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mar\OneDrive\Desktop\Data Analysis Class\Class Excel\Kickstarter Project\"/>
    </mc:Choice>
  </mc:AlternateContent>
  <xr:revisionPtr revIDLastSave="0" documentId="13_ncr:1_{4C54135E-2AA9-4C30-9774-6C42E5FD55DA}" xr6:coauthVersionLast="47" xr6:coauthVersionMax="47" xr10:uidLastSave="{00000000-0000-0000-0000-000000000000}"/>
  <bookViews>
    <workbookView xWindow="21480" yWindow="660" windowWidth="19800" windowHeight="15435" firstSheet="3" activeTab="6" xr2:uid="{00000000-000D-0000-FFFF-FFFF00000000}"/>
  </bookViews>
  <sheets>
    <sheet name="Category Statistics" sheetId="3" r:id="rId1"/>
    <sheet name="Sub Category Statistics" sheetId="4" r:id="rId2"/>
    <sheet name="Outcomes Based on Launch Date" sheetId="5" r:id="rId3"/>
    <sheet name="Chart1" sheetId="10" r:id="rId4"/>
    <sheet name="Theater Outcomes by Launch Date" sheetId="11" r:id="rId5"/>
    <sheet name="KickStarter" sheetId="1" r:id="rId6"/>
    <sheet name="Outcomes Based on Goals" sheetId="12" r:id="rId7"/>
    <sheet name="Successful US Kickstarters" sheetId="7" r:id="rId8"/>
    <sheet name="Failed US Kickstarters" sheetId="8" r:id="rId9"/>
    <sheet name="Descriptive Statistics" sheetId="9" r:id="rId10"/>
    <sheet name="Edinburgh Research" sheetId="2" r:id="rId11"/>
  </sheets>
  <definedNames>
    <definedName name="_xlnm._FilterDatabase" localSheetId="5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924" i="1"/>
  <c r="C13" i="9"/>
  <c r="B13" i="9"/>
  <c r="C12" i="9"/>
  <c r="C14" i="9" s="1"/>
  <c r="B12" i="9"/>
  <c r="B14" i="9" s="1"/>
  <c r="C11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2" l="1"/>
  <c r="F3" i="12" s="1"/>
  <c r="E4" i="12"/>
  <c r="G4" i="12" s="1"/>
  <c r="E5" i="12"/>
  <c r="G5" i="12" s="1"/>
  <c r="F4" i="12"/>
  <c r="F5" i="12"/>
  <c r="E2" i="12"/>
  <c r="E13" i="12"/>
  <c r="E12" i="12"/>
  <c r="H12" i="12" s="1"/>
  <c r="E11" i="12"/>
  <c r="E10" i="12"/>
  <c r="E9" i="12"/>
  <c r="E8" i="12"/>
  <c r="H4" i="12"/>
  <c r="E7" i="12"/>
  <c r="H5" i="12"/>
  <c r="E6" i="12"/>
  <c r="C7" i="9"/>
  <c r="G3" i="12" l="1"/>
  <c r="H3" i="12"/>
  <c r="F10" i="12"/>
  <c r="G10" i="12"/>
  <c r="F7" i="12"/>
  <c r="G7" i="12"/>
  <c r="F11" i="12"/>
  <c r="G11" i="12"/>
  <c r="H11" i="12"/>
  <c r="F9" i="12"/>
  <c r="G9" i="12"/>
  <c r="G2" i="12"/>
  <c r="F2" i="12"/>
  <c r="F6" i="12"/>
  <c r="G6" i="12"/>
  <c r="F8" i="12"/>
  <c r="G8" i="12"/>
  <c r="F13" i="12"/>
  <c r="G13" i="12"/>
  <c r="H8" i="12"/>
  <c r="H6" i="12"/>
  <c r="F12" i="12"/>
  <c r="G12" i="12"/>
  <c r="H13" i="12"/>
  <c r="H10" i="12"/>
  <c r="H9" i="12"/>
  <c r="H7" i="12"/>
  <c r="H2" i="12"/>
</calcChain>
</file>

<file path=xl/sharedStrings.xml><?xml version="1.0" encoding="utf-8"?>
<sst xmlns="http://schemas.openxmlformats.org/spreadsheetml/2006/main" count="38384" uniqueCount="8411">
  <si>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</si>
  <si>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</si>
  <si>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</si>
  <si>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</si>
  <si>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</si>
  <si>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</si>
  <si>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</si>
  <si>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</si>
  <si>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</si>
  <si>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</si>
  <si>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</si>
  <si>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</si>
  <si>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</si>
  <si>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</si>
  <si>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</si>
  <si>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</si>
  <si>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</si>
  <si>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</si>
  <si>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</si>
  <si>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</si>
  <si>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</si>
  <si>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</si>
  <si>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</si>
  <si>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</si>
  <si>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</si>
  <si>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</si>
  <si>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</si>
  <si>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</si>
  <si>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</si>
  <si>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</si>
  <si>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</si>
  <si>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</si>
  <si>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</si>
  <si>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</si>
  <si>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</si>
  <si>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</si>
  <si>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</si>
  <si>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</si>
  <si>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</si>
  <si>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</si>
  <si>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</si>
  <si>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</si>
  <si>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</si>
  <si>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</si>
  <si>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</si>
  <si>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</si>
  <si>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</si>
  <si>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</si>
  <si>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</si>
  <si>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</si>
  <si>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</si>
  <si>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</si>
  <si>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</si>
  <si>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</si>
  <si>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</si>
  <si>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</si>
  <si>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</si>
  <si>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</si>
  <si>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</si>
  <si>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</si>
  <si>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</si>
  <si>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</si>
  <si>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</si>
  <si>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</si>
  <si>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</si>
  <si>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</si>
  <si>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</si>
  <si>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</si>
  <si>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</si>
  <si>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</si>
  <si>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</si>
  <si>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</si>
  <si>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</si>
  <si>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</si>
  <si>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</si>
  <si>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</si>
  <si>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</si>
  <si>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</si>
  <si>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</si>
  <si>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</si>
  <si>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</si>
  <si>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</si>
  <si>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</si>
  <si>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</si>
  <si>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</si>
  <si>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</si>
  <si>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</si>
  <si>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</si>
  <si>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</si>
  <si>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</si>
  <si>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</si>
  <si>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</si>
  <si>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</si>
  <si>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</si>
  <si>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</si>
  <si>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</si>
  <si>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</si>
  <si>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</si>
  <si>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</si>
  <si>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</si>
  <si>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</si>
  <si>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</si>
  <si>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</si>
  <si>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</si>
  <si>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</si>
  <si>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</si>
  <si>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</si>
  <si>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</si>
  <si>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</si>
  <si>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</si>
  <si>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</si>
  <si>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</si>
  <si>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</si>
  <si>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</si>
  <si>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</si>
  <si>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</si>
  <si>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</si>
  <si>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</si>
  <si>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</si>
  <si>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</si>
  <si>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</si>
  <si>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</si>
  <si>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</si>
  <si>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</si>
  <si>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</si>
  <si>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</si>
  <si>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</si>
  <si>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</si>
  <si>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</si>
  <si>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</si>
  <si>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</si>
  <si>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</si>
  <si>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</si>
  <si>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</si>
  <si>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</si>
  <si>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</si>
  <si>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</si>
  <si>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</si>
  <si>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</si>
  <si>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</si>
  <si>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</si>
  <si>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</si>
  <si>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</si>
  <si>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</si>
  <si>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</si>
  <si>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</si>
  <si>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</si>
  <si>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</si>
  <si>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</si>
  <si>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</si>
  <si>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</si>
  <si>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</si>
  <si>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</si>
  <si>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</si>
  <si>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</si>
  <si>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</si>
  <si>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</si>
  <si>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</si>
  <si>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</si>
  <si>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</si>
  <si>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</si>
  <si>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</si>
  <si>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</si>
  <si>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</si>
  <si>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</si>
  <si>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</si>
  <si>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</si>
  <si>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</si>
  <si>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</si>
  <si>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</si>
  <si>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</si>
  <si>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</si>
  <si>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</si>
  <si>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</si>
  <si>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</si>
  <si>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</si>
  <si>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</si>
  <si>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</si>
  <si>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</si>
  <si>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</si>
  <si>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</si>
  <si>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</si>
  <si>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</si>
  <si>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</si>
  <si>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</si>
  <si>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</si>
  <si>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</si>
  <si>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</si>
  <si>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</si>
  <si>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</si>
  <si>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</si>
  <si>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</si>
  <si>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</si>
  <si>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</si>
  <si>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</si>
  <si>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</si>
  <si>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</si>
  <si>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</si>
  <si>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</si>
  <si>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</si>
  <si>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</si>
  <si>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</si>
  <si>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</si>
  <si>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</si>
  <si>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</si>
  <si>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</si>
  <si>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</si>
  <si>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</si>
  <si>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</si>
  <si>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</si>
  <si>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</si>
  <si>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</si>
  <si>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</si>
  <si>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</si>
  <si>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</si>
  <si>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</si>
  <si>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</si>
  <si>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</si>
  <si>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</si>
  <si>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</si>
  <si>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</si>
  <si>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</si>
  <si>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</si>
  <si>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</si>
  <si>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</si>
  <si>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</si>
  <si>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</si>
  <si>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</si>
  <si>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</si>
  <si>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</si>
  <si>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</si>
  <si>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</si>
  <si>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</si>
  <si>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</si>
  <si>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</si>
  <si>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</si>
  <si>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</si>
  <si>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</si>
  <si>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</si>
  <si>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</si>
  <si>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</si>
  <si>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</si>
  <si>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</si>
  <si>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</si>
  <si>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</si>
  <si>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</si>
  <si>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</si>
  <si>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</si>
  <si>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</si>
  <si>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</si>
  <si>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</si>
  <si>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</si>
  <si>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</si>
  <si>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</si>
  <si>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</si>
  <si>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</si>
  <si>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</si>
  <si>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</si>
  <si>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</si>
  <si>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</si>
  <si>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</si>
  <si>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</si>
  <si>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</si>
  <si>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</si>
  <si>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</si>
  <si>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</si>
  <si>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</si>
  <si>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</si>
  <si>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</si>
  <si>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</si>
  <si>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</si>
  <si>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</si>
  <si>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</si>
  <si>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</si>
  <si>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</si>
  <si>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</si>
  <si>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</si>
  <si>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</si>
  <si>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</si>
  <si>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</si>
  <si>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</si>
  <si>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</si>
  <si>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</si>
  <si>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</si>
  <si>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</si>
  <si>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</si>
  <si>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</si>
  <si>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</si>
  <si>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</si>
  <si>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</si>
  <si>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</si>
  <si>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</si>
  <si>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</si>
  <si>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</si>
  <si>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</si>
  <si>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</si>
  <si>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</si>
  <si>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</si>
  <si>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</si>
  <si>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</si>
  <si>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</si>
  <si>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</si>
  <si>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</si>
  <si>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</si>
  <si>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</si>
  <si>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</si>
  <si>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</si>
  <si>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</si>
  <si>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</si>
  <si>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</si>
  <si>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</si>
  <si>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</si>
  <si>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</si>
  <si>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</si>
  <si>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</si>
  <si>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</si>
  <si>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</si>
  <si>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</si>
  <si>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</si>
  <si>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</si>
  <si>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</si>
  <si>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</si>
  <si>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</si>
  <si>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</si>
  <si>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</si>
  <si>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</si>
  <si>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</si>
  <si>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</si>
  <si>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</si>
  <si>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</si>
  <si>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</si>
  <si>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</si>
  <si>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</si>
  <si>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</si>
  <si>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</si>
  <si>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</si>
  <si>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</si>
  <si>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</si>
  <si>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</si>
  <si>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</si>
  <si>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</si>
  <si>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</si>
  <si>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</si>
  <si>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</si>
  <si>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</si>
  <si>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</si>
  <si>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</si>
  <si>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</si>
  <si>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</si>
  <si>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</si>
  <si>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</si>
  <si>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</si>
  <si>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</si>
  <si>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</si>
  <si>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</si>
  <si>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</si>
  <si>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</si>
  <si>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</si>
  <si>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</si>
  <si>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</si>
  <si>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</si>
  <si>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</si>
  <si>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</si>
  <si>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</si>
  <si>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</si>
  <si>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</si>
  <si>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</si>
  <si>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</si>
  <si>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</si>
  <si>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</si>
  <si>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</si>
  <si>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</si>
  <si>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</si>
  <si>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</si>
  <si>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</si>
  <si>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</si>
  <si>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</si>
  <si>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</si>
  <si>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</si>
  <si>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</si>
  <si>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</si>
  <si>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</si>
  <si>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</si>
  <si>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</si>
  <si>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</si>
  <si>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</si>
  <si>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</si>
  <si>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</si>
  <si>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</si>
  <si>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</si>
  <si>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</si>
  <si>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</si>
  <si>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</si>
  <si>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</si>
  <si>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</si>
  <si>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</si>
  <si>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</si>
  <si>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</si>
  <si>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</si>
  <si>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</si>
  <si>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</si>
  <si>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</si>
  <si>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</si>
  <si>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</si>
  <si>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</si>
  <si>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</si>
  <si>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</si>
  <si>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</si>
  <si>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</si>
  <si>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</si>
  <si>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</si>
  <si>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</si>
  <si>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</si>
  <si>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</si>
  <si>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</si>
  <si>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</si>
  <si>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</si>
  <si>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</si>
  <si>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</si>
  <si>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</si>
  <si>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</si>
  <si>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</si>
  <si>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</si>
  <si>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</si>
  <si>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</si>
  <si>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</si>
  <si>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</si>
  <si>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</si>
  <si>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</si>
  <si>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</si>
  <si>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</si>
  <si>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</si>
  <si>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</si>
  <si>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</si>
  <si>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</si>
  <si>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</si>
  <si>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</si>
  <si>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</si>
  <si>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</si>
  <si>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</si>
  <si>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</si>
  <si>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</si>
  <si>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</si>
  <si>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</si>
  <si>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</si>
  <si>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</si>
  <si>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</si>
  <si>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</si>
  <si>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</si>
  <si>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</si>
  <si>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</si>
  <si>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</si>
  <si>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</si>
  <si>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</si>
  <si>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</si>
  <si>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</si>
  <si>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</si>
  <si>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</si>
  <si>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</si>
  <si>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</si>
  <si>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</si>
  <si>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</si>
  <si>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</si>
  <si>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</si>
  <si>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</si>
  <si>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</si>
  <si>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</si>
  <si>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</si>
  <si>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</si>
  <si>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</si>
  <si>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</si>
  <si>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</si>
  <si>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</si>
  <si>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</si>
  <si>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</si>
  <si>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</si>
  <si>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</si>
  <si>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</si>
  <si>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</si>
  <si>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</si>
  <si>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</si>
  <si>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</si>
  <si>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</si>
  <si>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</si>
  <si>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</si>
  <si>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</si>
  <si>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</si>
  <si>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</si>
  <si>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</si>
  <si>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</si>
  <si>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</si>
  <si>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</si>
  <si>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</si>
  <si>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</si>
  <si>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</si>
  <si>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</si>
  <si>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</si>
  <si>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</si>
  <si>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</si>
  <si>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</si>
  <si>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</si>
  <si>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</si>
  <si>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</si>
  <si>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</si>
  <si>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</si>
  <si>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</si>
  <si>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</si>
  <si>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</si>
  <si>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</si>
  <si>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</si>
  <si>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</si>
  <si>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</si>
  <si>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</si>
  <si>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</si>
  <si>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</si>
  <si>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</si>
  <si>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</si>
  <si>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</si>
  <si>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</si>
  <si>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</si>
  <si>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</si>
  <si>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</si>
  <si>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</si>
  <si>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</si>
  <si>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</si>
  <si>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</si>
  <si>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</si>
  <si>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</si>
  <si>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</si>
  <si>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</si>
  <si>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</si>
  <si>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</si>
  <si>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</si>
  <si>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</si>
  <si>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</si>
  <si>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</si>
  <si>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</si>
  <si>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</si>
  <si>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</si>
  <si>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</si>
  <si>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</si>
  <si>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</si>
  <si>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</si>
  <si>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</si>
  <si>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</si>
  <si>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</si>
  <si>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</si>
  <si>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</si>
  <si>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</si>
  <si>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</si>
  <si>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</si>
  <si>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</si>
  <si>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</si>
  <si>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</si>
  <si>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</si>
  <si>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</si>
  <si>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</si>
  <si>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</si>
  <si>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</si>
  <si>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</si>
  <si>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</si>
  <si>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</si>
  <si>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</si>
  <si>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</si>
  <si>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</si>
  <si>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</si>
  <si>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</si>
  <si>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</si>
  <si>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</si>
  <si>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</si>
  <si>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</si>
  <si>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</si>
  <si>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</si>
  <si>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</si>
  <si>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</si>
  <si>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</si>
  <si>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</si>
  <si>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</si>
  <si>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</si>
  <si>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</si>
  <si>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</si>
  <si>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</si>
  <si>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</si>
  <si>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</si>
  <si>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</si>
  <si>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</si>
  <si>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</si>
  <si>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</si>
  <si>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</si>
  <si>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</si>
  <si>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</si>
  <si>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</si>
  <si>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</si>
  <si>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</si>
  <si>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</si>
  <si>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</si>
  <si>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</si>
  <si>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</si>
  <si>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</si>
  <si>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</si>
  <si>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</si>
  <si>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</si>
  <si>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</si>
  <si>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</si>
  <si>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</si>
  <si>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</si>
  <si>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</si>
  <si>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</si>
  <si>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</si>
  <si>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</si>
  <si>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</si>
  <si>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</si>
  <si>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</si>
  <si>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</si>
  <si>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</si>
  <si>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</si>
  <si>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</si>
  <si>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</si>
  <si>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</si>
  <si>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</si>
  <si>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</si>
  <si>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</si>
  <si>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</si>
  <si>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</si>
  <si>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</si>
  <si>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</si>
  <si>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</si>
  <si>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</si>
  <si>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</si>
  <si>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</si>
  <si>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</si>
  <si>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</si>
  <si>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</si>
  <si>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</si>
  <si>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</si>
  <si>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</si>
  <si>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</si>
  <si>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</si>
  <si>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</si>
  <si>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</si>
  <si>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</si>
  <si>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</si>
  <si>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</si>
  <si>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</si>
  <si>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</si>
  <si>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</si>
  <si>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</si>
  <si>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</si>
  <si>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</si>
  <si>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</si>
  <si>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</si>
  <si>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</si>
  <si>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</si>
  <si>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</si>
  <si>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</si>
  <si>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</si>
  <si>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</si>
  <si>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</si>
  <si>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</si>
  <si>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</si>
  <si>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</si>
  <si>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</si>
  <si>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</si>
  <si>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</si>
  <si>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</si>
  <si>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</si>
  <si>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</si>
  <si>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</si>
  <si>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</si>
  <si>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</si>
  <si>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</si>
  <si>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</si>
  <si>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</si>
  <si>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</si>
  <si>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</si>
  <si>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</si>
  <si>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</si>
  <si>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</si>
  <si>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</si>
  <si>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</si>
  <si>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</si>
  <si>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</si>
  <si>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</si>
  <si>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</si>
  <si>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</si>
  <si>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</si>
  <si>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</si>
  <si>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</si>
  <si>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</si>
  <si>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</si>
  <si>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</si>
  <si>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</si>
  <si>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</si>
  <si>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</si>
  <si>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</si>
  <si>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</si>
  <si>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</si>
  <si>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</si>
  <si>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</si>
  <si>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</si>
  <si>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</si>
  <si>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</si>
  <si>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</si>
  <si>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</si>
  <si>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</si>
  <si>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</si>
  <si>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</si>
  <si>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</si>
  <si>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</si>
  <si>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</si>
  <si>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</si>
  <si>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</si>
  <si>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</si>
  <si>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</si>
  <si>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</si>
  <si>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</si>
  <si>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</si>
  <si>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</si>
  <si>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</si>
  <si>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</si>
  <si>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</si>
  <si>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</si>
  <si>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</si>
  <si>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</si>
  <si>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</si>
  <si>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</si>
  <si>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</si>
  <si>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</si>
  <si>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</si>
  <si>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</si>
  <si>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</si>
  <si>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</si>
  <si>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</si>
  <si>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</si>
  <si>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</si>
  <si>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</si>
  <si>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</si>
  <si>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</si>
  <si>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</si>
  <si>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</si>
  <si>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</si>
  <si>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</si>
  <si>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</si>
  <si>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</si>
  <si>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</si>
  <si>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</si>
  <si>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</si>
  <si>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</si>
  <si>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</si>
  <si>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</si>
  <si>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</si>
  <si>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</si>
  <si>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</si>
  <si>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</si>
  <si>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</si>
  <si>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</si>
  <si>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</si>
  <si>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</si>
  <si>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</si>
  <si>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</si>
  <si>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</si>
  <si>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</si>
  <si>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</si>
  <si>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</si>
  <si>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</si>
  <si>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</si>
  <si>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</si>
  <si>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</si>
  <si>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</si>
  <si>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</si>
  <si>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</si>
  <si>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</si>
  <si>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</si>
  <si>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</si>
  <si>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</si>
  <si>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</si>
  <si>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</si>
  <si>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</si>
  <si>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</si>
  <si>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</si>
  <si>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</si>
  <si>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</si>
  <si>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</si>
  <si>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</si>
  <si>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</si>
  <si>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</si>
  <si>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</si>
  <si>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</si>
  <si>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</si>
  <si>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</si>
  <si>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</si>
  <si>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</si>
  <si>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</si>
  <si>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</si>
  <si>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</si>
  <si>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</si>
  <si>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</si>
  <si>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</si>
  <si>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</si>
  <si>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</si>
  <si>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</si>
  <si>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</si>
  <si>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</si>
  <si>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</si>
  <si>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</si>
  <si>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</si>
  <si>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</si>
  <si>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</si>
  <si>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</si>
  <si>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</si>
  <si>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</si>
  <si>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</si>
  <si>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</si>
  <si>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</si>
  <si>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</si>
  <si>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</si>
  <si>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</si>
  <si>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</si>
  <si>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</si>
  <si>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</si>
  <si>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</si>
  <si>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</si>
  <si>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</si>
  <si>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</si>
  <si>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</si>
  <si>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</si>
  <si>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</si>
  <si>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</si>
  <si>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</si>
  <si>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</si>
  <si>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</si>
  <si>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</si>
  <si>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</si>
  <si>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</si>
  <si>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</si>
  <si>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</si>
  <si>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</si>
  <si>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</si>
  <si>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</si>
  <si>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</si>
  <si>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</si>
  <si>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</si>
  <si>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</si>
  <si>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</si>
  <si>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</si>
  <si>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</si>
  <si>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</si>
  <si>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</si>
  <si>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</si>
  <si>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</si>
  <si>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</si>
  <si>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</si>
  <si>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</si>
  <si>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</si>
  <si>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</si>
  <si>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</si>
  <si>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</si>
  <si>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</si>
  <si>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</si>
  <si>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</si>
  <si>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</si>
  <si>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</si>
  <si>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</si>
  <si>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</si>
  <si>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</si>
  <si>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</si>
  <si>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</si>
  <si>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</si>
  <si>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</si>
  <si>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</si>
  <si>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</si>
  <si>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</si>
  <si>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</si>
  <si>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</si>
  <si>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</si>
  <si>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</si>
  <si>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</si>
  <si>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</si>
  <si>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</si>
  <si>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</si>
  <si>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</si>
  <si>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</si>
  <si>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</si>
  <si>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</si>
  <si>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</si>
  <si>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</si>
  <si>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</si>
  <si>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</si>
  <si>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</si>
  <si>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</si>
  <si>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</si>
  <si>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</si>
  <si>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</si>
  <si>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</si>
  <si>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</si>
  <si>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</si>
  <si>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</si>
  <si>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</si>
  <si>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</si>
  <si>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</si>
  <si>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</si>
  <si>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</si>
  <si>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</si>
  <si>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</si>
  <si>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</si>
  <si>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</si>
  <si>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</si>
  <si>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</si>
  <si>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</si>
  <si>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</si>
  <si>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</si>
  <si>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</si>
  <si>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</si>
  <si>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</si>
  <si>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</si>
  <si>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</si>
  <si>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</si>
  <si>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</si>
  <si>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</si>
  <si>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</si>
  <si>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</si>
  <si>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</si>
  <si>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</si>
  <si>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</si>
  <si>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</si>
  <si>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</si>
  <si>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</si>
  <si>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</si>
  <si>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</si>
  <si>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</si>
  <si>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</si>
  <si>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</si>
  <si>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</si>
  <si>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</si>
  <si>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</si>
  <si>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</si>
  <si>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</si>
  <si>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</si>
  <si>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</si>
  <si>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</si>
  <si>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</si>
  <si>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</si>
  <si>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</si>
  <si>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</si>
  <si>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</si>
  <si>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</si>
  <si>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</si>
  <si>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</si>
  <si>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</si>
  <si>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</si>
  <si>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</si>
  <si>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</si>
  <si>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</si>
  <si>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</si>
  <si>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</si>
  <si>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</si>
  <si>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</si>
  <si>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</si>
  <si>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</si>
  <si>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</si>
  <si>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</si>
  <si>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</si>
  <si>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</si>
  <si>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</si>
  <si>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</si>
  <si>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</si>
  <si>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</si>
  <si>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</si>
  <si>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</si>
  <si>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</si>
  <si>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</si>
  <si>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</si>
  <si>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</si>
  <si>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</si>
  <si>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</si>
  <si>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</si>
  <si>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</si>
  <si>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</si>
  <si>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</si>
  <si>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</si>
  <si>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</si>
  <si>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</si>
  <si>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</si>
  <si>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</si>
  <si>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</si>
  <si>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</si>
  <si>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</si>
  <si>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</si>
  <si>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</si>
  <si>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</si>
  <si>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</si>
  <si>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</si>
  <si>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</si>
  <si>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</si>
  <si>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</si>
  <si>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</si>
  <si>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</si>
  <si>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</si>
  <si>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</si>
  <si>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</si>
  <si>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</si>
  <si>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</si>
  <si>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</si>
  <si>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</si>
  <si>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</si>
  <si>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</si>
  <si>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</si>
  <si>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</si>
  <si>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</si>
  <si>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</si>
  <si>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</si>
  <si>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</si>
  <si>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</si>
  <si>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</si>
  <si>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</si>
  <si>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</si>
  <si>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</si>
  <si>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</si>
  <si>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</si>
  <si>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</si>
  <si>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</si>
  <si>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</si>
  <si>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</si>
  <si>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</si>
  <si>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</si>
  <si>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</si>
  <si>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</si>
  <si>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</si>
  <si>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</si>
  <si>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</si>
  <si>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</si>
  <si>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</si>
  <si>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</si>
  <si>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</si>
  <si>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</si>
  <si>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</si>
  <si>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</si>
  <si>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</si>
  <si>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</si>
  <si>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</si>
  <si>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</si>
  <si>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</si>
  <si>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</si>
  <si>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</si>
  <si>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</si>
  <si>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</si>
  <si>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</si>
  <si>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</si>
  <si>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</si>
  <si>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</si>
  <si>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</si>
  <si>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</si>
  <si>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</si>
  <si>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</si>
  <si>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</si>
  <si>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</si>
  <si>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</si>
  <si>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</si>
  <si>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</si>
  <si>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</si>
  <si>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</si>
  <si>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</si>
  <si>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</si>
  <si>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</si>
  <si>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</si>
  <si>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</si>
  <si>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</si>
  <si>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</si>
  <si>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</si>
  <si>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</si>
  <si>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</si>
  <si>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</si>
  <si>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</si>
  <si>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</si>
  <si>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</si>
  <si>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</si>
  <si>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</si>
  <si>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</si>
  <si>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</si>
  <si>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</si>
  <si>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</si>
  <si>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</si>
  <si>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</si>
  <si>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</si>
  <si>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</si>
  <si>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</si>
  <si>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</si>
  <si>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</si>
  <si>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</si>
  <si>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</si>
  <si>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</si>
  <si>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</si>
  <si>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</si>
  <si>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</si>
  <si>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</si>
  <si>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</si>
  <si>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</si>
  <si>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</si>
  <si>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</si>
  <si>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</si>
  <si>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</si>
  <si>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</si>
  <si>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</si>
  <si>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</si>
  <si>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</si>
  <si>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</si>
  <si>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</si>
  <si>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</si>
  <si>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</si>
  <si>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</si>
  <si>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</si>
  <si>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</si>
  <si>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</si>
  <si>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</si>
  <si>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</si>
  <si>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</si>
  <si>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</si>
  <si>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</si>
  <si>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</si>
  <si>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</si>
  <si>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</si>
  <si>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</si>
  <si>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</si>
  <si>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</si>
  <si>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</si>
  <si>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</si>
  <si>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</si>
  <si>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</si>
  <si>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</si>
  <si>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</si>
  <si>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</si>
  <si>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</si>
  <si>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</si>
  <si>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</si>
  <si>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</si>
  <si>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</si>
  <si>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</si>
  <si>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</si>
  <si>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</si>
  <si>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</si>
  <si>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</si>
  <si>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</si>
  <si>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</si>
  <si>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</si>
  <si>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</si>
  <si>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</si>
  <si>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</si>
  <si>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</si>
  <si>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</si>
  <si>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</si>
  <si>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</si>
  <si>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</si>
  <si>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</si>
  <si>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</si>
  <si>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</si>
  <si>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</si>
  <si>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</si>
  <si>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</si>
  <si>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</si>
  <si>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</si>
  <si>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</si>
  <si>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</si>
  <si>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</si>
  <si>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</si>
  <si>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</si>
  <si>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</si>
  <si>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</si>
  <si>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</si>
  <si>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</si>
  <si>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</si>
  <si>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</si>
  <si>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</si>
  <si>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</si>
  <si>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</si>
  <si>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</si>
  <si>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</si>
  <si>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</si>
  <si>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</si>
  <si>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</si>
  <si>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</si>
  <si>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</si>
  <si>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</si>
  <si>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</si>
  <si>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</si>
  <si>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</si>
  <si>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</si>
  <si>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</si>
  <si>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</si>
  <si>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</si>
  <si>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</si>
  <si>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</si>
  <si>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</si>
  <si>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</si>
  <si>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</si>
  <si>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</si>
  <si>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</si>
  <si>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</si>
  <si>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</si>
  <si>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</si>
  <si>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</si>
  <si>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</si>
  <si>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</si>
  <si>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</si>
  <si>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</si>
  <si>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</si>
  <si>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</si>
  <si>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</si>
  <si>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</si>
  <si>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</si>
  <si>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</si>
  <si>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</si>
  <si>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</si>
  <si>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</si>
  <si>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</si>
  <si>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</si>
  <si>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</si>
  <si>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</si>
  <si>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</si>
  <si>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</si>
  <si>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</si>
  <si>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</si>
  <si>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</si>
  <si>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</si>
  <si>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</si>
  <si>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</si>
  <si>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</si>
  <si>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</si>
  <si>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</si>
  <si>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</si>
  <si>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</si>
  <si>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</si>
  <si>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</si>
  <si>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</si>
  <si>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</si>
  <si>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</si>
  <si>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</si>
  <si>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</si>
  <si>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</si>
  <si>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</si>
  <si>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</si>
  <si>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</si>
  <si>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</si>
  <si>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</si>
  <si>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</si>
  <si>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</si>
  <si>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</si>
  <si>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</si>
  <si>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</si>
  <si>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</si>
  <si>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</si>
  <si>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</si>
  <si>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</si>
  <si>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</si>
  <si>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</si>
  <si>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</si>
  <si>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</si>
  <si>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</si>
  <si>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</si>
  <si>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</si>
  <si>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</si>
  <si>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</si>
  <si>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</si>
  <si>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</si>
  <si>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</si>
  <si>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</si>
  <si>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</si>
  <si>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</si>
  <si>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</si>
  <si>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</si>
  <si>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</si>
  <si>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</si>
  <si>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</si>
  <si>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</si>
  <si>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</si>
  <si>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</si>
  <si>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</si>
  <si>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</si>
  <si>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</si>
  <si>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</si>
  <si>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</si>
  <si>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</si>
  <si>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</si>
  <si>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</si>
  <si>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</si>
  <si>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</si>
  <si>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</si>
  <si>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</si>
  <si>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</si>
  <si>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</si>
  <si>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</si>
  <si>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</si>
  <si>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</si>
  <si>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</si>
  <si>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</si>
  <si>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</si>
  <si>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</si>
  <si>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</si>
  <si>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</si>
  <si>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</si>
  <si>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</si>
  <si>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</si>
  <si>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</si>
  <si>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</si>
  <si>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</si>
  <si>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</si>
  <si>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</si>
  <si>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</si>
  <si>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</si>
  <si>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</si>
  <si>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</si>
  <si>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</si>
  <si>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</si>
  <si>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</si>
  <si>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</si>
  <si>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</si>
  <si>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</si>
  <si>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</si>
  <si>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</si>
  <si>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</si>
  <si>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</si>
  <si>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</si>
  <si>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</si>
  <si>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</si>
  <si>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</si>
  <si>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</si>
  <si>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</si>
  <si>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</si>
  <si>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</si>
  <si>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</si>
  <si>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</si>
  <si>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</si>
  <si>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</si>
  <si>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</si>
  <si>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</si>
  <si>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</si>
  <si>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</si>
  <si>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</si>
  <si>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</si>
  <si>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</si>
  <si>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</si>
  <si>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</si>
  <si>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</si>
  <si>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</si>
  <si>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</si>
  <si>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</si>
  <si>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</si>
  <si>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</si>
  <si>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</si>
  <si>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</si>
  <si>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</si>
  <si>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</si>
  <si>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</si>
  <si>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</si>
  <si>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</si>
  <si>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</si>
  <si>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</si>
  <si>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</si>
  <si>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</si>
  <si>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</si>
  <si>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</si>
  <si>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</si>
  <si>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</si>
  <si>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</si>
  <si>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</si>
  <si>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</si>
  <si>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</si>
  <si>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</si>
  <si>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</si>
  <si>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</si>
  <si>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</si>
  <si>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</si>
  <si>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</si>
  <si>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</si>
  <si>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</si>
  <si>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</si>
  <si>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</si>
  <si>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</si>
  <si>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</si>
  <si>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</si>
  <si>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</si>
  <si>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</si>
  <si>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</si>
  <si>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</si>
  <si>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</si>
  <si>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</si>
  <si>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</si>
  <si>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</si>
  <si>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</si>
  <si>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</si>
  <si>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</si>
  <si>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</si>
  <si>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</si>
  <si>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</si>
  <si>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</si>
  <si>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</si>
  <si>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</si>
  <si>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</si>
  <si>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</si>
  <si>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</si>
  <si>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</si>
  <si>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</si>
  <si>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</si>
  <si>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</si>
  <si>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</si>
  <si>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</si>
  <si>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</si>
  <si>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</si>
  <si>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</si>
  <si>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</si>
  <si>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</si>
  <si>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</si>
  <si>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</si>
  <si>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</si>
  <si>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</si>
  <si>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</si>
  <si>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</si>
  <si>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</si>
  <si>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</si>
  <si>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</si>
  <si>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</si>
  <si>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</si>
  <si>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</si>
  <si>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</si>
  <si>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</si>
  <si>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</si>
  <si>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</si>
  <si>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</si>
  <si>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</si>
  <si>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</si>
  <si>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</si>
  <si>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</si>
  <si>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</si>
  <si>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</si>
  <si>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</si>
  <si>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</si>
  <si>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</si>
  <si>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</si>
  <si>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</si>
  <si>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</si>
  <si>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</si>
  <si>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</si>
  <si>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</si>
  <si>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</si>
  <si>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</si>
  <si>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</si>
  <si>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</si>
  <si>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</si>
  <si>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</si>
  <si>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</si>
  <si>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</si>
  <si>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</si>
  <si>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</si>
  <si>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</si>
  <si>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</si>
  <si>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</si>
  <si>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</si>
  <si>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</si>
  <si>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</si>
  <si>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</si>
  <si>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</si>
  <si>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</si>
  <si>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</si>
  <si>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</si>
  <si>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</si>
  <si>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</si>
  <si>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</si>
  <si>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</si>
  <si>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</si>
  <si>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</si>
  <si>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</si>
  <si>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</si>
  <si>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</si>
  <si>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</si>
  <si>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</si>
  <si>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</si>
  <si>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</si>
  <si>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</si>
  <si>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</si>
  <si>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</si>
  <si>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</si>
  <si>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</si>
  <si>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</si>
  <si>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</si>
  <si>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</si>
  <si>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</si>
  <si>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</si>
  <si>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</si>
  <si>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</si>
  <si>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</si>
  <si>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</si>
  <si>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</si>
  <si>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</si>
  <si>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</si>
  <si>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</si>
  <si>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</si>
  <si>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</si>
  <si>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</si>
  <si>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</si>
  <si>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</si>
  <si>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</si>
  <si>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</si>
  <si>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</si>
  <si>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</si>
  <si>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</si>
  <si>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</si>
  <si>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</si>
  <si>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</si>
  <si>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</si>
  <si>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</si>
  <si>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</si>
  <si>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</si>
  <si>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</si>
  <si>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</si>
  <si>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</si>
  <si>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</si>
  <si>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</si>
  <si>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</si>
  <si>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</si>
  <si>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</si>
  <si>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</si>
  <si>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</si>
  <si>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</si>
  <si>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</si>
  <si>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</si>
  <si>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</si>
  <si>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</si>
  <si>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</si>
  <si>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</si>
  <si>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</si>
  <si>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</si>
  <si>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</si>
  <si>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</si>
  <si>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</si>
  <si>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</si>
  <si>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</si>
  <si>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</si>
  <si>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</si>
  <si>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</si>
  <si>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</si>
  <si>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</si>
  <si>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</si>
  <si>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</si>
  <si>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</si>
  <si>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</si>
  <si>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</si>
  <si>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</si>
  <si>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</si>
  <si>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</si>
  <si>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</si>
  <si>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</si>
  <si>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</si>
  <si>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</si>
  <si>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</si>
  <si>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</si>
  <si>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</si>
  <si>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</si>
  <si>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</si>
  <si>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</si>
  <si>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</si>
  <si>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</si>
  <si>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</si>
  <si>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</si>
  <si>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</si>
  <si>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</si>
  <si>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</si>
  <si>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</si>
  <si>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</si>
  <si>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</si>
  <si>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</si>
  <si>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</si>
  <si>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</si>
  <si>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</si>
  <si>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</si>
  <si>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</si>
  <si>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</si>
  <si>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</si>
  <si>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</si>
  <si>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</si>
  <si>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</si>
  <si>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</si>
  <si>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</si>
  <si>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</si>
  <si>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</si>
  <si>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</si>
  <si>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</si>
  <si>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</si>
  <si>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</si>
  <si>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</si>
  <si>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</si>
  <si>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</si>
  <si>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</si>
  <si>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</si>
  <si>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</si>
  <si>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</si>
  <si>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</si>
  <si>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</si>
  <si>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</si>
  <si>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</si>
  <si>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</si>
  <si>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</si>
  <si>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</si>
  <si>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</si>
  <si>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</si>
  <si>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</si>
  <si>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</si>
  <si>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</si>
  <si>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</si>
  <si>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</si>
  <si>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</si>
  <si>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</si>
  <si>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</si>
  <si>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</si>
  <si>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</si>
  <si>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</si>
  <si>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</si>
  <si>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</si>
  <si>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</si>
  <si>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</si>
  <si>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</si>
  <si>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</si>
  <si>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</si>
  <si>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</si>
  <si>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</si>
  <si>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</si>
  <si>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</si>
  <si>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</si>
  <si>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</si>
  <si>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</si>
  <si>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</si>
  <si>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</si>
  <si>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</si>
  <si>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</si>
  <si>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</si>
  <si>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</si>
  <si>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</si>
  <si>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</si>
  <si>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</si>
  <si>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</si>
  <si>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</si>
  <si>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</si>
  <si>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</si>
  <si>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</si>
  <si>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</si>
  <si>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</si>
  <si>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</si>
  <si>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</si>
  <si>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</si>
  <si>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</si>
  <si>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</si>
  <si>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</si>
  <si>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</si>
  <si>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</si>
  <si>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</si>
  <si>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</si>
  <si>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</si>
  <si>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</si>
  <si>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</si>
  <si>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</si>
  <si>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</si>
  <si>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</si>
  <si>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</si>
  <si>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</si>
  <si>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</si>
  <si>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</si>
  <si>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</si>
  <si>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</si>
  <si>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</si>
  <si>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</si>
  <si>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</si>
  <si>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</si>
  <si>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</si>
  <si>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</si>
  <si>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</si>
  <si>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</si>
  <si>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</si>
  <si>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</si>
  <si>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</si>
  <si>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</si>
  <si>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</si>
  <si>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</si>
  <si>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</si>
  <si>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</si>
  <si>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</si>
  <si>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</si>
  <si>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</si>
  <si>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</si>
  <si>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</si>
  <si>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</si>
  <si>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</si>
  <si>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</si>
  <si>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</si>
  <si>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</si>
  <si>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</si>
  <si>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</si>
  <si>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</si>
  <si>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</si>
  <si>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</si>
  <si>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</si>
  <si>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</si>
  <si>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</si>
  <si>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</si>
  <si>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</si>
  <si>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</si>
  <si>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</si>
  <si>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</si>
  <si>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</si>
  <si>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</si>
  <si>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</si>
  <si>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</si>
  <si>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</si>
  <si>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</si>
  <si>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</si>
  <si>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</si>
  <si>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</si>
  <si>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</si>
  <si>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</si>
  <si>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</si>
  <si>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</si>
  <si>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</si>
  <si>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</si>
  <si>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</si>
  <si>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</si>
  <si>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</si>
  <si>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</si>
  <si>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</si>
  <si>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</si>
  <si>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</si>
  <si>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</si>
  <si>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</si>
  <si>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</si>
  <si>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</si>
  <si>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</si>
  <si>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</si>
  <si>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</si>
  <si>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</si>
  <si>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</si>
  <si>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</si>
  <si>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</si>
  <si>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</si>
  <si>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</si>
  <si>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</si>
  <si>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</si>
  <si>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</si>
  <si>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</si>
  <si>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</si>
  <si>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</si>
  <si>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</si>
  <si>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</si>
  <si>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</si>
  <si>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</si>
  <si>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</si>
  <si>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</si>
  <si>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</si>
  <si>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</si>
  <si>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</si>
  <si>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</si>
  <si>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</si>
  <si>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</si>
  <si>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</si>
  <si>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</si>
  <si>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</si>
  <si>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</si>
  <si>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</si>
  <si>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</si>
  <si>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</si>
  <si>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</si>
  <si>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</si>
  <si>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</si>
  <si>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</si>
  <si>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</si>
  <si>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</si>
  <si>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</si>
  <si>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</si>
  <si>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</si>
  <si>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</si>
  <si>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</si>
  <si>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</si>
  <si>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</si>
  <si>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</si>
  <si>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</si>
  <si>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</si>
  <si>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</si>
  <si>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</si>
  <si>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</si>
  <si>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</si>
  <si>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</si>
  <si>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</si>
  <si>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</si>
  <si>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</si>
  <si>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</si>
  <si>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</si>
  <si>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</si>
  <si>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</si>
  <si>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</si>
  <si>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</si>
  <si>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</si>
  <si>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</si>
  <si>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</si>
  <si>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</si>
  <si>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</si>
  <si>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</si>
  <si>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</si>
  <si>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</si>
  <si>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</si>
  <si>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</si>
  <si>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</si>
  <si>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</si>
  <si>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</si>
  <si>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</si>
  <si>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</si>
  <si>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</si>
  <si>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</si>
  <si>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</si>
  <si>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</si>
  <si>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</si>
  <si>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</si>
  <si>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</si>
  <si>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</si>
  <si>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</si>
  <si>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</si>
  <si>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</si>
  <si>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</si>
  <si>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</si>
  <si>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</si>
  <si>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</si>
  <si>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</si>
  <si>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</si>
  <si>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</si>
  <si>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</si>
  <si>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</si>
  <si>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</si>
  <si>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</si>
  <si>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</si>
  <si>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</si>
  <si>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</si>
  <si>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</si>
  <si>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</si>
  <si>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</si>
  <si>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</si>
  <si>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</si>
  <si>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</si>
  <si>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</si>
  <si>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</si>
  <si>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</si>
  <si>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</si>
  <si>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</si>
  <si>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</si>
  <si>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</si>
  <si>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</si>
  <si>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</si>
  <si>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</si>
  <si>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</si>
  <si>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</si>
  <si>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</si>
  <si>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</si>
  <si>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</si>
  <si>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</si>
  <si>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</si>
  <si>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</si>
  <si>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</si>
  <si>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</si>
  <si>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</si>
  <si>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</si>
  <si>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</si>
  <si>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</si>
  <si>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</si>
  <si>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</si>
  <si>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</si>
  <si>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</si>
  <si>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</si>
  <si>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</si>
  <si>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</si>
  <si>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</si>
  <si>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</si>
  <si>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</si>
  <si>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</si>
  <si>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</si>
  <si>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</si>
  <si>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</si>
  <si>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</si>
  <si>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</si>
  <si>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</si>
  <si>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</si>
  <si>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</si>
  <si>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</si>
  <si>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</si>
  <si>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</si>
  <si>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</si>
  <si>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</si>
  <si>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</si>
  <si>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</si>
  <si>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</si>
  <si>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</si>
  <si>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</si>
  <si>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</si>
  <si>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</si>
  <si>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</si>
  <si>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</si>
  <si>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</si>
  <si>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</si>
  <si>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</si>
  <si>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</si>
  <si>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</si>
  <si>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</si>
  <si>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</si>
  <si>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</si>
  <si>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</si>
  <si>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</si>
  <si>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</si>
  <si>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</si>
  <si>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</si>
  <si>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</si>
  <si>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</si>
  <si>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</si>
  <si>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</si>
  <si>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</si>
  <si>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</si>
  <si>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</si>
  <si>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</si>
  <si>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</si>
  <si>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</si>
  <si>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</si>
  <si>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</si>
  <si>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</si>
  <si>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</si>
  <si>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</si>
  <si>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</si>
  <si>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</si>
  <si>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</si>
  <si>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</si>
  <si>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</si>
  <si>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</si>
  <si>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</si>
  <si>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</si>
  <si>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</si>
  <si>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</si>
  <si>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</si>
  <si>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</si>
  <si>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</si>
  <si>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</si>
  <si>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</si>
  <si>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</si>
  <si>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</si>
  <si>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</si>
  <si>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</si>
  <si>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</si>
  <si>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</si>
  <si>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</si>
  <si>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</si>
  <si>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</si>
  <si>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</si>
  <si>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</si>
  <si>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</si>
  <si>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</si>
  <si>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</si>
  <si>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</si>
  <si>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</si>
  <si>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</si>
  <si>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</si>
  <si>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</si>
  <si>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</si>
  <si>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</si>
  <si>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</si>
  <si>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</si>
  <si>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</si>
  <si>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</si>
  <si>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</si>
  <si>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</si>
  <si>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</si>
  <si>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</si>
  <si>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</si>
  <si>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</si>
  <si>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</si>
  <si>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</si>
  <si>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</si>
  <si>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</si>
  <si>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</si>
  <si>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</si>
  <si>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</si>
  <si>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</si>
  <si>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</si>
  <si>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</si>
  <si>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</si>
  <si>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</si>
  <si>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</si>
  <si>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</si>
  <si>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</si>
  <si>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</si>
  <si>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</si>
  <si>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</si>
  <si>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</si>
  <si>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</si>
  <si>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</si>
  <si>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</si>
  <si>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</si>
  <si>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</si>
  <si>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</si>
  <si>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</si>
  <si>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</si>
  <si>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</si>
  <si>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</si>
  <si>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</si>
  <si>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</si>
  <si>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</si>
  <si>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</si>
  <si>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</si>
  <si>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</si>
  <si>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</si>
  <si>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</si>
  <si>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</si>
  <si>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</si>
  <si>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</si>
  <si>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</si>
  <si>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</si>
  <si>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</si>
  <si>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</si>
  <si>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</si>
  <si>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</si>
  <si>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</si>
  <si>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</si>
  <si>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</si>
  <si>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</si>
  <si>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</si>
  <si>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</si>
  <si>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</si>
  <si>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</si>
  <si>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</si>
  <si>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</si>
  <si>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</si>
  <si>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</si>
  <si>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</si>
  <si>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</si>
  <si>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</si>
  <si>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</si>
  <si>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</si>
  <si>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</si>
  <si>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</si>
  <si>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</si>
  <si>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</si>
  <si>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</si>
  <si>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</si>
  <si>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</si>
  <si>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</si>
  <si>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</si>
  <si>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</si>
  <si>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</si>
  <si>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</si>
  <si>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</si>
  <si>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</si>
  <si>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</si>
  <si>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</si>
  <si>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</si>
  <si>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</si>
  <si>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</si>
  <si>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</si>
  <si>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</si>
  <si>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</si>
  <si>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</si>
  <si>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</si>
  <si>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</si>
  <si>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</si>
  <si>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</si>
  <si>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</si>
  <si>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</si>
  <si>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</si>
  <si>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</si>
  <si>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</si>
  <si>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</si>
  <si>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</si>
  <si>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</si>
  <si>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</si>
  <si>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</si>
  <si>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</si>
  <si>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</si>
  <si>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</si>
  <si>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</si>
  <si>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</si>
  <si>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</si>
  <si>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</si>
  <si>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</si>
  <si>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</si>
  <si>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</si>
  <si>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</si>
  <si>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</si>
  <si>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</si>
  <si>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</si>
  <si>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</si>
  <si>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</si>
  <si>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</si>
  <si>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</si>
  <si>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</si>
  <si>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</si>
  <si>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</si>
  <si>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</si>
  <si>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</si>
  <si>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</si>
  <si>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</si>
  <si>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</si>
  <si>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</si>
  <si>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</si>
  <si>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</si>
  <si>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</si>
  <si>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</si>
  <si>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</si>
  <si>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</si>
  <si>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</si>
  <si>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</si>
  <si>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</si>
  <si>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</si>
  <si>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</si>
  <si>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</si>
  <si>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</si>
  <si>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</si>
  <si>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</si>
  <si>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</si>
  <si>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</si>
  <si>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</si>
  <si>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</si>
  <si>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</si>
  <si>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</si>
  <si>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</si>
  <si>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</si>
  <si>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</si>
  <si>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</si>
  <si>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</si>
  <si>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</si>
  <si>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</si>
  <si>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</si>
  <si>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</si>
  <si>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</si>
  <si>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</si>
  <si>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</si>
  <si>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</si>
  <si>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</si>
  <si>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</si>
  <si>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</si>
  <si>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</si>
  <si>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</si>
  <si>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</si>
  <si>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</si>
  <si>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</si>
  <si>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</si>
  <si>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</si>
  <si>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</si>
  <si>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</si>
  <si>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</si>
  <si>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</si>
  <si>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</si>
  <si>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</si>
  <si>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</si>
  <si>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</si>
  <si>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</si>
  <si>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</si>
  <si>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</si>
  <si>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</si>
  <si>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</si>
  <si>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</si>
  <si>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</si>
  <si>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</si>
  <si>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</si>
  <si>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</si>
  <si>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</si>
  <si>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</si>
  <si>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</si>
  <si>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</si>
  <si>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</si>
  <si>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</si>
  <si>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</si>
  <si>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</si>
  <si>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</si>
  <si>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</si>
  <si>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</si>
  <si>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</si>
  <si>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</si>
  <si>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</si>
  <si>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</si>
  <si>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</si>
  <si>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</si>
  <si>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</si>
  <si>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</si>
  <si>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</si>
  <si>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</si>
  <si>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</si>
  <si>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</si>
  <si>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</si>
  <si>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</si>
  <si>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</si>
  <si>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</si>
  <si>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</si>
  <si>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</si>
  <si>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</si>
  <si>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</si>
  <si>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</si>
  <si>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</si>
  <si>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</si>
  <si>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</si>
  <si>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</si>
  <si>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</si>
  <si>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</si>
  <si>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</si>
  <si>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</si>
  <si>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</si>
  <si>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</si>
  <si>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</si>
  <si>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</si>
  <si>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</si>
  <si>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</si>
  <si>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</si>
  <si>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</si>
  <si>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</si>
  <si>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</si>
  <si>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</si>
  <si>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</si>
  <si>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</si>
  <si>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</si>
  <si>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</si>
  <si>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</si>
  <si>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</si>
  <si>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</si>
  <si>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</si>
  <si>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</si>
  <si>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</si>
  <si>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</si>
  <si>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</si>
  <si>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</si>
  <si>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</si>
  <si>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</si>
  <si>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</si>
  <si>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</si>
  <si>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</si>
  <si>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</si>
  <si>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</si>
  <si>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</si>
  <si>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</si>
  <si>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</si>
  <si>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</si>
  <si>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</si>
  <si>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</si>
  <si>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</si>
  <si>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</si>
  <si>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</si>
  <si>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</si>
  <si>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</si>
  <si>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</si>
  <si>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</si>
  <si>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</si>
  <si>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</si>
  <si>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</si>
  <si>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</si>
  <si>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</si>
  <si>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</si>
  <si>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</si>
  <si>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</si>
  <si>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</si>
  <si>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</si>
  <si>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</si>
  <si>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</si>
  <si>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</si>
  <si>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</si>
  <si>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</si>
  <si>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</si>
  <si>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</si>
  <si>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</si>
  <si>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</si>
  <si>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</si>
  <si>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</si>
  <si>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</si>
  <si>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</si>
  <si>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</si>
  <si>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</si>
  <si>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</si>
  <si>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</si>
  <si>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</si>
  <si>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</si>
  <si>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</si>
  <si>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</si>
  <si>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</si>
  <si>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</si>
  <si>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</si>
  <si>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</si>
  <si>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</si>
  <si>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</si>
  <si>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</si>
  <si>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</si>
  <si>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</si>
  <si>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</si>
  <si>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</si>
  <si>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</si>
  <si>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</si>
  <si>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</si>
  <si>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</si>
  <si>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</si>
  <si>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</si>
  <si>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</si>
  <si>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</si>
  <si>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</si>
  <si>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</si>
  <si>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</si>
  <si>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</si>
  <si>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</si>
  <si>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</si>
  <si>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</si>
  <si>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</si>
  <si>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</si>
  <si>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</si>
  <si>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</si>
  <si>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</si>
  <si>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</si>
  <si>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</si>
  <si>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</si>
  <si>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</si>
  <si>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</si>
  <si>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</si>
  <si>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</si>
  <si>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</si>
  <si>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</si>
  <si>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</si>
  <si>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</si>
  <si>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</si>
  <si>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</si>
  <si>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</si>
  <si>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</si>
  <si>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</si>
  <si>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</si>
  <si>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</si>
  <si>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</si>
  <si>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</si>
  <si>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</si>
  <si>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</si>
  <si>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</si>
  <si>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</si>
  <si>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</si>
  <si>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</si>
  <si>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</si>
  <si>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</si>
  <si>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</si>
  <si>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</si>
  <si>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</si>
  <si>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</si>
  <si>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</si>
  <si>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</si>
  <si>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</si>
  <si>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</si>
  <si>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</si>
  <si>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</si>
  <si>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</si>
  <si>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</si>
  <si>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</si>
  <si>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</si>
  <si>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</si>
  <si>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</si>
  <si>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</si>
  <si>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</si>
  <si>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</si>
  <si>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</si>
  <si>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</si>
  <si>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</si>
  <si>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</si>
  <si>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</si>
  <si>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</si>
  <si>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</si>
  <si>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</si>
  <si>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</si>
  <si>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</si>
  <si>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</si>
  <si>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</si>
  <si>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</si>
  <si>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</si>
  <si>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</si>
  <si>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</si>
  <si>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</si>
  <si>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</si>
  <si>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</si>
  <si>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</si>
  <si>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</si>
  <si>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</si>
  <si>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</si>
  <si>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</si>
  <si>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</si>
  <si>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</si>
  <si>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</si>
  <si>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</si>
  <si>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</si>
  <si>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</si>
  <si>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</si>
  <si>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</si>
  <si>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</si>
  <si>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</si>
  <si>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</si>
  <si>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</si>
  <si>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</si>
  <si>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</si>
  <si>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</si>
  <si>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</si>
  <si>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</si>
  <si>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</si>
  <si>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</si>
  <si>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</si>
  <si>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</si>
  <si>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</si>
  <si>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</si>
  <si>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</si>
  <si>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</si>
  <si>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</si>
  <si>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</si>
  <si>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</si>
  <si>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</si>
  <si>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</si>
  <si>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</si>
  <si>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</si>
  <si>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</si>
  <si>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</si>
  <si>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</si>
  <si>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</si>
  <si>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</si>
  <si>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</si>
  <si>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</si>
  <si>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</si>
  <si>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</si>
  <si>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</si>
  <si>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</si>
  <si>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</si>
  <si>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</si>
  <si>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</si>
  <si>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</si>
  <si>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</si>
  <si>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</si>
  <si>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</si>
  <si>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</si>
  <si>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</si>
  <si>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</si>
  <si>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</si>
  <si>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</si>
  <si>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</si>
  <si>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</si>
  <si>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</si>
  <si>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</si>
  <si>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</si>
  <si>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</si>
  <si>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</si>
  <si>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</si>
  <si>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</si>
  <si>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</si>
  <si>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</si>
  <si>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</si>
  <si>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</si>
  <si>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</si>
  <si>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</si>
  <si>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</si>
  <si>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</si>
  <si>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</si>
  <si>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</si>
  <si>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</si>
  <si>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</si>
  <si>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</si>
  <si>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</si>
  <si>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</si>
  <si>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</si>
  <si>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</si>
  <si>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</si>
  <si>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</si>
  <si>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</si>
  <si>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</si>
  <si>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</si>
  <si>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</si>
  <si>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</si>
  <si>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</si>
  <si>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</si>
  <si>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</si>
  <si>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</si>
  <si>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</si>
  <si>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</si>
  <si>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</si>
  <si>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</si>
  <si>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</si>
  <si>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</si>
  <si>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</si>
  <si>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</si>
  <si>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</si>
  <si>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</si>
  <si>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</si>
  <si>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</si>
  <si>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</si>
  <si>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</si>
  <si>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</si>
  <si>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</si>
  <si>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</si>
  <si>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</si>
  <si>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</si>
  <si>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</si>
  <si>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</si>
  <si>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</si>
  <si>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</si>
  <si>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</si>
  <si>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</si>
  <si>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</si>
  <si>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</si>
  <si>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</si>
  <si>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</si>
  <si>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</si>
  <si>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</si>
  <si>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</si>
  <si>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</si>
  <si>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</si>
  <si>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</si>
  <si>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</si>
  <si>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</si>
  <si>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</si>
  <si>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</si>
  <si>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</si>
  <si>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</si>
  <si>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</si>
  <si>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</si>
  <si>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</si>
  <si>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</si>
  <si>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</si>
  <si>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</si>
  <si>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</si>
  <si>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</si>
  <si>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</si>
  <si>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</si>
  <si>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</si>
  <si>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</si>
  <si>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</si>
  <si>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</si>
  <si>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</si>
  <si>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</si>
  <si>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</si>
  <si>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</si>
  <si>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</si>
  <si>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</si>
  <si>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</si>
  <si>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</si>
  <si>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</si>
  <si>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</si>
  <si>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</si>
  <si>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</si>
  <si>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</si>
  <si>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</si>
  <si>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</si>
  <si>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</si>
  <si>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</si>
  <si>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</si>
  <si>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</si>
  <si>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</si>
  <si>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</si>
  <si>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</si>
  <si>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</si>
  <si>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</si>
  <si>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</si>
  <si>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</si>
  <si>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</si>
  <si>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</si>
  <si>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</si>
  <si>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</si>
  <si>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</si>
  <si>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</si>
  <si>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</si>
  <si>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</si>
  <si>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</si>
  <si>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</si>
  <si>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</si>
  <si>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</si>
  <si>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</si>
  <si>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</si>
  <si>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</si>
  <si>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</si>
  <si>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</si>
  <si>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</si>
  <si>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</si>
  <si>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</si>
  <si>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</si>
  <si>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</si>
  <si>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</si>
  <si>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</si>
  <si>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</si>
  <si>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</si>
  <si>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</si>
  <si>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</si>
  <si>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</si>
  <si>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</si>
  <si>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</si>
  <si>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</si>
  <si>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</si>
  <si>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</si>
  <si>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</si>
  <si>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</si>
  <si>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</si>
  <si>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</si>
  <si>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</si>
  <si>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</si>
  <si>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</si>
  <si>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</si>
  <si>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</si>
  <si>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</si>
  <si>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</si>
  <si>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</si>
  <si>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</si>
  <si>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</si>
  <si>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</si>
  <si>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</si>
  <si>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</si>
  <si>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</si>
  <si>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</si>
  <si>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</si>
  <si>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</si>
  <si>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</si>
  <si>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</si>
  <si>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</si>
  <si>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</si>
  <si>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</si>
  <si>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</si>
  <si>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</si>
  <si>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</si>
  <si>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</si>
  <si>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</si>
  <si>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</si>
  <si>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</si>
  <si>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</si>
  <si>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</si>
  <si>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</si>
  <si>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</si>
  <si>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</si>
  <si>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</si>
  <si>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</si>
  <si>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</si>
  <si>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</si>
  <si>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</si>
  <si>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</si>
  <si>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</si>
  <si>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</si>
  <si>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</si>
  <si>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</si>
  <si>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</si>
  <si>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</si>
  <si>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</si>
  <si>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</si>
  <si>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</si>
  <si>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</si>
  <si>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</si>
  <si>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</si>
  <si>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</si>
  <si>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</si>
  <si>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</si>
  <si>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</si>
  <si>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</si>
  <si>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</si>
  <si>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</si>
  <si>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</si>
  <si>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</si>
  <si>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</si>
  <si>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</si>
  <si>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</si>
  <si>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</si>
  <si>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</si>
  <si>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</si>
  <si>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</si>
  <si>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</si>
  <si>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</si>
  <si>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</si>
  <si>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</si>
  <si>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</si>
  <si>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</si>
  <si>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</si>
  <si>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</si>
  <si>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</si>
  <si>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</si>
  <si>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</si>
  <si>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</si>
  <si>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</si>
  <si>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</si>
  <si>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</si>
  <si>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</si>
  <si>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</si>
  <si>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</si>
  <si>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</si>
  <si>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</si>
  <si>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</si>
  <si>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</si>
  <si>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</si>
  <si>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</si>
  <si>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</si>
  <si>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</si>
  <si>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</si>
  <si>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</si>
  <si>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</si>
  <si>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</si>
  <si>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</si>
  <si>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</si>
  <si>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</si>
  <si>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</si>
  <si>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</si>
  <si>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</si>
  <si>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</si>
  <si>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</si>
  <si>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</si>
  <si>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</si>
  <si>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</si>
  <si>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</si>
  <si>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</si>
  <si>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</si>
  <si>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</si>
  <si>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</si>
  <si>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</si>
  <si>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</si>
  <si>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</si>
  <si>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</si>
  <si>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</si>
  <si>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</si>
  <si>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</si>
  <si>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</si>
  <si>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</si>
  <si>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</si>
  <si>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</si>
  <si>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</si>
  <si>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</si>
  <si>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</si>
  <si>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</si>
  <si>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</si>
  <si>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</si>
  <si>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</si>
  <si>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</si>
  <si>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</si>
  <si>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</si>
  <si>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</si>
  <si>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</si>
  <si>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</si>
  <si>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</si>
  <si>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</si>
  <si>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</si>
  <si>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</si>
  <si>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</si>
  <si>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</si>
  <si>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</si>
  <si>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</si>
  <si>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</si>
  <si>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</si>
  <si>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</si>
  <si>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</si>
  <si>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</si>
  <si>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</si>
  <si>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</si>
  <si>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</si>
  <si>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</si>
  <si>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</si>
  <si>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</si>
  <si>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</si>
  <si>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</si>
  <si>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</si>
  <si>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</si>
  <si>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</si>
  <si>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</si>
  <si>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</si>
  <si>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</si>
  <si>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</si>
  <si>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</si>
  <si>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</si>
  <si>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</si>
  <si>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</si>
  <si>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</si>
  <si>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</si>
  <si>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</si>
  <si>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</si>
  <si>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</si>
  <si>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</si>
  <si>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</si>
  <si>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</si>
  <si>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</si>
  <si>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</si>
  <si>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</si>
  <si>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</si>
  <si>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</si>
  <si>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</si>
  <si>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</si>
  <si>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</si>
  <si>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</si>
  <si>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</si>
  <si>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</si>
  <si>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</si>
  <si>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</si>
  <si>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</si>
  <si>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</si>
  <si>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</si>
  <si>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</si>
  <si>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</si>
  <si>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</si>
  <si>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</si>
  <si>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</si>
  <si>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</si>
  <si>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</si>
  <si>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</si>
  <si>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</si>
  <si>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</si>
  <si>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</si>
  <si>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</si>
  <si>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</si>
  <si>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</si>
  <si>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</si>
  <si>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</si>
  <si>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</si>
  <si>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</si>
  <si>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</si>
  <si>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</si>
  <si>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</si>
  <si>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</si>
  <si>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</si>
  <si>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</si>
  <si>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</si>
  <si>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</si>
  <si>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</si>
  <si>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</si>
  <si>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</si>
  <si>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</si>
  <si>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</si>
  <si>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</si>
  <si>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</si>
  <si>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</si>
  <si>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</si>
  <si>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</si>
  <si>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</si>
  <si>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</si>
  <si>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</si>
  <si>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</si>
  <si>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</si>
  <si>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</si>
  <si>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</si>
  <si>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</si>
  <si>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</si>
  <si>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</si>
  <si>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</si>
  <si>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</si>
  <si>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</si>
  <si>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</si>
  <si>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</si>
  <si>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</si>
  <si>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</si>
  <si>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</si>
  <si>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</si>
  <si>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</si>
  <si>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</si>
  <si>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</si>
  <si>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</si>
  <si>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</si>
  <si>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</si>
  <si>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</si>
  <si>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</si>
  <si>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</si>
  <si>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</si>
  <si>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</si>
  <si>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</si>
  <si>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</si>
  <si>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</si>
  <si>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</si>
  <si>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</si>
  <si>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</si>
  <si>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</si>
  <si>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</si>
  <si>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</si>
  <si>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</si>
  <si>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</si>
  <si>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</si>
  <si>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</si>
  <si>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</si>
  <si>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</si>
  <si>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</si>
  <si>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</si>
  <si>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</si>
  <si>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</si>
  <si>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</si>
  <si>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</si>
  <si>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</si>
  <si>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</si>
  <si>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</si>
  <si>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</si>
  <si>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</si>
  <si>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</si>
  <si>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</si>
  <si>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</si>
  <si>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</si>
  <si>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</si>
  <si>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</si>
  <si>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</si>
  <si>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</si>
  <si>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</si>
  <si>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</si>
  <si>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</si>
  <si>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</si>
  <si>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</si>
  <si>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</si>
  <si>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</si>
  <si>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</si>
  <si>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</si>
  <si>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</si>
  <si>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</si>
  <si>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</si>
  <si>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</si>
  <si>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</si>
  <si>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</si>
  <si>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</si>
  <si>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</si>
  <si>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</si>
  <si>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</si>
  <si>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</si>
  <si>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</si>
  <si>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</si>
  <si>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</si>
  <si>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</si>
  <si>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</si>
  <si>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</si>
  <si>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</si>
  <si>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</si>
  <si>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</si>
  <si>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</si>
  <si>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</si>
  <si>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</si>
  <si>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</si>
  <si>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</si>
  <si>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</si>
  <si>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</si>
  <si>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</si>
  <si>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</si>
  <si>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</si>
  <si>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</si>
  <si>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</si>
  <si>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</si>
  <si>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</si>
  <si>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</si>
  <si>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</si>
  <si>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</si>
  <si>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</si>
  <si>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</si>
  <si>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</si>
  <si>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</si>
  <si>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</si>
  <si>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</si>
  <si>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</si>
  <si>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</si>
  <si>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</si>
  <si>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</si>
  <si>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</si>
  <si>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</si>
  <si>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</si>
  <si>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</si>
  <si>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</si>
  <si>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</si>
  <si>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</si>
  <si>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</si>
  <si>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</si>
  <si>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</si>
  <si>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</si>
  <si>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</si>
  <si>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</si>
  <si>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</si>
  <si>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</si>
  <si>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</si>
  <si>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</si>
  <si>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</si>
  <si>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</si>
  <si>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</si>
  <si>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</si>
  <si>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</si>
  <si>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</si>
  <si>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</si>
  <si>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</si>
  <si>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</si>
  <si>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</si>
  <si>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</si>
  <si>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</si>
  <si>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</si>
  <si>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</si>
  <si>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</si>
  <si>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</si>
  <si>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</si>
  <si>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</si>
  <si>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</si>
  <si>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</si>
  <si>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</si>
  <si>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</si>
  <si>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</si>
  <si>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</si>
  <si>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</si>
  <si>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</si>
  <si>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</si>
  <si>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</si>
  <si>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</si>
  <si>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</si>
  <si>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</si>
  <si>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</si>
  <si>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</si>
  <si>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</si>
  <si>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</si>
  <si>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</si>
  <si>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</si>
  <si>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</si>
  <si>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</si>
  <si>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</si>
  <si>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</si>
  <si>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</si>
  <si>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</si>
  <si>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</si>
  <si>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</si>
  <si>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</si>
  <si>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</si>
  <si>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</si>
  <si>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</si>
  <si>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</si>
  <si>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</si>
  <si>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</si>
  <si>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</si>
  <si>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</si>
  <si>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</si>
  <si>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</si>
  <si>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</si>
  <si>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</si>
  <si>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</si>
  <si>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</si>
  <si>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</si>
  <si>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</si>
  <si>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</si>
  <si>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</si>
  <si>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</si>
  <si>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</si>
  <si>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</si>
  <si>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</si>
  <si>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</si>
  <si>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</si>
  <si>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</si>
  <si>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</si>
  <si>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</si>
  <si>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</si>
  <si>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</si>
  <si>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</si>
  <si>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</si>
  <si>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</si>
  <si>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</si>
  <si>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</si>
  <si>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</si>
  <si>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</si>
  <si>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</si>
  <si>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</si>
  <si>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</si>
  <si>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</si>
  <si>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</si>
  <si>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</si>
  <si>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</si>
  <si>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</si>
  <si>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</si>
  <si>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</si>
  <si>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</si>
  <si>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</si>
  <si>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</si>
  <si>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</si>
  <si>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</si>
  <si>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</si>
  <si>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</si>
  <si>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</si>
  <si>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</si>
  <si>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</si>
  <si>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</si>
  <si>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</si>
  <si>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</si>
  <si>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</si>
  <si>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</si>
  <si>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</si>
  <si>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</si>
  <si>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</si>
  <si>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</si>
  <si>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</si>
  <si>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</si>
  <si>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</si>
  <si>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</si>
  <si>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</si>
  <si>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</si>
  <si>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</si>
  <si>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</si>
  <si>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</si>
  <si>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</si>
  <si>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</si>
  <si>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</si>
  <si>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</si>
  <si>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</si>
  <si>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</si>
  <si>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</si>
  <si>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</si>
  <si>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</si>
  <si>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</si>
  <si>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</si>
  <si>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</si>
  <si>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</si>
  <si>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</si>
  <si>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</si>
  <si>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</si>
  <si>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</si>
  <si>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</si>
  <si>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</si>
  <si>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</si>
  <si>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</si>
  <si>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</si>
  <si>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</si>
  <si>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</si>
  <si>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</si>
  <si>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</si>
  <si>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</si>
  <si>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</si>
  <si>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</si>
  <si>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</si>
  <si>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</si>
  <si>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</si>
  <si>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</si>
  <si>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</si>
  <si>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</si>
  <si>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</si>
  <si>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</si>
  <si>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</si>
  <si>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</si>
  <si>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</si>
  <si>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</si>
  <si>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</si>
  <si>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</si>
  <si>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</si>
  <si>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</si>
  <si>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</si>
  <si>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</si>
  <si>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</si>
  <si>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</si>
  <si>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</si>
  <si>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</si>
  <si>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</si>
  <si>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</si>
  <si>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</si>
  <si>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</si>
  <si>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</si>
  <si>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</si>
  <si>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</si>
  <si>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</si>
  <si>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</si>
  <si>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</si>
  <si>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</si>
  <si>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</si>
  <si>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</si>
  <si>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</si>
  <si>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</si>
  <si>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</si>
  <si>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</si>
  <si>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</si>
  <si>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</si>
  <si>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</si>
  <si>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</si>
  <si>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</si>
  <si>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</si>
  <si>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</si>
  <si>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</si>
  <si>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</si>
  <si>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</si>
  <si>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</si>
  <si>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</si>
  <si>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</si>
  <si>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</si>
  <si>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</si>
  <si>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</si>
  <si>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</si>
  <si>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</si>
  <si>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</si>
  <si>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</si>
  <si>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</si>
  <si>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</si>
  <si>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</si>
  <si>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</si>
  <si>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</si>
  <si>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</si>
  <si>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</si>
  <si>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</si>
  <si>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</si>
  <si>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</si>
  <si>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</si>
  <si>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</si>
  <si>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</si>
  <si>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</si>
  <si>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</si>
  <si>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</si>
  <si>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</si>
  <si>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</si>
  <si>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</si>
  <si>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</si>
  <si>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</si>
  <si>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</si>
  <si>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</si>
  <si>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</si>
  <si>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</si>
  <si>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</si>
  <si>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</si>
  <si>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</si>
  <si>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</si>
  <si>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</si>
  <si>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</si>
  <si>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</si>
  <si>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</si>
  <si>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</si>
  <si>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</si>
  <si>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</si>
  <si>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</si>
  <si>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</si>
  <si>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</si>
  <si>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</si>
  <si>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</si>
  <si>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</si>
  <si>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</si>
  <si>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</si>
  <si>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</si>
  <si>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</si>
  <si>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</si>
  <si>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</si>
  <si>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</si>
  <si>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</si>
  <si>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</si>
  <si>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</si>
  <si>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</si>
  <si>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</si>
  <si>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</si>
  <si>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</si>
  <si>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</si>
  <si>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</si>
  <si>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</si>
  <si>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</si>
  <si>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</si>
  <si>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</si>
  <si>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</si>
  <si>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</si>
  <si>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</si>
  <si>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</si>
  <si>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</si>
  <si>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</si>
  <si>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</si>
  <si>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</si>
  <si>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</si>
  <si>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</si>
  <si>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</si>
  <si>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</si>
  <si>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</si>
  <si>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</si>
  <si>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</si>
  <si>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</si>
  <si>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</si>
  <si>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</si>
  <si>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</si>
  <si>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</si>
  <si>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</si>
  <si>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</si>
  <si>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</si>
  <si>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</si>
  <si>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</si>
  <si>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</si>
  <si>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</si>
  <si>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</si>
  <si>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</si>
  <si>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</si>
  <si>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</si>
  <si>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</si>
  <si>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</si>
  <si>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</si>
  <si>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</si>
  <si>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</si>
  <si>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</si>
  <si>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</si>
  <si>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</si>
  <si>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</si>
  <si>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</si>
  <si>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</si>
  <si>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</si>
  <si>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</si>
  <si>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</si>
  <si>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</si>
  <si>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</si>
  <si>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</si>
  <si>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</si>
  <si>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</si>
  <si>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</si>
  <si>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</si>
  <si>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</si>
  <si>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</si>
  <si>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</si>
  <si>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</si>
  <si>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</si>
  <si>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</si>
  <si>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</si>
  <si>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</si>
  <si>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</si>
  <si>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</si>
  <si>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</si>
  <si>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</si>
  <si>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</si>
  <si>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</si>
  <si>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</si>
  <si>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</si>
  <si>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</si>
  <si>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</si>
  <si>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</si>
  <si>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</si>
  <si>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</si>
  <si>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</si>
  <si>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</si>
  <si>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</si>
  <si>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</si>
  <si>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</si>
  <si>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</si>
  <si>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</si>
  <si>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</si>
  <si>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</si>
  <si>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</si>
  <si>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</si>
  <si>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</si>
  <si>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</si>
  <si>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</si>
  <si>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</si>
  <si>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</si>
  <si>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</si>
  <si>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</si>
  <si>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</si>
  <si>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</si>
  <si>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</si>
  <si>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</si>
  <si>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</si>
  <si>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</si>
  <si>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</si>
  <si>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</si>
  <si>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</si>
  <si>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</si>
  <si>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</si>
  <si>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</si>
  <si>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</si>
  <si>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</si>
  <si>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</si>
  <si>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</si>
  <si>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</si>
  <si>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</si>
  <si>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</si>
  <si>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</si>
  <si>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</si>
  <si>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</si>
  <si>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</si>
  <si>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</si>
  <si>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</si>
  <si>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</si>
  <si>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</si>
  <si>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</si>
  <si>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</si>
  <si>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</si>
  <si>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</si>
  <si>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</si>
  <si>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</si>
  <si>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</si>
  <si>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</si>
  <si>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</si>
  <si>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</si>
  <si>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</si>
  <si>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</si>
  <si>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</si>
  <si>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</si>
  <si>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</si>
  <si>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</si>
  <si>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</si>
  <si>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</si>
  <si>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</si>
  <si>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</si>
  <si>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</si>
  <si>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</si>
  <si>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</si>
  <si>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</si>
  <si>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</si>
  <si>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</si>
  <si>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</si>
  <si>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</si>
  <si>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</si>
  <si>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</si>
  <si>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</si>
  <si>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</si>
  <si>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</si>
  <si>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</si>
  <si>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</si>
  <si>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</si>
  <si>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</si>
  <si>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</si>
  <si>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</si>
  <si>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</si>
  <si>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</si>
  <si>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</si>
  <si>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</si>
  <si>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</si>
  <si>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</si>
  <si>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</si>
  <si>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</si>
  <si>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</si>
  <si>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</si>
  <si>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</si>
  <si>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</si>
  <si>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</si>
  <si>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</si>
  <si>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</si>
  <si>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</si>
  <si>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</si>
  <si>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</si>
  <si>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</si>
  <si>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</si>
  <si>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</si>
  <si>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</si>
  <si>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</si>
  <si>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</si>
  <si>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</si>
  <si>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</si>
  <si>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</si>
  <si>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</si>
  <si>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</si>
  <si>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</si>
  <si>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</si>
  <si>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</si>
  <si>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</si>
  <si>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</si>
  <si>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</si>
  <si>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</si>
  <si>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</si>
  <si>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</si>
  <si>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</si>
  <si>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</si>
  <si>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</si>
  <si>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</si>
  <si>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</si>
  <si>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</si>
  <si>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</si>
  <si>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</si>
  <si>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</si>
  <si>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</si>
  <si>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</si>
  <si>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</si>
  <si>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</si>
  <si>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</si>
  <si>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</si>
  <si>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</si>
  <si>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</si>
  <si>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</si>
  <si>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</si>
  <si>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</si>
  <si>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</si>
  <si>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</si>
  <si>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</si>
  <si>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</si>
  <si>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</si>
  <si>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</si>
  <si>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</si>
  <si>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</si>
  <si>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</si>
  <si>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</si>
  <si>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</si>
  <si>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</si>
  <si>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</si>
  <si>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</si>
  <si>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</si>
  <si>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</si>
  <si>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</si>
  <si>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</si>
  <si>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</si>
  <si>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</si>
  <si>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</si>
  <si>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</si>
  <si>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</si>
  <si>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</si>
  <si>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</si>
  <si>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</si>
  <si>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</si>
  <si>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</si>
  <si>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</si>
  <si>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</si>
  <si>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</si>
  <si>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</si>
  <si>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</si>
  <si>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</si>
  <si>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</si>
  <si>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</si>
  <si>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</si>
  <si>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</si>
  <si>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</si>
  <si>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</si>
  <si>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</si>
  <si>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</si>
  <si>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</si>
  <si>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</si>
  <si>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</si>
  <si>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</si>
  <si>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</si>
  <si>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</si>
  <si>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</si>
  <si>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</si>
  <si>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</si>
  <si>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</si>
  <si>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</si>
  <si>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</si>
  <si>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</si>
  <si>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</si>
  <si>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</si>
  <si>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</si>
  <si>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</si>
  <si>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</si>
  <si>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</si>
  <si>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</si>
  <si>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</si>
  <si>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</si>
  <si>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</si>
  <si>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</si>
  <si>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</si>
  <si>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</si>
  <si>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</si>
  <si>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</si>
  <si>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</si>
  <si>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</si>
  <si>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</si>
  <si>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</si>
  <si>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</si>
  <si>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</si>
  <si>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</si>
  <si>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</si>
  <si>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</si>
  <si>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</si>
  <si>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</si>
  <si>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</si>
  <si>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</si>
  <si>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</si>
  <si>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</si>
  <si>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</si>
  <si>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</si>
  <si>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</si>
  <si>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</si>
  <si>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</si>
  <si>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</si>
  <si>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</si>
  <si>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</si>
  <si>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</si>
  <si>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</si>
  <si>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</si>
  <si>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</si>
  <si>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</si>
  <si>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</si>
  <si>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</si>
  <si>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</si>
  <si>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</si>
  <si>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</si>
  <si>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</si>
  <si>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</si>
  <si>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</si>
  <si>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</si>
  <si>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</si>
  <si>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</si>
  <si>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</si>
  <si>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</si>
  <si>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</si>
  <si>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</si>
  <si>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</si>
  <si>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</si>
  <si>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</si>
  <si>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</si>
  <si>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</si>
  <si>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</si>
  <si>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</si>
  <si>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</si>
  <si>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</si>
  <si>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</si>
  <si>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</si>
  <si>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</si>
  <si>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</si>
  <si>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</si>
  <si>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</si>
  <si>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</si>
  <si>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</si>
  <si>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</si>
  <si>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</si>
  <si>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</si>
  <si>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</si>
  <si>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</si>
  <si>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</si>
  <si>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</si>
  <si>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</si>
  <si>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</si>
  <si>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</si>
  <si>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</si>
  <si>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</si>
  <si>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</si>
  <si>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</si>
  <si>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</si>
  <si>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</si>
  <si>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</si>
  <si>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</si>
  <si>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</si>
  <si>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</si>
  <si>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</si>
  <si>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</si>
  <si>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</si>
  <si>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</si>
  <si>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</si>
  <si>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</si>
  <si>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</si>
  <si>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</si>
  <si>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</si>
  <si>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</si>
  <si>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</si>
  <si>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</si>
  <si>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</si>
  <si>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</si>
  <si>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</si>
  <si>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</si>
  <si>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</si>
  <si>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</si>
  <si>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</si>
  <si>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</si>
  <si>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</si>
  <si>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</si>
  <si>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</si>
  <si>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</si>
  <si>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</si>
  <si>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</si>
  <si>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</si>
  <si>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</si>
  <si>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</si>
  <si>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</si>
  <si>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</si>
  <si>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</si>
  <si>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</si>
  <si>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</si>
  <si>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</si>
  <si>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</si>
  <si>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</si>
  <si>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</si>
  <si>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</si>
  <si>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</si>
  <si>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</si>
  <si>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</si>
  <si>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</si>
  <si>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</si>
  <si>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</si>
  <si>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</si>
  <si>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</si>
  <si>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</si>
  <si>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</si>
  <si>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</si>
  <si>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</si>
  <si>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</si>
  <si>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</si>
  <si>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</si>
  <si>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</si>
  <si>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</si>
  <si>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</si>
  <si>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</si>
  <si>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</si>
  <si>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</si>
  <si>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</si>
  <si>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</si>
  <si>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</si>
  <si>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</si>
  <si>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</si>
  <si>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</si>
  <si>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</si>
  <si>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</si>
  <si>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</si>
  <si>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</si>
  <si>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</si>
  <si>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</si>
  <si>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</si>
  <si>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</si>
  <si>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</si>
  <si>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</si>
  <si>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</si>
  <si>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</si>
  <si>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</si>
  <si>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</si>
  <si>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</si>
  <si>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</si>
  <si>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</si>
  <si>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</si>
  <si>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</si>
  <si>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</si>
  <si>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</si>
  <si>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</si>
  <si>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</si>
  <si>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</si>
  <si>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</si>
  <si>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</si>
  <si>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</si>
  <si>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</si>
  <si>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</si>
  <si>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</si>
  <si>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</si>
  <si>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</si>
  <si>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</si>
  <si>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</si>
  <si>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</si>
  <si>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</si>
  <si>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</si>
  <si>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</si>
  <si>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</si>
  <si>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</si>
  <si>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</si>
  <si>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</si>
  <si>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</si>
  <si>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</si>
  <si>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</si>
  <si>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</si>
  <si>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</si>
  <si>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</si>
  <si>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</si>
  <si>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</si>
  <si>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</si>
  <si>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</si>
  <si>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</si>
  <si>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</si>
  <si>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</si>
  <si>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</si>
  <si>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</si>
  <si>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</si>
  <si>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</si>
  <si>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</si>
  <si>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</si>
  <si>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</si>
  <si>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</si>
  <si>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</si>
  <si>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</si>
  <si>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</si>
  <si>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</si>
  <si>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</si>
  <si>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</si>
  <si>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</si>
  <si>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</si>
  <si>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</si>
  <si>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</si>
  <si>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</si>
  <si>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</si>
  <si>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</si>
  <si>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</si>
  <si>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</si>
  <si>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</si>
  <si>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</si>
  <si>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</si>
  <si>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</si>
  <si>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</si>
  <si>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</si>
  <si>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</si>
  <si>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</si>
  <si>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</si>
  <si>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</si>
  <si>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</si>
  <si>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</si>
  <si>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</si>
  <si>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</si>
  <si>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</si>
  <si>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</si>
  <si>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</si>
  <si>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</si>
  <si>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</si>
  <si>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</si>
  <si>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</si>
  <si>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</si>
  <si>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</si>
  <si>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</si>
  <si>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</si>
  <si>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</si>
  <si>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</si>
  <si>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</si>
  <si>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</si>
  <si>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</si>
  <si>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</si>
  <si>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</si>
  <si>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</si>
  <si>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</si>
  <si>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</si>
  <si>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</si>
  <si>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</si>
  <si>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</si>
  <si>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</si>
  <si>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</si>
  <si>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</si>
  <si>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</si>
  <si>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</si>
  <si>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</si>
  <si>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</si>
  <si>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</si>
  <si>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</si>
  <si>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</si>
  <si>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</si>
  <si>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</si>
  <si>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</si>
  <si>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</si>
  <si>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</si>
  <si>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</si>
  <si>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</si>
  <si>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</si>
  <si>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</si>
  <si>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</si>
  <si>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</si>
  <si>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</si>
  <si>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</si>
  <si>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</si>
  <si>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</si>
  <si>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</si>
  <si>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</si>
  <si>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</si>
  <si>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</si>
  <si>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</si>
  <si>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</si>
  <si>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</si>
  <si>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</si>
  <si>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</si>
  <si>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</si>
  <si>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</si>
  <si>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</si>
  <si>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</si>
  <si>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</si>
  <si>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</si>
  <si>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</si>
  <si>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</si>
  <si>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</si>
  <si>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</si>
  <si>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</si>
  <si>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</si>
  <si>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</si>
  <si>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</si>
  <si>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</si>
  <si>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</si>
  <si>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</si>
  <si>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</si>
  <si>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</si>
  <si>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</si>
  <si>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</si>
  <si>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</si>
  <si>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</si>
  <si>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</si>
  <si>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</si>
  <si>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</si>
  <si>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</si>
  <si>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</si>
  <si>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</si>
  <si>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</si>
  <si>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</si>
  <si>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</si>
  <si>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</si>
  <si>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</si>
  <si>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</si>
  <si>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</si>
  <si>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</si>
  <si>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</si>
  <si>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</si>
  <si>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</si>
  <si>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</si>
  <si>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</si>
  <si>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</si>
  <si>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</si>
  <si>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</si>
  <si>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</si>
  <si>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</si>
  <si>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</si>
  <si>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</si>
  <si>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</si>
  <si>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</si>
  <si>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</si>
  <si>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</si>
  <si>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</si>
  <si>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</si>
  <si>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</si>
  <si>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</si>
  <si>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</si>
  <si>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</si>
  <si>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</si>
  <si>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</si>
  <si>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</si>
  <si>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</si>
  <si>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</si>
  <si>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</si>
  <si>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</si>
  <si>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</si>
  <si>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</si>
  <si>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</si>
  <si>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</si>
  <si>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</si>
  <si>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</si>
  <si>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</si>
  <si>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</si>
  <si>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</si>
  <si>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</si>
  <si>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</si>
  <si>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</si>
  <si>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</si>
  <si>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</si>
  <si>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</si>
  <si>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</si>
  <si>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</si>
  <si>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</si>
  <si>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</si>
  <si>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</si>
  <si>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</si>
  <si>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</si>
  <si>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</si>
  <si>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</si>
  <si>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</si>
  <si>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</si>
  <si>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</si>
  <si>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</si>
  <si>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</si>
  <si>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</si>
  <si>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</si>
  <si>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</si>
  <si>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</si>
  <si>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</si>
  <si>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</si>
  <si>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</si>
  <si>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</si>
  <si>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</si>
  <si>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</si>
  <si>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</si>
  <si>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</si>
  <si>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</si>
  <si>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</si>
  <si>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</si>
  <si>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</si>
  <si>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</si>
  <si>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</si>
  <si>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</si>
  <si>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</si>
  <si>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</si>
  <si>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</si>
  <si>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</si>
  <si>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</si>
  <si>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</si>
  <si>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</si>
  <si>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</si>
  <si>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</si>
  <si>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</si>
  <si>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</si>
  <si>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</si>
  <si>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</si>
  <si>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</si>
  <si>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</si>
  <si>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</si>
  <si>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</si>
  <si>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</si>
  <si>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</si>
  <si>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</si>
  <si>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</si>
  <si>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</si>
  <si>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</si>
  <si>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</si>
  <si>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</si>
  <si>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</si>
  <si>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</si>
  <si>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</si>
  <si>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</si>
  <si>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</si>
  <si>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</si>
  <si>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</si>
  <si>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</si>
  <si>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</si>
  <si>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</si>
  <si>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</si>
  <si>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</si>
  <si>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</si>
  <si>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</si>
  <si>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</si>
  <si>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</si>
  <si>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</si>
  <si>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</si>
  <si>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</si>
  <si>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</si>
  <si>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</si>
  <si>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</si>
  <si>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</si>
  <si>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</si>
  <si>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</si>
  <si>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</si>
  <si>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</si>
  <si>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</si>
  <si>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</si>
  <si>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</si>
  <si>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</si>
  <si>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</si>
  <si>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</si>
  <si>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</si>
  <si>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</si>
  <si>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</si>
  <si>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</si>
  <si>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</si>
  <si>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</si>
  <si>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</si>
  <si>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</si>
  <si>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</si>
  <si>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</si>
  <si>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</si>
  <si>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</si>
  <si>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</si>
  <si>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</si>
  <si>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</si>
  <si>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</si>
  <si>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</si>
  <si>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</si>
  <si>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</si>
  <si>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</si>
  <si>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</si>
  <si>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</si>
  <si>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</si>
  <si>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</si>
  <si>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</si>
  <si>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</si>
  <si>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</si>
  <si>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</si>
  <si>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</si>
  <si>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</si>
  <si>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</si>
  <si>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</si>
  <si>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</si>
  <si>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</si>
  <si>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</si>
  <si>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</si>
  <si>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</si>
  <si>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</si>
  <si>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</si>
  <si>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</si>
  <si>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</si>
  <si>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</si>
  <si>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</si>
  <si>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</si>
  <si>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</si>
  <si>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</si>
  <si>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</si>
  <si>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</si>
  <si>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</si>
  <si>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</si>
  <si>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</si>
  <si>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</si>
  <si>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</si>
  <si>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</si>
  <si>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</si>
  <si>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</si>
  <si>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</si>
  <si>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</si>
  <si>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</si>
  <si>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</si>
  <si>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</si>
  <si>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</si>
  <si>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</si>
  <si>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</si>
  <si>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</si>
  <si>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</si>
  <si>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</si>
  <si>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</si>
  <si>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</si>
  <si>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</si>
  <si>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</si>
  <si>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</si>
  <si>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</si>
  <si>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</si>
  <si>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</si>
  <si>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</si>
  <si>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</si>
  <si>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</si>
  <si>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</si>
  <si>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</si>
  <si>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</si>
  <si>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</si>
  <si>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</si>
  <si>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</si>
  <si>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</si>
  <si>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</si>
  <si>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</si>
  <si>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</si>
  <si>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</si>
  <si>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</si>
  <si>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</si>
  <si>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</si>
  <si>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</si>
  <si>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</si>
  <si>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</si>
  <si>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</si>
  <si>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</si>
  <si>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</si>
  <si>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</si>
  <si>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</si>
  <si>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</si>
  <si>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</si>
  <si>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</si>
  <si>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</si>
  <si>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</si>
  <si>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</si>
  <si>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</si>
  <si>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</si>
  <si>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</si>
  <si>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</si>
  <si>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</si>
  <si>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</si>
  <si>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</si>
  <si>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</si>
  <si>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</si>
  <si>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</si>
  <si>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</si>
  <si>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</si>
  <si>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</si>
  <si>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</si>
  <si>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</si>
  <si>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</si>
  <si>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</si>
  <si>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</si>
  <si>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</si>
  <si>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</si>
  <si>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</si>
  <si>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</si>
  <si>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</si>
  <si>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</si>
  <si>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</si>
  <si>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</si>
  <si>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</si>
  <si>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</si>
  <si>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</si>
  <si>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</si>
  <si>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</si>
  <si>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</si>
  <si>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</si>
  <si>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</si>
  <si>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</si>
  <si>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</si>
  <si>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</si>
  <si>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</si>
  <si>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</si>
  <si>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</si>
  <si>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</si>
  <si>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</si>
  <si>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</si>
  <si>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</si>
  <si>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</si>
  <si>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</si>
  <si>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</si>
  <si>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</si>
  <si>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</si>
  <si>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</si>
  <si>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</si>
  <si>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</si>
  <si>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</si>
  <si>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</si>
  <si>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</si>
  <si>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</si>
  <si>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</si>
  <si>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</si>
  <si>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</si>
  <si>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</si>
  <si>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</si>
  <si>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</si>
  <si>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</si>
  <si>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</si>
  <si>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</si>
  <si>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</si>
  <si>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</si>
  <si>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</si>
  <si>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</si>
  <si>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</si>
  <si>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</si>
  <si>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</si>
  <si>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</si>
  <si>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</si>
  <si>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</si>
  <si>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</si>
  <si>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</si>
  <si>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</si>
  <si>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</si>
  <si>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</si>
  <si>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</si>
  <si>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</si>
  <si>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</si>
  <si>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</si>
  <si>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</si>
  <si>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</si>
  <si>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</si>
  <si>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</si>
  <si>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</si>
  <si>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</si>
  <si>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</si>
  <si>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</si>
  <si>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</si>
  <si>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</si>
  <si>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</si>
  <si>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</si>
  <si>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</si>
  <si>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</si>
  <si>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</si>
  <si>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</si>
  <si>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</si>
  <si>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</si>
  <si>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</si>
  <si>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</si>
  <si>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</si>
  <si>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</si>
  <si>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</si>
  <si>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</si>
  <si>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</si>
  <si>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</si>
  <si>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</si>
  <si>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</si>
  <si>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</si>
  <si>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</si>
  <si>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</si>
  <si>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</si>
  <si>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</si>
  <si>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</si>
  <si>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</si>
  <si>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</si>
  <si>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</si>
  <si>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</si>
  <si>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</si>
  <si>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</si>
  <si>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</si>
  <si>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</si>
  <si>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</si>
  <si>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</si>
  <si>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</si>
  <si>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</si>
  <si>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</si>
  <si>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</si>
  <si>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</si>
  <si>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</si>
  <si>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</si>
  <si>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</si>
  <si>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</si>
  <si>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</si>
  <si>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</si>
  <si>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</si>
  <si>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</si>
  <si>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</si>
  <si>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</si>
  <si>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</si>
  <si>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</si>
  <si>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</si>
  <si>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</si>
  <si>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</si>
  <si>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</si>
  <si>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</si>
  <si>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</si>
  <si>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</si>
  <si>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</si>
  <si>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</si>
  <si>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</si>
  <si>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</si>
  <si>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</si>
  <si>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</si>
  <si>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</si>
  <si>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</si>
  <si>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</si>
  <si>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</si>
  <si>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</si>
  <si>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</si>
  <si>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</si>
  <si>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</si>
  <si>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</si>
  <si>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</si>
  <si>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</si>
  <si>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</si>
  <si>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</si>
  <si>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</si>
  <si>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</si>
  <si>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</si>
  <si>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</si>
  <si>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</si>
  <si>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</si>
  <si>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</si>
  <si>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</si>
  <si>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</si>
  <si>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</si>
  <si>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</si>
  <si>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</si>
  <si>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</si>
  <si>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</si>
  <si>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</si>
  <si>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</si>
  <si>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</si>
  <si>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</si>
  <si>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</si>
  <si>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</si>
  <si>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</si>
  <si>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</si>
  <si>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</si>
  <si>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</si>
  <si>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</si>
  <si>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</si>
  <si>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</si>
  <si>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</si>
  <si>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</si>
  <si>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</si>
  <si>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</si>
  <si>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</si>
  <si>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</si>
  <si>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</si>
  <si>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</si>
  <si>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</si>
  <si>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</si>
  <si>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</si>
  <si>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</si>
  <si>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</si>
  <si>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</si>
  <si>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</si>
  <si>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</si>
  <si>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</si>
  <si>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</si>
  <si>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</si>
  <si>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</si>
  <si>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</si>
  <si>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</si>
  <si>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</si>
  <si>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</si>
  <si>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</si>
  <si>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</si>
  <si>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</si>
  <si>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</si>
  <si>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</si>
  <si>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</si>
  <si>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</si>
  <si>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</si>
  <si>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</si>
  <si>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</si>
  <si>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</si>
  <si>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</si>
  <si>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</si>
  <si>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</si>
  <si>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</si>
  <si>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</si>
  <si>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</si>
  <si>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</si>
  <si>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</si>
  <si>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</si>
  <si>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</si>
  <si>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</si>
  <si>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</si>
  <si>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</si>
  <si>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</si>
  <si>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</si>
  <si>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</si>
  <si>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</si>
  <si>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</si>
  <si>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</si>
  <si>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</si>
  <si>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</si>
  <si>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</si>
  <si>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</si>
  <si>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</si>
  <si>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</si>
  <si>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</si>
  <si>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</si>
  <si>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</si>
  <si>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</si>
  <si>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</si>
  <si>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</si>
  <si>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</si>
  <si>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</si>
  <si>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</si>
  <si>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</si>
  <si>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</si>
  <si>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</si>
  <si>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</si>
  <si>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</si>
  <si>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</si>
  <si>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</si>
  <si>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</si>
  <si>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</si>
  <si>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</si>
  <si>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</si>
  <si>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</si>
  <si>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</si>
  <si>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</si>
  <si>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</si>
  <si>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</si>
  <si>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</si>
  <si>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</si>
  <si>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</si>
  <si>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</si>
  <si>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</si>
  <si>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</si>
  <si>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</si>
  <si>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</si>
  <si>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</si>
  <si>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</si>
  <si>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</si>
  <si>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</si>
  <si>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</si>
  <si>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</si>
  <si>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</si>
  <si>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</si>
  <si>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</si>
  <si>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</si>
  <si>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</si>
  <si>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</si>
  <si>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</si>
  <si>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</si>
  <si>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</si>
  <si>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</si>
  <si>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</si>
  <si>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</si>
  <si>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</si>
  <si>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</si>
  <si>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</si>
  <si>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</si>
  <si>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</si>
  <si>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</si>
  <si>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</si>
  <si>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</si>
  <si>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</si>
  <si>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</si>
  <si>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</si>
  <si>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</si>
  <si>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</si>
  <si>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</si>
  <si>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</si>
  <si>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</si>
  <si>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</si>
  <si>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</si>
  <si>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</si>
  <si>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</si>
  <si>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</si>
  <si>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</si>
  <si>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</si>
  <si>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</si>
  <si>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</si>
  <si>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</si>
  <si>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</si>
  <si>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</si>
  <si>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</si>
  <si>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</si>
  <si>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</si>
  <si>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</si>
  <si>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</si>
  <si>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</si>
  <si>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</si>
  <si>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</si>
  <si>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</si>
  <si>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</si>
  <si>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</si>
  <si>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</si>
  <si>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</si>
  <si>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</si>
  <si>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</si>
  <si>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</si>
  <si>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</si>
  <si>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</si>
  <si>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</si>
  <si>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</si>
  <si>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</si>
  <si>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</si>
  <si>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</si>
  <si>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</si>
  <si>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</si>
  <si>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</si>
  <si>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</si>
  <si>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</si>
  <si>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</si>
  <si>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</si>
  <si>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</si>
  <si>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</si>
  <si>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</si>
  <si>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</si>
  <si>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</si>
  <si>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</si>
  <si>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</si>
  <si>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</si>
  <si>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</si>
  <si>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</si>
  <si>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</si>
  <si>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</si>
  <si>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</si>
  <si>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</si>
  <si>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</si>
  <si>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</si>
  <si>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</si>
  <si>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</si>
  <si>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</si>
  <si>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</si>
  <si>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</si>
  <si>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</si>
  <si>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</si>
  <si>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</si>
  <si>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</si>
  <si>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</si>
  <si>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</si>
  <si>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</si>
  <si>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</si>
  <si>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</si>
  <si>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</si>
  <si>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</si>
  <si>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</si>
  <si>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</si>
  <si>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</si>
  <si>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</si>
  <si>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</si>
  <si>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</si>
  <si>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</si>
  <si>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</si>
  <si>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</si>
  <si>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</si>
  <si>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</si>
  <si>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</si>
  <si>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</si>
  <si>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</si>
  <si>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</si>
  <si>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</si>
  <si>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</si>
  <si>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</si>
  <si>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</si>
  <si>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</si>
  <si>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</si>
  <si>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</si>
  <si>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</si>
  <si>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</si>
  <si>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</si>
  <si>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</si>
  <si>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</si>
  <si>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</si>
  <si>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</si>
  <si>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</si>
  <si>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</si>
  <si>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</si>
  <si>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</si>
  <si>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</si>
  <si>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</si>
  <si>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</si>
  <si>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</si>
  <si>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</si>
  <si>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</si>
  <si>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</si>
  <si>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</si>
  <si>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</si>
  <si>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</si>
  <si>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</si>
  <si>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</si>
  <si>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</si>
  <si>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</si>
  <si>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</si>
  <si>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</si>
  <si>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</si>
  <si>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</si>
  <si>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</si>
  <si>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</si>
  <si>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</si>
  <si>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</si>
  <si>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</si>
  <si>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</si>
  <si>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</si>
  <si>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</si>
  <si>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</si>
  <si>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</si>
  <si>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</si>
  <si>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</si>
  <si>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</si>
  <si>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</si>
  <si>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</si>
  <si>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</si>
  <si>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</si>
  <si>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</si>
  <si>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</si>
  <si>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</si>
  <si>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</si>
  <si>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</si>
  <si>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</si>
  <si>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</si>
  <si>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</si>
  <si>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</si>
  <si>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</si>
  <si>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</si>
  <si>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</si>
  <si>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</si>
  <si>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</si>
  <si>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</si>
  <si>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</si>
  <si>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</si>
  <si>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</si>
  <si>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</si>
  <si>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</si>
  <si>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</si>
  <si>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</si>
  <si>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</si>
  <si>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</si>
  <si>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</si>
  <si>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</si>
  <si>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</si>
  <si>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</si>
  <si>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</si>
  <si>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</si>
  <si>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</si>
  <si>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</si>
  <si>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</si>
  <si>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</si>
  <si>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</si>
  <si>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</si>
  <si>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</si>
  <si>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</si>
  <si>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</si>
  <si>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</si>
  <si>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</si>
  <si>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</si>
  <si>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</si>
  <si>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</si>
  <si>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</si>
  <si>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</si>
  <si>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</si>
  <si>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</si>
  <si>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</si>
  <si>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</si>
  <si>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</si>
  <si>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</si>
  <si>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</si>
  <si>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</si>
  <si>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</si>
  <si>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</si>
  <si>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</si>
  <si>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</si>
  <si>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</si>
  <si>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</si>
  <si>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</si>
  <si>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</si>
  <si>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</si>
  <si>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</si>
  <si>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</si>
  <si>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</si>
  <si>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</si>
  <si>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</si>
  <si>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</si>
  <si>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</si>
  <si>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</si>
  <si>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</si>
  <si>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</si>
  <si>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</si>
  <si>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</si>
  <si>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</si>
  <si>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</si>
  <si>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</si>
  <si>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</si>
  <si>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</si>
  <si>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</si>
  <si>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</si>
  <si>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</si>
  <si>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</si>
  <si>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</si>
  <si>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</si>
  <si>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</si>
  <si>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</si>
  <si>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</si>
  <si>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</si>
  <si>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</si>
  <si>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</si>
  <si>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</si>
  <si>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</si>
  <si>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</si>
  <si>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</si>
  <si>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</si>
  <si>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</si>
  <si>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</si>
  <si>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</si>
  <si>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</si>
  <si>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</si>
  <si>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</si>
  <si>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</si>
  <si>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</si>
  <si>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</si>
  <si>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</si>
  <si>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</si>
  <si>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</si>
  <si>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</si>
  <si>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</si>
  <si>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</si>
  <si>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</si>
  <si>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</si>
  <si>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</si>
  <si>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</si>
  <si>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</si>
  <si>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</si>
  <si>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</si>
  <si>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</si>
  <si>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</si>
  <si>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</si>
  <si>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</si>
  <si>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</si>
  <si>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</si>
  <si>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</si>
  <si>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</si>
  <si>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</si>
  <si>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</si>
  <si>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</si>
  <si>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</si>
  <si>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</si>
  <si>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</si>
  <si>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</si>
  <si>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</si>
  <si>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</si>
  <si>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</si>
  <si>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</si>
  <si>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</si>
  <si>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</si>
  <si>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</si>
  <si>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</si>
  <si>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</si>
  <si>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</si>
  <si>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</si>
  <si>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</si>
  <si>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</si>
  <si>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</si>
  <si>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</si>
  <si>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</si>
  <si>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</si>
  <si>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</si>
  <si>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</si>
  <si>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</si>
  <si>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</si>
  <si>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</si>
  <si>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</si>
  <si>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</si>
  <si>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</si>
  <si>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</si>
  <si>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</si>
  <si>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</si>
  <si>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</si>
  <si>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</si>
  <si>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</si>
  <si>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</si>
  <si>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</si>
  <si>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</si>
  <si>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</si>
  <si>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</si>
  <si>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</si>
  <si>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</si>
  <si>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</si>
  <si>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</si>
  <si>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</si>
  <si>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</si>
  <si>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</si>
  <si>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</si>
  <si>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</si>
  <si>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</si>
  <si>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</si>
  <si>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</si>
  <si>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</si>
  <si>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</si>
  <si>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</si>
  <si>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</si>
  <si>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</si>
  <si>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</si>
  <si>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</si>
  <si>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</si>
  <si>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</si>
  <si>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</si>
  <si>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</si>
  <si>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</si>
  <si>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</si>
  <si>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</si>
  <si>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</si>
  <si>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</si>
  <si>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</si>
  <si>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</si>
  <si>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</si>
  <si>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</si>
  <si>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</si>
  <si>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</si>
  <si>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</si>
  <si>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</si>
  <si>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</si>
  <si>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</si>
  <si>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</si>
  <si>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</si>
  <si>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</si>
  <si>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</si>
  <si>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</si>
  <si>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</si>
  <si>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</si>
  <si>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</si>
  <si>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</si>
  <si>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</si>
  <si>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</si>
  <si>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</si>
  <si>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</si>
  <si>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</si>
  <si>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</si>
  <si>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</si>
  <si>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</si>
  <si>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</si>
  <si>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</si>
  <si>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</si>
  <si>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</si>
  <si>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</si>
  <si>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</si>
  <si>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</si>
  <si>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</si>
  <si>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</si>
  <si>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</si>
  <si>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</si>
  <si>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</si>
  <si>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</si>
  <si>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</si>
  <si>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</si>
  <si>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</si>
  <si>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</si>
  <si>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</si>
  <si>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</si>
  <si>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</si>
  <si>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</si>
  <si>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</si>
  <si>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</si>
  <si>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</si>
  <si>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</si>
  <si>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</si>
  <si>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</si>
  <si>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</si>
  <si>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</si>
  <si>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</si>
  <si>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</si>
  <si>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</si>
  <si>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</si>
  <si>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</si>
  <si>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</si>
  <si>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</si>
  <si>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</si>
  <si>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</si>
  <si>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</si>
  <si>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</si>
  <si>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</si>
  <si>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</si>
  <si>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</si>
  <si>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</si>
  <si>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</si>
  <si>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</si>
  <si>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</si>
  <si>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</si>
  <si>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</si>
  <si>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</si>
  <si>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</si>
  <si>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</si>
  <si>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</si>
  <si>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</si>
  <si>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</si>
  <si>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</si>
  <si>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</si>
  <si>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</si>
  <si>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</si>
  <si>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</si>
  <si>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</si>
  <si>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</si>
  <si>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</si>
  <si>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</si>
  <si>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</si>
  <si>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</si>
  <si>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</si>
  <si>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</si>
  <si>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</si>
  <si>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</si>
  <si>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</si>
  <si>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</si>
  <si>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</si>
  <si>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</si>
  <si>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</si>
  <si>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</si>
  <si>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</si>
  <si>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</si>
  <si>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</si>
  <si>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</si>
  <si>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</si>
  <si>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</si>
  <si>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</si>
  <si>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</si>
  <si>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</si>
  <si>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</si>
  <si>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</si>
  <si>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</si>
  <si>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</si>
  <si>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</si>
  <si>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</si>
  <si>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</si>
  <si>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</si>
  <si>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</si>
  <si>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</si>
  <si>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</si>
  <si>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</si>
  <si>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</si>
  <si>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</si>
  <si>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</si>
  <si>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</si>
  <si>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</si>
  <si>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</si>
  <si>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</si>
  <si>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</si>
  <si>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</si>
  <si>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</si>
  <si>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</si>
  <si>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</si>
  <si>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</si>
  <si>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</si>
  <si>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</si>
  <si>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</si>
  <si>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</si>
  <si>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</si>
  <si>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</si>
  <si>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</si>
  <si>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</si>
  <si>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</si>
  <si>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</si>
  <si>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</si>
  <si>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</si>
  <si>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</si>
  <si>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</si>
  <si>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</si>
  <si>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</si>
  <si>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</si>
  <si>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</si>
  <si>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</si>
  <si>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</si>
  <si>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</si>
  <si>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</si>
  <si>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</si>
  <si>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</si>
  <si>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</si>
  <si>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</si>
  <si>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</si>
  <si>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</si>
  <si>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</si>
  <si>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</si>
  <si>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</si>
  <si>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</si>
  <si>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</si>
  <si>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</si>
  <si>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</si>
  <si>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</si>
  <si>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</si>
  <si>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</si>
  <si>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</si>
  <si>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</si>
  <si>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</si>
  <si>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</si>
  <si>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</si>
  <si>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</si>
  <si>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</si>
  <si>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</si>
  <si>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</si>
  <si>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</si>
  <si>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</si>
  <si>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</si>
  <si>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</si>
  <si>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</si>
  <si>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</si>
  <si>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</si>
  <si>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</si>
  <si>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</si>
  <si>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</si>
  <si>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</si>
  <si>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</si>
  <si>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</si>
  <si>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</si>
  <si>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</si>
  <si>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</si>
  <si>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</si>
  <si>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</si>
  <si>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</si>
  <si>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</si>
  <si>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</si>
  <si>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</si>
  <si>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</si>
  <si>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</si>
  <si>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</si>
  <si>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</si>
  <si>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</si>
  <si>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</si>
  <si>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</si>
  <si>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</si>
  <si>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</si>
  <si>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</si>
  <si>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</si>
  <si>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</si>
  <si>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</si>
  <si>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</si>
  <si>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</si>
  <si>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</si>
  <si>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</si>
  <si>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</si>
  <si>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</si>
  <si>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</si>
  <si>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</si>
  <si>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</si>
  <si>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</si>
  <si>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</si>
  <si>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</si>
  <si>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</si>
  <si>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</si>
  <si>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</si>
  <si>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</si>
  <si>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</si>
  <si>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</si>
  <si>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</si>
  <si>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</si>
  <si>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</si>
  <si>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</si>
  <si>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</si>
  <si>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</si>
  <si>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</si>
  <si>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</si>
  <si>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</si>
  <si>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</si>
  <si>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</si>
  <si>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</si>
  <si>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</si>
  <si>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</si>
  <si>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</si>
  <si>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</si>
  <si>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</si>
  <si>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</si>
  <si>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</si>
  <si>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</si>
  <si>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</si>
  <si>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</si>
  <si>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</si>
  <si>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</si>
  <si>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</si>
  <si>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</si>
  <si>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</si>
  <si>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</si>
  <si>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</si>
  <si>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</si>
  <si>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</si>
  <si>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</si>
  <si>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</si>
  <si>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</si>
  <si>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</si>
  <si>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</si>
  <si>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</si>
  <si>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</si>
  <si>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</si>
  <si>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</si>
  <si>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</si>
  <si>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</si>
  <si>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</si>
  <si>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</si>
  <si>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</si>
  <si>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</si>
  <si>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</si>
  <si>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</si>
  <si>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</si>
  <si>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</si>
  <si>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</si>
  <si>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</si>
  <si>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</si>
  <si>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</si>
  <si>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</si>
  <si>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</si>
  <si>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</si>
  <si>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</si>
  <si>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</si>
  <si>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</si>
  <si>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</si>
  <si>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</si>
  <si>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</si>
  <si>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</si>
  <si>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</si>
  <si>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</si>
  <si>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</si>
  <si>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</si>
  <si>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</si>
  <si>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</si>
  <si>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</si>
  <si>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</si>
  <si>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</si>
  <si>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</si>
  <si>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</si>
  <si>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</si>
  <si>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</si>
  <si>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</si>
  <si>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</si>
  <si>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</si>
  <si>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</si>
  <si>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</si>
  <si>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</si>
  <si>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</si>
  <si>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</si>
  <si>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</si>
  <si>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</si>
  <si>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</si>
  <si>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</si>
  <si>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</si>
  <si>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</si>
  <si>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</si>
  <si>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</si>
  <si>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</si>
  <si>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</si>
  <si>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</si>
  <si>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</si>
  <si>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</si>
  <si>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</si>
  <si>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</si>
  <si>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</si>
  <si>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</si>
  <si>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</si>
  <si>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</si>
  <si>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</si>
  <si>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</si>
  <si>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</si>
  <si>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</si>
  <si>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</si>
  <si>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</si>
  <si>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</si>
  <si>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</si>
  <si>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</si>
  <si>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</si>
  <si>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</si>
  <si>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</si>
  <si>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</si>
  <si>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</si>
  <si>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</si>
  <si>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</si>
  <si>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</si>
  <si>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</si>
  <si>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</si>
  <si>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</si>
  <si>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</si>
  <si>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</si>
  <si>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</si>
  <si>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</si>
  <si>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</si>
  <si>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</si>
  <si>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</si>
  <si>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</si>
  <si>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</si>
  <si>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</si>
  <si>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</si>
  <si>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</si>
  <si>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</si>
  <si>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</si>
  <si>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</si>
  <si>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</si>
  <si>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</si>
  <si>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</si>
  <si>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</si>
  <si>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</si>
  <si>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</si>
  <si>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</si>
  <si>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</si>
  <si>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</si>
  <si>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</si>
  <si>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</si>
  <si>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</si>
  <si>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</si>
  <si>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</si>
  <si>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</si>
  <si>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</si>
  <si>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</si>
  <si>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</si>
  <si>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</si>
  <si>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</si>
  <si>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</si>
  <si>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</si>
  <si>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</si>
  <si>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</si>
  <si>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</si>
  <si>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</si>
  <si>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</si>
  <si>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</si>
  <si>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</si>
  <si>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</si>
  <si>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</si>
  <si>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</si>
  <si>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</si>
  <si>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</si>
  <si>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</si>
  <si>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</si>
  <si>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</si>
  <si>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</si>
  <si>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</si>
  <si>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</si>
  <si>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</si>
  <si>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</si>
  <si>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</si>
  <si>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</si>
  <si>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</si>
  <si>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</si>
  <si>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</si>
  <si>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</si>
  <si>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</si>
  <si>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</si>
  <si>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</si>
  <si>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</si>
  <si>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</si>
  <si>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</si>
  <si>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</si>
  <si>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</si>
  <si>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</si>
  <si>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</si>
  <si>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</si>
  <si>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</si>
  <si>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</si>
  <si>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</si>
  <si>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</si>
  <si>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</si>
  <si>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</si>
  <si>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</si>
  <si>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</si>
  <si>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</si>
  <si>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</si>
  <si>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</si>
  <si>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</si>
  <si>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</si>
  <si>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</si>
  <si>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</si>
  <si>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</si>
  <si>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</si>
  <si>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</si>
  <si>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</si>
  <si>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</si>
  <si>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</si>
  <si>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</si>
  <si>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</si>
  <si>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</si>
  <si>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</si>
  <si>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</si>
  <si>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</si>
  <si>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</si>
  <si>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</si>
  <si>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</si>
  <si>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</si>
  <si>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</si>
  <si>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</si>
  <si>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</si>
  <si>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</si>
  <si>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</si>
  <si>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</si>
  <si>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</si>
  <si>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</si>
  <si>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</si>
  <si>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</si>
  <si>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</si>
  <si>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</si>
  <si>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</si>
  <si>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</si>
  <si>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</si>
  <si>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</si>
  <si>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</si>
  <si>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</si>
  <si>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</si>
  <si>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</si>
  <si>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</si>
  <si>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</si>
  <si>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</si>
  <si>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</si>
  <si>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</si>
  <si>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</si>
  <si>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</si>
  <si>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</si>
  <si>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</si>
  <si>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</si>
  <si>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</si>
  <si>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</si>
  <si>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</si>
  <si>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</si>
  <si>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</si>
  <si>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</si>
  <si>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</si>
  <si>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</si>
  <si>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</si>
  <si>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</si>
  <si>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</si>
  <si>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</si>
  <si>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</si>
  <si>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</si>
  <si>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</si>
  <si>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</si>
  <si>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</si>
  <si>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</si>
  <si>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</si>
  <si>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</si>
  <si>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</si>
  <si>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</si>
  <si>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</si>
  <si>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</si>
  <si>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</si>
  <si>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</si>
  <si>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</si>
  <si>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</si>
  <si>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</si>
  <si>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</si>
  <si>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</si>
  <si>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</si>
  <si>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</si>
  <si>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</si>
  <si>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</si>
  <si>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</si>
  <si>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</si>
  <si>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</si>
  <si>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</si>
  <si>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</si>
  <si>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</si>
  <si>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</si>
  <si>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</si>
  <si>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</si>
  <si>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</si>
  <si>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</si>
  <si>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</si>
  <si>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</si>
  <si>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</si>
  <si>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</si>
  <si>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</si>
  <si>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</si>
  <si>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</si>
  <si>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</si>
  <si>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</si>
  <si>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</si>
  <si>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</si>
  <si>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</si>
  <si>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</si>
  <si>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</si>
  <si>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</si>
  <si>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</si>
  <si>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</si>
  <si>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</si>
  <si>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</si>
  <si>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</si>
  <si>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</si>
  <si>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</si>
  <si>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</si>
  <si>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</si>
  <si>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</si>
  <si>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</si>
  <si>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</si>
  <si>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</si>
  <si>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</si>
  <si>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</si>
  <si>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</si>
  <si>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</si>
  <si>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</si>
  <si>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</si>
  <si>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</si>
  <si>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</si>
  <si>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</si>
  <si>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</si>
  <si>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</si>
  <si>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</si>
  <si>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</si>
  <si>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</si>
  <si>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</si>
  <si>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</si>
  <si>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</si>
  <si>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</si>
  <si>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</si>
  <si>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</si>
  <si>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</si>
  <si>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</si>
  <si>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</si>
  <si>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</si>
  <si>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</si>
  <si>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</si>
  <si>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</si>
  <si>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</si>
  <si>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</si>
  <si>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</si>
  <si>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</si>
  <si>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</si>
  <si>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</si>
  <si>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</si>
  <si>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</si>
  <si>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</si>
  <si>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</si>
  <si>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</si>
  <si>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</si>
  <si>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</si>
  <si>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</si>
  <si>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</si>
  <si>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</si>
  <si>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</si>
  <si>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</si>
  <si>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</si>
  <si>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</si>
  <si>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</si>
  <si>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</si>
  <si>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</si>
  <si>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</si>
  <si>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</si>
  <si>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</si>
  <si>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</si>
  <si>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</si>
  <si>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</si>
  <si>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</si>
  <si>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</si>
  <si>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</si>
  <si>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</si>
  <si>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</si>
  <si>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</si>
  <si>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</si>
  <si>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</si>
  <si>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</si>
  <si>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</si>
  <si>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</si>
  <si>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</si>
  <si>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</si>
  <si>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</si>
  <si>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</si>
  <si>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</si>
  <si>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</si>
  <si>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</si>
  <si>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</si>
  <si>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</si>
  <si>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</si>
  <si>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</si>
  <si>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</si>
  <si>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</si>
  <si>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</si>
  <si>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</si>
  <si>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</si>
  <si>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</si>
  <si>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</si>
  <si>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</si>
  <si>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</si>
  <si>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</si>
  <si>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</si>
  <si>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</si>
  <si>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</si>
  <si>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</si>
  <si>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</si>
  <si>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</si>
  <si>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</si>
  <si>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</si>
  <si>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</si>
  <si>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</si>
  <si>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</si>
  <si>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</si>
  <si>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</si>
  <si>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</si>
  <si>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</si>
  <si>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</si>
  <si>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</si>
  <si>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</si>
  <si>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</si>
  <si>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</si>
  <si>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</si>
  <si>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</si>
  <si>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</si>
  <si>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</si>
  <si>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</si>
  <si>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</si>
  <si>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</si>
  <si>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</si>
  <si>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</si>
  <si>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</si>
  <si>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</si>
  <si>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</si>
  <si>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</si>
  <si>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</si>
  <si>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</si>
  <si>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</si>
  <si>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</si>
  <si>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</si>
  <si>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</si>
  <si>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</si>
  <si>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</si>
  <si>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</si>
  <si>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</si>
  <si>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</si>
  <si>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</si>
  <si>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</si>
  <si>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</si>
  <si>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</si>
  <si>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</si>
  <si>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</si>
  <si>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</si>
  <si>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</si>
  <si>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</si>
  <si>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</si>
  <si>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</si>
  <si>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</si>
  <si>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</si>
  <si>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</si>
  <si>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</si>
  <si>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</si>
  <si>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</si>
  <si>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</si>
  <si>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</si>
  <si>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</si>
  <si>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</si>
  <si>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</si>
  <si>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</si>
  <si>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</si>
  <si>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</si>
  <si>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</si>
  <si>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</si>
  <si>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</si>
  <si>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</si>
  <si>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</si>
  <si>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</si>
  <si>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</si>
  <si>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</si>
  <si>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</si>
  <si>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</si>
  <si>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</si>
  <si>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</si>
  <si>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</si>
  <si>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</si>
  <si>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</si>
  <si>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</si>
  <si>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</si>
  <si>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</si>
  <si>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</si>
  <si>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</si>
  <si>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</si>
  <si>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</si>
  <si>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</si>
  <si>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</si>
  <si>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</si>
  <si>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</si>
  <si>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</si>
  <si>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</si>
  <si>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</si>
  <si>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</si>
  <si>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</si>
  <si>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</si>
  <si>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</si>
  <si>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</si>
  <si>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</si>
  <si>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</si>
  <si>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</si>
  <si>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</si>
  <si>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</si>
  <si>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</si>
  <si>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</si>
  <si>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</si>
  <si>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</si>
  <si>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</si>
  <si>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</si>
  <si>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</si>
  <si>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</si>
  <si>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</si>
  <si>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</si>
  <si>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</si>
  <si>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</si>
  <si>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</si>
  <si>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</si>
  <si>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</si>
  <si>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</si>
  <si>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</si>
  <si>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</si>
  <si>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</si>
  <si>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</si>
  <si>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</si>
  <si>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</si>
  <si>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</si>
  <si>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</si>
  <si>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</si>
  <si>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</si>
  <si>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</si>
  <si>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</si>
  <si>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</si>
  <si>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</si>
  <si>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</si>
  <si>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</si>
  <si>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</si>
  <si>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</si>
  <si>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</si>
  <si>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</si>
  <si>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</si>
  <si>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</si>
  <si>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</si>
  <si>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</si>
  <si>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</si>
  <si>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</si>
  <si>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</si>
  <si>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</si>
  <si>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</si>
  <si>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</si>
  <si>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</si>
  <si>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</si>
  <si>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</si>
  <si>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</si>
  <si>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</si>
  <si>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</si>
  <si>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</si>
  <si>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</si>
  <si>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</si>
  <si>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</si>
  <si>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</si>
  <si>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</si>
  <si>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</si>
  <si>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</si>
  <si>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</si>
  <si>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</si>
  <si>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</si>
  <si>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</si>
  <si>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</si>
  <si>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</si>
  <si>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</si>
  <si>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</si>
  <si>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</si>
  <si>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</si>
  <si>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</si>
  <si>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</si>
  <si>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</si>
  <si>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</si>
  <si>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</si>
  <si>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</si>
  <si>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</si>
  <si>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</si>
  <si>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</si>
  <si>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</si>
  <si>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</si>
  <si>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</si>
  <si>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</si>
  <si>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</si>
  <si>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</si>
  <si>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</si>
  <si>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</si>
  <si>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</si>
  <si>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</si>
  <si>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</si>
  <si>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</si>
  <si>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</si>
  <si>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</si>
  <si>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</si>
  <si>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</si>
  <si>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</si>
  <si>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</si>
  <si>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</si>
  <si>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</si>
  <si>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</si>
  <si>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</si>
  <si>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</si>
  <si>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</si>
  <si>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</si>
  <si>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</si>
  <si>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</si>
  <si>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</si>
  <si>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</si>
  <si>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</si>
  <si>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</si>
  <si>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</si>
  <si>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</si>
  <si>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</si>
  <si>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</si>
  <si>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</si>
  <si>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</si>
  <si>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</si>
  <si>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</si>
  <si>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</si>
  <si>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</si>
  <si>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</si>
  <si>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</si>
  <si>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</si>
  <si>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</si>
  <si>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</si>
  <si>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</si>
  <si>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</si>
  <si>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</si>
  <si>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</si>
  <si>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</si>
  <si>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</si>
  <si>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</si>
  <si>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</si>
  <si>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</si>
  <si>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</si>
  <si>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</si>
  <si>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</si>
  <si>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</si>
  <si>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</si>
  <si>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</si>
  <si>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</si>
  <si>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</si>
  <si>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</si>
  <si>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</si>
  <si>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</si>
  <si>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</si>
  <si>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</si>
  <si>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</si>
  <si>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</si>
  <si>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</si>
  <si>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</si>
  <si>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</si>
  <si>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</si>
  <si>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</si>
  <si>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</si>
  <si>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</si>
  <si>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</si>
  <si>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</si>
  <si>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</si>
  <si>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</si>
  <si>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</si>
  <si>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</si>
  <si>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</si>
  <si>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</si>
  <si>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</si>
  <si>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</si>
  <si>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</si>
  <si>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</si>
  <si>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</si>
  <si>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</si>
  <si>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</si>
  <si>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</si>
  <si>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</si>
  <si>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</si>
  <si>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</si>
  <si>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</si>
  <si>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</si>
  <si>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</si>
  <si>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</si>
  <si>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</si>
  <si>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</si>
  <si>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</si>
  <si>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</si>
  <si>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</si>
  <si>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</si>
  <si>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</si>
  <si>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</si>
  <si>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</si>
  <si>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</si>
  <si>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</si>
  <si>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</si>
  <si>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</si>
  <si>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</si>
  <si>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</si>
  <si>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</si>
  <si>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</si>
  <si>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</si>
  <si>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</si>
  <si>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</si>
  <si>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</si>
  <si>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</si>
  <si>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</si>
  <si>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</si>
  <si>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</si>
  <si>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</si>
  <si>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</si>
  <si>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</si>
  <si>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</si>
  <si>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</si>
  <si>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</si>
  <si>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</si>
  <si>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</si>
  <si>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</si>
  <si>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</si>
  <si>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</si>
  <si>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</si>
  <si>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</si>
  <si>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</si>
  <si>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</si>
  <si>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</si>
  <si>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</si>
  <si>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</si>
  <si>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</si>
  <si>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</si>
  <si>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</si>
  <si>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</si>
  <si>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</si>
  <si>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</si>
  <si>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</si>
  <si>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</si>
  <si>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</si>
  <si>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</si>
  <si>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</si>
  <si>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</si>
  <si>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</si>
  <si>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</si>
  <si>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</si>
  <si>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</si>
  <si>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</si>
  <si>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</si>
  <si>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</si>
  <si>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</si>
  <si>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</si>
  <si>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</si>
  <si>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</si>
  <si>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</si>
  <si>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</si>
  <si>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</si>
  <si>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</si>
  <si>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</si>
  <si>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</si>
  <si>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</si>
  <si>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</si>
  <si>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</si>
  <si>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</si>
  <si>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</si>
  <si>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</si>
  <si>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</si>
  <si>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</si>
  <si>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</si>
  <si>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</si>
  <si>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</si>
  <si>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</si>
  <si>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</si>
  <si>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</si>
  <si>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</si>
  <si>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</si>
  <si>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</si>
  <si>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</si>
  <si>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</si>
  <si>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</si>
  <si>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</si>
  <si>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</si>
  <si>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</si>
  <si>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</si>
  <si>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</si>
  <si>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</si>
  <si>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</si>
  <si>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</si>
  <si>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</si>
  <si>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</si>
  <si>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</si>
  <si>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</si>
  <si>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</si>
  <si>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</si>
  <si>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</si>
  <si>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</si>
  <si>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</si>
  <si>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</si>
  <si>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</si>
  <si>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</si>
  <si>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</si>
  <si>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</si>
  <si>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</si>
  <si>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</si>
  <si>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</si>
  <si>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</si>
  <si>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</si>
  <si>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</si>
  <si>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</si>
  <si>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</si>
  <si>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</si>
  <si>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</si>
  <si>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</si>
  <si>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</si>
  <si>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</si>
  <si>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</si>
  <si>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</si>
  <si>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</si>
  <si>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</si>
  <si>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</si>
  <si>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</si>
  <si>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</si>
  <si>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</si>
  <si>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</si>
  <si>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</si>
  <si>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</si>
  <si>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</si>
  <si>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</si>
  <si>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</si>
  <si>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</si>
  <si>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</si>
  <si>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</si>
  <si>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</si>
  <si>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</si>
  <si>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</si>
  <si>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</si>
  <si>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</si>
  <si>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</si>
  <si>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</si>
  <si>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</si>
  <si>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</si>
  <si>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</si>
  <si>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</si>
  <si>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</si>
  <si>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</si>
  <si>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</si>
  <si>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</si>
  <si>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</si>
  <si>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</si>
  <si>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</si>
  <si>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</si>
  <si>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</si>
  <si>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</si>
  <si>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</si>
  <si>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</si>
  <si>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</si>
  <si>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</si>
  <si>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</si>
  <si>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</si>
  <si>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</si>
  <si>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</si>
  <si>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</si>
  <si>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</si>
  <si>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</si>
  <si>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</si>
  <si>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</si>
  <si>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</si>
  <si>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</si>
  <si>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</si>
  <si>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</si>
  <si>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</si>
  <si>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</si>
  <si>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</si>
  <si>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</si>
  <si>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</si>
  <si>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</si>
  <si>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</si>
  <si>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</si>
  <si>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</si>
  <si>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</si>
  <si>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</si>
  <si>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</si>
  <si>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</si>
  <si>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</si>
  <si>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</si>
  <si>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</si>
  <si>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</si>
  <si>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</si>
  <si>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</si>
  <si>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</si>
  <si>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</si>
  <si>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</si>
  <si>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</si>
  <si>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</si>
  <si>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</si>
  <si>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</si>
  <si>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</si>
  <si>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</si>
  <si>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</si>
  <si>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</si>
  <si>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</si>
  <si>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</si>
  <si>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</si>
  <si>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</si>
  <si>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</si>
  <si>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</si>
  <si>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</si>
  <si>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</si>
  <si>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</si>
  <si>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</si>
  <si>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</si>
  <si>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</si>
  <si>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</si>
  <si>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</si>
  <si>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</si>
  <si>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</si>
  <si>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</si>
  <si>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</si>
  <si>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</si>
  <si>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</si>
  <si>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</si>
  <si>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</si>
  <si>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</si>
  <si>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</si>
  <si>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</si>
  <si>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</si>
  <si>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</si>
  <si>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</si>
  <si>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</si>
  <si>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</si>
  <si>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</si>
  <si>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</si>
  <si>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</si>
  <si>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</si>
  <si>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</si>
  <si>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</si>
  <si>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</si>
  <si>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</si>
  <si>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</si>
  <si>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</si>
  <si>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</si>
  <si>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</si>
  <si>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</si>
  <si>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</si>
  <si>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</si>
  <si>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</si>
  <si>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</si>
  <si>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</si>
  <si>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</si>
  <si>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</si>
  <si>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</si>
  <si>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</si>
  <si>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</si>
  <si>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</si>
  <si>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</si>
  <si>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</si>
  <si>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</si>
  <si>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</si>
  <si>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</si>
  <si>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</si>
  <si>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</si>
  <si>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</si>
  <si>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</si>
  <si>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</si>
  <si>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</si>
  <si>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</si>
  <si>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</si>
  <si>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</si>
  <si>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</si>
  <si>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</si>
  <si>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</si>
  <si>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</si>
  <si>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</si>
  <si>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</si>
  <si>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</si>
  <si>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</si>
  <si>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</si>
  <si>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</si>
  <si>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</si>
  <si>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</si>
  <si>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</si>
  <si>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</si>
  <si>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</si>
  <si>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</si>
  <si>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</si>
  <si>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</si>
  <si>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</si>
  <si>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</si>
  <si>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</si>
  <si>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</si>
  <si>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</si>
  <si>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</si>
  <si>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</si>
  <si>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</si>
  <si>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</si>
  <si>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</si>
  <si>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</si>
  <si>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</si>
  <si>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</si>
  <si>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</si>
  <si>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</si>
  <si>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</si>
  <si>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</si>
  <si>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</si>
  <si>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</si>
  <si>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</si>
  <si>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</si>
  <si>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</si>
  <si>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</si>
  <si>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</si>
  <si>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</si>
  <si>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</si>
  <si>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</si>
  <si>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</si>
  <si>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</si>
  <si>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</si>
  <si>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</si>
  <si>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</si>
  <si>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</si>
  <si>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</si>
  <si>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</si>
  <si>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</si>
  <si>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</si>
  <si>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</si>
  <si>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</si>
  <si>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</si>
  <si>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</si>
  <si>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</si>
  <si>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</si>
  <si>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</si>
  <si>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</si>
  <si>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</si>
  <si>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</si>
  <si>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</si>
  <si>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</si>
  <si>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</si>
  <si>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</si>
  <si>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</si>
  <si>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</si>
  <si>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</si>
  <si>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</si>
  <si>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</si>
  <si>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</si>
  <si>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</si>
  <si>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</si>
  <si>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</si>
  <si>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</si>
  <si>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</si>
  <si>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</si>
  <si>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</si>
  <si>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</si>
  <si>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</si>
  <si>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</si>
  <si>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</si>
  <si>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</si>
  <si>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</si>
  <si>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</si>
  <si>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</si>
  <si>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</si>
  <si>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</si>
  <si>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</si>
  <si>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</si>
  <si>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</si>
  <si>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</si>
  <si>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</si>
  <si>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</si>
  <si>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</si>
  <si>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</si>
  <si>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</si>
  <si>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</si>
  <si>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</si>
  <si>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</si>
  <si>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</si>
  <si>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</si>
  <si>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</si>
  <si>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</si>
  <si>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</si>
  <si>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</si>
  <si>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</si>
  <si>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</si>
  <si>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</si>
  <si>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</si>
  <si>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</si>
  <si>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</si>
  <si>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</si>
  <si>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</si>
  <si>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</si>
  <si>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</si>
  <si>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</si>
  <si>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</si>
  <si>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</si>
  <si>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</si>
  <si>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</si>
  <si>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</si>
  <si>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</si>
  <si>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</si>
  <si>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</si>
  <si>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</si>
  <si>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</si>
  <si>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</si>
  <si>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</si>
  <si>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</si>
  <si>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</si>
  <si>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</si>
  <si>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</si>
  <si>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</si>
  <si>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</si>
  <si>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</si>
  <si>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</si>
  <si>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</si>
  <si>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</si>
  <si>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</si>
  <si>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</si>
  <si>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</si>
  <si>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</si>
  <si>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</si>
  <si>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</si>
  <si>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</si>
  <si>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</si>
  <si>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</si>
  <si>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</si>
  <si>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</si>
  <si>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</si>
  <si>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</si>
  <si>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</si>
  <si>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</si>
  <si>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</si>
  <si>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</si>
  <si>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</si>
  <si>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</si>
  <si>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</si>
  <si>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</si>
  <si>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</si>
  <si>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</si>
  <si>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</si>
  <si>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</si>
  <si>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</si>
  <si>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</si>
  <si>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</si>
  <si>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</si>
  <si>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</si>
  <si>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</si>
  <si>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</si>
  <si>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</si>
  <si>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</si>
  <si>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</si>
  <si>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</si>
  <si>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</si>
  <si>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</si>
  <si>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</si>
  <si>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</si>
  <si>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</si>
  <si>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</si>
  <si>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</si>
  <si>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</si>
  <si>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</si>
  <si>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</si>
  <si>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</si>
  <si>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</si>
  <si>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</si>
  <si>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</si>
  <si>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</si>
  <si>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</si>
  <si>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</si>
  <si>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</si>
  <si>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</si>
  <si>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</si>
  <si>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</si>
  <si>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</si>
  <si>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</si>
  <si>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</si>
  <si>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</si>
  <si>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</si>
  <si>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</si>
  <si>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</si>
  <si>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</si>
  <si>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</si>
  <si>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</si>
  <si>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</si>
  <si>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</si>
  <si>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</si>
  <si>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</si>
  <si>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</si>
  <si>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</si>
  <si>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</si>
  <si>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</si>
  <si>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</si>
  <si>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</si>
  <si>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</si>
  <si>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</si>
  <si>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</si>
  <si>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</si>
  <si>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</si>
  <si>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</si>
  <si>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</si>
  <si>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</si>
  <si>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</si>
  <si>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</si>
  <si>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</si>
  <si>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</si>
  <si>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</si>
  <si>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</si>
  <si>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</si>
  <si>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</si>
  <si>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</si>
  <si>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</si>
  <si>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</si>
  <si>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</si>
  <si>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</si>
  <si>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</si>
  <si>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</si>
  <si>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</si>
  <si>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</si>
  <si>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</si>
  <si>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</si>
  <si>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</si>
  <si>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</si>
  <si>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</si>
  <si>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</si>
  <si>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</si>
  <si>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</si>
  <si>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</si>
  <si>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</si>
  <si>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</si>
  <si>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</si>
  <si>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</si>
  <si>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</si>
  <si>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</si>
  <si>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</si>
  <si>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</si>
  <si>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</si>
  <si>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</si>
  <si>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</si>
  <si>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</si>
  <si>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</si>
  <si>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</si>
  <si>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</si>
  <si>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</si>
  <si>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</si>
  <si>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</si>
  <si>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</si>
  <si>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</si>
  <si>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</si>
  <si>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</si>
  <si>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</si>
  <si>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</si>
  <si>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</si>
  <si>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</si>
  <si>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</si>
  <si>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</si>
  <si>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</si>
  <si>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</si>
  <si>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</si>
  <si>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</si>
  <si>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</si>
  <si>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</si>
  <si>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</si>
  <si>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</si>
  <si>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</si>
  <si>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</si>
  <si>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</si>
  <si>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</si>
  <si>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</si>
  <si>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</si>
  <si>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</si>
  <si>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</si>
  <si>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</si>
  <si>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</si>
  <si>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</si>
  <si>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</si>
  <si>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</si>
  <si>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</si>
  <si>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</si>
  <si>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</si>
  <si>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</si>
  <si>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</si>
  <si>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</si>
  <si>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</si>
  <si>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</si>
  <si>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</si>
  <si>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</si>
  <si>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</si>
  <si>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</si>
  <si>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</si>
  <si>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</si>
  <si>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</si>
  <si>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</si>
  <si>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</si>
  <si>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</si>
  <si>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</si>
  <si>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</si>
  <si>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</si>
  <si>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</si>
  <si>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</si>
  <si>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</si>
  <si>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</si>
  <si>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</si>
  <si>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</si>
  <si>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</si>
  <si>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</si>
  <si>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</si>
  <si>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</si>
  <si>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</si>
  <si>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</si>
  <si>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</si>
  <si>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</si>
  <si>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</si>
  <si>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</si>
  <si>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</si>
  <si>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</si>
  <si>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</si>
  <si>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</si>
  <si>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</si>
  <si>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</si>
  <si>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</si>
  <si>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</si>
  <si>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</si>
  <si>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</si>
  <si>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</si>
  <si>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</si>
  <si>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</si>
  <si>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</si>
  <si>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</si>
  <si>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</si>
  <si>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</si>
  <si>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</si>
  <si>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</si>
  <si>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</si>
  <si>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</si>
  <si>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</si>
  <si>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</si>
  <si>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</si>
  <si>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</si>
  <si>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</si>
  <si>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</si>
  <si>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</si>
  <si>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</si>
  <si>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</si>
  <si>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</si>
  <si>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</si>
  <si>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</si>
  <si>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</si>
  <si>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</si>
  <si>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</si>
  <si>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</si>
  <si>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</si>
  <si>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</si>
  <si>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</si>
  <si>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</si>
  <si>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</si>
  <si>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</si>
  <si>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</si>
  <si>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</si>
  <si>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</si>
  <si>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</si>
  <si>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</si>
  <si>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</si>
  <si>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</si>
  <si>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</si>
  <si>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</si>
  <si>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</si>
  <si>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</si>
  <si>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</si>
  <si>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</si>
  <si>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</si>
  <si>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</si>
  <si>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</si>
  <si>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</si>
  <si>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</si>
  <si>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</si>
  <si>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</si>
  <si>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</si>
  <si>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</si>
  <si>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</si>
  <si>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</si>
  <si>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</si>
  <si>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</si>
  <si>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</si>
  <si>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</si>
  <si>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</si>
  <si>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</si>
  <si>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</si>
  <si>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</si>
  <si>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</si>
  <si>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</si>
  <si>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</si>
  <si>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</si>
  <si>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</si>
  <si>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</si>
  <si>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</si>
  <si>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</si>
  <si>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</si>
  <si>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</si>
  <si>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</si>
  <si>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</si>
  <si>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</si>
  <si>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</si>
  <si>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</si>
  <si>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</si>
  <si>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</si>
  <si>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</si>
  <si>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</si>
  <si>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</si>
  <si>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</si>
  <si>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</si>
  <si>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</si>
  <si>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</si>
  <si>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</si>
  <si>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</si>
  <si>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</si>
  <si>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</si>
  <si>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</si>
  <si>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</si>
  <si>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</si>
  <si>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</si>
  <si>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</si>
  <si>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</si>
  <si>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</si>
  <si>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</si>
  <si>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</si>
  <si>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</si>
  <si>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</si>
  <si>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</si>
  <si>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</si>
  <si>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</si>
  <si>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</si>
  <si>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</si>
  <si>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</si>
  <si>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</si>
  <si>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</si>
  <si>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</si>
  <si>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</si>
  <si>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</si>
  <si>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</si>
  <si>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</si>
  <si>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</si>
  <si>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</si>
  <si>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</si>
  <si>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</si>
  <si>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</si>
  <si>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</si>
  <si>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</si>
  <si>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</si>
  <si>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</si>
  <si>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</si>
  <si>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</si>
  <si>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</si>
  <si>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</si>
  <si>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</si>
  <si>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</si>
  <si>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</si>
  <si>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</si>
  <si>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</si>
  <si>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</si>
  <si>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</si>
  <si>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</si>
  <si>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</si>
  <si>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</si>
  <si>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</si>
  <si>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</si>
  <si>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</si>
  <si>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</si>
  <si>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</si>
  <si>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</si>
  <si>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</si>
  <si>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</si>
  <si>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</si>
  <si>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</si>
  <si>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</si>
  <si>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</si>
  <si>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</si>
  <si>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</si>
  <si>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</si>
  <si>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</si>
  <si>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</si>
  <si>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</si>
  <si>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</si>
  <si>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</si>
  <si>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</si>
  <si>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</si>
  <si>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</si>
  <si>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</si>
  <si>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</si>
  <si>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</si>
  <si>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</si>
  <si>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</si>
  <si>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</si>
  <si>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</si>
  <si>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</si>
  <si>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</si>
  <si>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</si>
  <si>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</si>
  <si>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</si>
  <si>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</si>
  <si>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</si>
  <si>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</si>
  <si>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</si>
  <si>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</si>
  <si>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</si>
  <si>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</si>
  <si>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</si>
  <si>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</si>
  <si>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</si>
  <si>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</si>
  <si>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</si>
  <si>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</si>
  <si>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</si>
  <si>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</si>
  <si>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</si>
  <si>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</si>
  <si>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</si>
  <si>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</si>
  <si>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</si>
  <si>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</si>
  <si>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</si>
  <si>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</si>
  <si>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</si>
  <si>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</si>
  <si>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</si>
  <si>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</si>
  <si>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</si>
  <si>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</si>
  <si>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</si>
  <si>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</si>
  <si>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</si>
  <si>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</si>
  <si>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</si>
  <si>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</si>
  <si>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</si>
  <si>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</si>
  <si>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</si>
  <si>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</si>
  <si>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</si>
  <si>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</si>
  <si>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</si>
  <si>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</si>
  <si>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</si>
  <si>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</si>
  <si>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</si>
  <si>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</si>
  <si>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</si>
  <si>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</si>
  <si>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</si>
  <si>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</si>
  <si>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</si>
  <si>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</si>
  <si>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</si>
  <si>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</si>
  <si>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</si>
  <si>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</si>
  <si>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</si>
  <si>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</si>
  <si>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</si>
  <si>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</si>
  <si>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</si>
  <si>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</si>
  <si>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</si>
  <si>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</si>
  <si>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</si>
  <si>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</si>
  <si>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</si>
  <si>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</si>
  <si>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</si>
  <si>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</si>
  <si>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</si>
  <si>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</si>
  <si>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</si>
  <si>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</si>
  <si>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</si>
  <si>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</si>
  <si>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</si>
  <si>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</si>
  <si>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</si>
  <si>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</si>
  <si>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</si>
  <si>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</si>
  <si>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</si>
  <si>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</si>
  <si>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</si>
  <si>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</si>
  <si>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</si>
  <si>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</si>
  <si>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</si>
  <si>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</si>
  <si>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</si>
  <si>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</si>
  <si>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</si>
  <si>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</si>
  <si>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</si>
  <si>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</si>
  <si>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</si>
  <si>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</si>
  <si>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</si>
  <si>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</si>
  <si>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</si>
  <si>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</si>
  <si>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</si>
  <si>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</si>
  <si>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</si>
  <si>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</si>
  <si>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</si>
  <si>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</si>
  <si>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</si>
  <si>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</si>
  <si>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</si>
  <si>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</si>
  <si>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</si>
  <si>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</si>
  <si>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</si>
  <si>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</si>
  <si>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</si>
  <si>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</si>
  <si>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</si>
  <si>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</si>
  <si>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</si>
  <si>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</si>
  <si>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</si>
  <si>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</si>
  <si>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</si>
  <si>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</si>
  <si>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</si>
  <si>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</si>
  <si>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</si>
  <si>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</si>
  <si>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</si>
  <si>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</si>
  <si>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</si>
  <si>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</si>
  <si>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</si>
  <si>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</si>
  <si>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</si>
  <si>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</si>
  <si>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</si>
  <si>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</si>
  <si>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</si>
  <si>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</si>
  <si>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</si>
  <si>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</si>
  <si>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</si>
  <si>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</si>
  <si>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</si>
  <si>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</si>
  <si>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</si>
  <si>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</si>
  <si>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</si>
  <si>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</si>
  <si>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</si>
  <si>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</si>
  <si>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</si>
  <si>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</si>
  <si>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</si>
  <si>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</si>
  <si>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</si>
  <si>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</si>
  <si>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</si>
  <si>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</si>
  <si>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</si>
  <si>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</si>
  <si>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</si>
  <si>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</si>
  <si>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</si>
  <si>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</si>
  <si>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</si>
  <si>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</si>
  <si>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</si>
  <si>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</si>
  <si>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</si>
  <si>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</si>
  <si>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</si>
  <si>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</si>
  <si>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</si>
  <si>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</si>
  <si>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</si>
  <si>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</si>
  <si>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</si>
  <si>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</si>
  <si>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</si>
  <si>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</si>
  <si>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</si>
  <si>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</si>
  <si>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</si>
  <si>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</si>
  <si>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</si>
  <si>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</si>
  <si>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</si>
  <si>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</si>
  <si>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</si>
  <si>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</si>
  <si>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</si>
  <si>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</si>
  <si>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</si>
  <si>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</si>
  <si>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</si>
  <si>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</si>
  <si>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</si>
  <si>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</si>
  <si>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</si>
  <si>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</si>
  <si>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</si>
  <si>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</si>
  <si>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</si>
  <si>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</si>
  <si>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</si>
  <si>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</si>
  <si>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</si>
  <si>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</si>
  <si>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</si>
  <si>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</si>
  <si>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</si>
  <si>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</si>
  <si>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</si>
  <si>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</si>
  <si>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</si>
  <si>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</si>
  <si>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</si>
  <si>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</si>
  <si>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</si>
  <si>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</si>
  <si>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</si>
  <si>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</si>
  <si>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</si>
  <si>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</si>
  <si>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</si>
  <si>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</si>
  <si>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</si>
  <si>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</si>
  <si>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</si>
  <si>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</si>
  <si>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</si>
  <si>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</si>
  <si>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</si>
  <si>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</si>
  <si>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</si>
  <si>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</si>
  <si>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</si>
  <si>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</si>
  <si>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</si>
  <si>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</si>
  <si>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</si>
  <si>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</si>
  <si>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</si>
  <si>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</si>
  <si>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</si>
  <si>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</si>
  <si>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</si>
  <si>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</si>
  <si>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</si>
  <si>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</si>
  <si>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</si>
  <si>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</si>
  <si>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</si>
  <si>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</si>
  <si>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</si>
  <si>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</si>
  <si>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</si>
  <si>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</si>
  <si>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</si>
  <si>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</si>
  <si>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</si>
  <si>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</si>
  <si>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</si>
  <si>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</si>
  <si>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</si>
  <si>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</si>
  <si>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</si>
  <si>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</si>
  <si>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</si>
  <si>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</si>
  <si>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</si>
  <si>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</si>
  <si>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</si>
  <si>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</si>
  <si>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</si>
  <si>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</si>
  <si>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</si>
  <si>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</si>
  <si>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</si>
  <si>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</si>
  <si>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</si>
  <si>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</si>
  <si>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</si>
  <si>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</si>
  <si>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</si>
  <si>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</si>
  <si>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</si>
  <si>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</si>
  <si>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</si>
  <si>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</si>
  <si>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</si>
  <si>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</si>
  <si>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</si>
  <si>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</si>
  <si>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</si>
  <si>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</si>
  <si>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</si>
  <si>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</si>
  <si>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</si>
  <si>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</si>
  <si>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</si>
  <si>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</si>
  <si>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</si>
  <si>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</si>
  <si>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</si>
  <si>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</si>
  <si>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</si>
  <si>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</si>
  <si>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</si>
  <si>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</si>
  <si>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</si>
  <si>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</si>
  <si>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</si>
  <si>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</si>
  <si>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</si>
  <si>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</si>
  <si>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</si>
  <si>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</si>
  <si>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</si>
  <si>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</si>
  <si>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</si>
  <si>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</si>
  <si>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</si>
  <si>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</si>
  <si>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</si>
  <si>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</si>
  <si>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</si>
  <si>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</si>
  <si>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</si>
  <si>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</si>
  <si>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</si>
  <si>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</si>
  <si>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</si>
  <si>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</si>
  <si>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</si>
  <si>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</si>
  <si>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</si>
  <si>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</si>
  <si>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</si>
  <si>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</si>
  <si>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</si>
  <si>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</si>
  <si>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</si>
  <si>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</si>
  <si>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</si>
  <si>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</si>
  <si>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</si>
  <si>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</si>
  <si>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</si>
  <si>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</si>
  <si>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</si>
  <si>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</si>
  <si>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</si>
  <si>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</si>
  <si>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</si>
  <si>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</si>
  <si>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</si>
  <si>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</si>
  <si>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</si>
  <si>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</si>
  <si>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</si>
  <si>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</si>
  <si>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</si>
  <si>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</si>
  <si>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</si>
  <si>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</si>
  <si>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</si>
  <si>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</si>
  <si>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</si>
  <si>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</si>
  <si>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</si>
  <si>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</si>
  <si>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</si>
  <si>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</si>
  <si>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</si>
  <si>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</si>
  <si>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</si>
  <si>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</si>
  <si>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</si>
  <si>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</si>
  <si>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</si>
  <si>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</si>
  <si>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</si>
  <si>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</si>
  <si>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</si>
  <si>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</si>
  <si>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</si>
  <si>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</si>
  <si>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</si>
  <si>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</si>
  <si>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</si>
  <si>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</si>
  <si>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</si>
  <si>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</si>
  <si>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</si>
  <si>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</si>
  <si>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</si>
  <si>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</si>
  <si>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</si>
  <si>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</si>
  <si>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</si>
  <si>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</si>
  <si>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</si>
  <si>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</si>
  <si>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</si>
  <si>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</si>
  <si>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</si>
  <si>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</si>
  <si>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</si>
  <si>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</si>
  <si>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</si>
  <si>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</si>
  <si>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</si>
  <si>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</si>
  <si>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</si>
  <si>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</si>
  <si>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</si>
  <si>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</si>
  <si>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</si>
  <si>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</si>
  <si>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</si>
  <si>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</si>
  <si>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</si>
  <si>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</si>
  <si>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</si>
  <si>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</si>
  <si>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</si>
  <si>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</si>
  <si>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</si>
  <si>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</si>
  <si>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</si>
  <si>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</si>
  <si>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</si>
  <si>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</si>
  <si>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</si>
  <si>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</si>
  <si>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</si>
  <si>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</si>
  <si>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</si>
  <si>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</si>
  <si>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</si>
  <si>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</si>
  <si>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</si>
  <si>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</si>
  <si>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</si>
  <si>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</si>
  <si>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</si>
  <si>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</si>
  <si>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</si>
  <si>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</si>
  <si>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</si>
  <si>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</si>
  <si>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</si>
  <si>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</si>
  <si>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</si>
  <si>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</si>
  <si>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</si>
  <si>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</si>
  <si>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</si>
  <si>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</si>
  <si>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</si>
  <si>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</si>
  <si>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</si>
  <si>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</si>
  <si>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</si>
  <si>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</si>
  <si>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</si>
  <si>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</si>
  <si>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</si>
  <si>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</si>
  <si>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</si>
  <si>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</si>
  <si>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</si>
  <si>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</si>
  <si>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</si>
  <si>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</si>
  <si>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</si>
  <si>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</si>
  <si>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</si>
  <si>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</si>
  <si>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</si>
  <si>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</si>
  <si>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</si>
  <si>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</si>
  <si>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</si>
  <si>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</si>
  <si>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</si>
  <si>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</si>
  <si>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</si>
  <si>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</si>
  <si>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</si>
  <si>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</si>
  <si>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</si>
  <si>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</si>
  <si>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</si>
  <si>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</si>
  <si>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</si>
  <si>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</si>
  <si>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</si>
  <si>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</si>
  <si>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</si>
  <si>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</si>
  <si>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</si>
  <si>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</si>
  <si>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</si>
  <si>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</si>
  <si>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</si>
  <si>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</si>
  <si>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</si>
  <si>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</si>
  <si>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</si>
  <si>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</si>
  <si>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</si>
  <si>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</si>
  <si>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</si>
  <si>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</si>
  <si>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</si>
  <si>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</si>
  <si>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</si>
  <si>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</si>
  <si>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</si>
  <si>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</si>
  <si>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</si>
  <si>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</si>
  <si>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</si>
  <si>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</si>
  <si>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</si>
  <si>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</si>
  <si>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</si>
  <si>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</si>
  <si>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</si>
  <si>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</si>
  <si>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</si>
  <si>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</si>
  <si>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</si>
  <si>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</si>
  <si>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</si>
  <si>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</si>
  <si>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</si>
  <si>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</si>
  <si>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</si>
  <si>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</si>
  <si>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</si>
  <si>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</si>
  <si>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</si>
  <si>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</si>
  <si>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</si>
  <si>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</si>
  <si>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</si>
  <si>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</si>
  <si>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</si>
  <si>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</si>
  <si>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</si>
  <si>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</si>
  <si>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</si>
  <si>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</si>
  <si>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</si>
  <si>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</si>
  <si>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</si>
  <si>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</si>
  <si>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</si>
  <si>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</si>
  <si>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</si>
  <si>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</si>
  <si>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</si>
  <si>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</si>
  <si>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</si>
  <si>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</si>
  <si>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</si>
  <si>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</si>
  <si>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</si>
  <si>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</si>
  <si>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</si>
  <si>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</si>
  <si>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</si>
  <si>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</si>
  <si>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</si>
  <si>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</si>
  <si>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</si>
  <si>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</si>
  <si>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</si>
  <si>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</si>
  <si>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</si>
  <si>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</si>
  <si>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</si>
  <si>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</si>
  <si>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</si>
  <si>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</si>
  <si>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</si>
  <si>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</si>
  <si>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</si>
  <si>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</si>
  <si>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</si>
  <si>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</si>
  <si>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</si>
  <si>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</si>
  <si>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</si>
  <si>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</si>
  <si>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</si>
  <si>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</si>
  <si>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</si>
  <si>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</si>
  <si>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</si>
  <si>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</si>
  <si>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</si>
  <si>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</si>
  <si>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</si>
  <si>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</si>
  <si>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</si>
  <si>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</si>
  <si>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</si>
  <si>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</si>
  <si>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</si>
  <si>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</si>
  <si>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</si>
  <si>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</si>
  <si>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</si>
  <si>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</si>
  <si>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</si>
  <si>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</si>
  <si>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</si>
  <si>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</si>
  <si>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</si>
  <si>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</si>
  <si>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</si>
  <si>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</si>
  <si>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</si>
  <si>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</si>
  <si>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</si>
  <si>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</si>
  <si>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</si>
  <si>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</si>
  <si>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</si>
  <si>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</si>
  <si>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</si>
  <si>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</si>
  <si>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</si>
  <si>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</si>
  <si>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</si>
  <si>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</si>
  <si>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</si>
  <si>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</si>
  <si>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</si>
  <si>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</si>
  <si>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</si>
  <si>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</si>
  <si>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</si>
  <si>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</si>
  <si>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</si>
  <si>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</si>
  <si>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</si>
  <si>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</si>
  <si>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</si>
  <si>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</si>
  <si>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</si>
  <si>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</si>
  <si>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</si>
  <si>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</si>
  <si>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</si>
  <si>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</si>
  <si>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</si>
  <si>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</si>
  <si>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</si>
  <si>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</si>
  <si>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</si>
  <si>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</si>
  <si>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</si>
  <si>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</si>
  <si>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</si>
  <si>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</si>
  <si>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</si>
  <si>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</si>
  <si>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</si>
  <si>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</si>
  <si>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</si>
  <si>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</si>
  <si>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</si>
  <si>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</si>
  <si>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</si>
  <si>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</si>
  <si>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</si>
  <si>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</si>
  <si>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</si>
  <si>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</si>
  <si>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</si>
  <si>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</si>
  <si>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</si>
  <si>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</si>
  <si>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</si>
  <si>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</si>
  <si>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</si>
  <si>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</si>
  <si>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</si>
  <si>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</si>
  <si>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</si>
  <si>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</si>
  <si>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</si>
  <si>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</si>
  <si>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</si>
  <si>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</si>
  <si>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</si>
  <si>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</si>
  <si>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</si>
  <si>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</si>
  <si>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</si>
  <si>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</si>
  <si>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</si>
  <si>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</si>
  <si>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</si>
  <si>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</si>
  <si>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</si>
  <si>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</si>
  <si>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</si>
  <si>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</si>
  <si>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</si>
  <si>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</si>
  <si>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</si>
  <si>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</si>
  <si>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</si>
  <si>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</si>
  <si>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</si>
  <si>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</si>
  <si>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</si>
  <si>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</si>
  <si>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</si>
  <si>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</si>
  <si>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</si>
  <si>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</si>
  <si>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</si>
  <si>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</si>
  <si>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</si>
  <si>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</si>
  <si>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</si>
  <si>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</si>
  <si>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</si>
  <si>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</si>
  <si>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</si>
  <si>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</si>
  <si>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</si>
  <si>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</si>
  <si>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</si>
  <si>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</si>
  <si>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</si>
  <si>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</si>
  <si>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</si>
  <si>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</si>
  <si>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</si>
  <si>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</si>
  <si>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</si>
  <si>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</si>
  <si>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</si>
  <si>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</si>
  <si>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</si>
  <si>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</si>
  <si>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</si>
  <si>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</si>
  <si>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</si>
  <si>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</si>
  <si>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</si>
  <si>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</si>
  <si>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</si>
  <si>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</si>
  <si>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</si>
  <si>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</si>
  <si>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</si>
  <si>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</si>
  <si>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</si>
  <si>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</si>
  <si>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</si>
  <si>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</si>
  <si>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</si>
  <si>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</si>
  <si>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</si>
  <si>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</si>
  <si>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</si>
  <si>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</si>
  <si>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</si>
  <si>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</si>
  <si>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</si>
  <si>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</si>
  <si>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</si>
  <si>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</si>
  <si>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</si>
  <si>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</si>
  <si>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</si>
  <si>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</si>
  <si>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</si>
  <si>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</si>
  <si>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</si>
  <si>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</si>
  <si>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</si>
  <si>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</si>
  <si>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</si>
  <si>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</si>
  <si>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</si>
  <si>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</si>
  <si>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</si>
  <si>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</si>
  <si>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</si>
  <si>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</si>
  <si>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</si>
  <si>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</si>
  <si>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</si>
  <si>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</si>
  <si>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</si>
  <si>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</si>
  <si>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</si>
  <si>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</si>
  <si>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</si>
  <si>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</si>
  <si>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</si>
  <si>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</si>
  <si>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</si>
  <si>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</si>
  <si>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</si>
  <si>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</si>
  <si>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</si>
  <si>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</si>
  <si>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</si>
  <si>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</si>
  <si>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</si>
  <si>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</si>
  <si>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</si>
  <si>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</si>
  <si>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</si>
  <si>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</si>
  <si>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</si>
  <si>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</si>
  <si>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</si>
  <si>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</si>
  <si>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</si>
  <si>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</si>
  <si>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</si>
  <si>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</si>
  <si>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</si>
  <si>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</si>
  <si>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</si>
  <si>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</si>
  <si>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</si>
  <si>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</si>
  <si>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</si>
  <si>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</si>
  <si>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</si>
  <si>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</si>
  <si>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</si>
  <si>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</si>
  <si>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</si>
  <si>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</si>
  <si>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</si>
  <si>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</si>
  <si>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</si>
  <si>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</si>
  <si>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</si>
  <si>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</si>
  <si>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</si>
  <si>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</si>
  <si>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</si>
  <si>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</si>
  <si>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</si>
  <si>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</si>
  <si>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</si>
  <si>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</si>
  <si>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</si>
  <si>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</si>
  <si>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</si>
  <si>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</si>
  <si>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</si>
  <si>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</si>
  <si>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</si>
  <si>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</si>
  <si>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</si>
  <si>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</si>
  <si>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</si>
  <si>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</si>
  <si>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</si>
  <si>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</si>
  <si>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</si>
  <si>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</si>
  <si>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</si>
  <si>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</si>
  <si>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</si>
  <si>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</si>
  <si>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</si>
  <si>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</si>
  <si>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</si>
  <si>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</si>
  <si>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</si>
  <si>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</si>
  <si>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</si>
  <si>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</si>
  <si>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</si>
  <si>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</si>
  <si>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</si>
  <si>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</si>
  <si>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</si>
  <si>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</si>
  <si>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</si>
  <si>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</si>
  <si>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</si>
  <si>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</si>
  <si>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</si>
  <si>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</si>
  <si>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</si>
  <si>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</si>
  <si>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</si>
  <si>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</si>
  <si>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</si>
  <si>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</si>
  <si>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</si>
  <si>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</si>
  <si>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</si>
  <si>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</si>
  <si>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</si>
  <si>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</si>
  <si>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</si>
  <si>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</si>
  <si>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</si>
  <si>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</si>
  <si>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</si>
  <si>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</si>
  <si>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</si>
  <si>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</si>
  <si>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</si>
  <si>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</si>
  <si>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</si>
  <si>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</si>
  <si>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</si>
  <si>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</si>
  <si>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</si>
  <si>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</si>
  <si>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</si>
  <si>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</si>
  <si>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</si>
  <si>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</si>
  <si>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</si>
  <si>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</si>
  <si>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</si>
  <si>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</si>
  <si>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</si>
  <si>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</si>
  <si>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</si>
  <si>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</si>
  <si>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</si>
  <si>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</si>
  <si>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</si>
  <si>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</si>
  <si>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</si>
  <si>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</si>
  <si>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</si>
  <si>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</si>
  <si>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</si>
  <si>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</si>
  <si>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</si>
  <si>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</si>
  <si>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</si>
  <si>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</si>
  <si>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</si>
  <si>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</si>
  <si>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</si>
  <si>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</si>
  <si>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</si>
  <si>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</si>
  <si>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</si>
  <si>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</si>
  <si>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</si>
  <si>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</si>
  <si>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</si>
  <si>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</si>
  <si>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</si>
  <si>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</si>
  <si>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</si>
  <si>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</si>
  <si>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</si>
  <si>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</si>
  <si>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</si>
  <si>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</si>
  <si>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</si>
  <si>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</si>
  <si>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</si>
  <si>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</si>
  <si>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</si>
  <si>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</si>
  <si>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</si>
  <si>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</si>
  <si>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</si>
  <si>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</si>
  <si>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</si>
  <si>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</si>
  <si>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</si>
  <si>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</si>
  <si>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</si>
  <si>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</si>
  <si>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</si>
  <si>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</si>
  <si>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</si>
  <si>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</si>
  <si>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</si>
  <si>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</si>
  <si>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</si>
  <si>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</si>
  <si>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</si>
  <si>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</si>
  <si>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</si>
  <si>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</si>
  <si>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</si>
  <si>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</si>
  <si>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</si>
  <si>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</si>
  <si>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</si>
  <si>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</si>
  <si>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</si>
  <si>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</si>
  <si>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</si>
  <si>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</si>
  <si>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</si>
  <si>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</si>
  <si>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</si>
  <si>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</si>
  <si>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</si>
  <si>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</si>
  <si>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</si>
  <si>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</si>
  <si>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</si>
  <si>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</si>
  <si>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</si>
  <si>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</si>
  <si>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</si>
  <si>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</si>
  <si>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</si>
  <si>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</si>
  <si>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</si>
  <si>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</si>
  <si>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</si>
  <si>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</si>
  <si>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</si>
  <si>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</si>
  <si>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</si>
  <si>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</si>
  <si>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</si>
  <si>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</si>
  <si>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</si>
  <si>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</si>
  <si>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</si>
  <si>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</si>
  <si>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</si>
  <si>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</si>
  <si>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</si>
  <si>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</si>
  <si>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</si>
  <si>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</si>
  <si>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</si>
  <si>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</si>
  <si>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</si>
  <si>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</si>
  <si>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</si>
  <si>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</si>
  <si>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</si>
  <si>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</si>
  <si>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</si>
  <si>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</si>
  <si>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</si>
  <si>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</si>
  <si>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</si>
  <si>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</si>
  <si>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</si>
  <si>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</si>
  <si>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</si>
  <si>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</si>
  <si>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</si>
  <si>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</si>
  <si>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</si>
  <si>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</si>
  <si>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</si>
  <si>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</si>
  <si>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</si>
  <si>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</si>
  <si>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</si>
  <si>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</si>
  <si>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</si>
  <si>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</si>
  <si>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</si>
  <si>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</si>
  <si>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</si>
  <si>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</si>
  <si>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</si>
  <si>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</si>
  <si>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</si>
  <si>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</si>
  <si>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</si>
  <si>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</si>
  <si>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</si>
  <si>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</si>
  <si>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</si>
  <si>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</si>
  <si>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</si>
  <si>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</si>
  <si>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</si>
  <si>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</si>
  <si>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</si>
  <si>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</si>
  <si>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</si>
  <si>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</si>
  <si>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</si>
  <si>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</si>
  <si>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</si>
  <si>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</si>
  <si>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</si>
  <si>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</si>
  <si>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</si>
  <si>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</si>
  <si>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</si>
  <si>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</si>
  <si>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</si>
  <si>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</si>
  <si>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</si>
  <si>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</si>
  <si>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</si>
  <si>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</si>
  <si>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</si>
  <si>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</si>
  <si>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</si>
  <si>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</si>
  <si>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</si>
  <si>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</si>
  <si>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</si>
  <si>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</si>
  <si>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</si>
  <si>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</si>
  <si>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</si>
  <si>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</si>
  <si>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</si>
  <si>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</si>
  <si>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</si>
  <si>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</si>
  <si>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</si>
  <si>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</si>
  <si>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</si>
  <si>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</si>
  <si>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</si>
  <si>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</si>
  <si>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</si>
  <si>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</si>
  <si>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</si>
  <si>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</si>
  <si>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</si>
  <si>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</si>
  <si>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</si>
  <si>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</si>
  <si>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</si>
  <si>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</si>
  <si>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</si>
  <si>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</si>
  <si>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</si>
  <si>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</si>
  <si>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</si>
  <si>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</si>
  <si>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</si>
  <si>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</si>
  <si>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</si>
  <si>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</si>
  <si>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</si>
  <si>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</si>
  <si>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</si>
  <si>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</si>
  <si>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</si>
  <si>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</si>
  <si>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</si>
  <si>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</si>
  <si>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</si>
  <si>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</si>
  <si>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</si>
  <si>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</si>
  <si>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</si>
  <si>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</si>
  <si>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</si>
  <si>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</si>
  <si>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</si>
  <si>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</si>
  <si>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</si>
  <si>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</si>
  <si>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</si>
  <si>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</si>
  <si>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</si>
  <si>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</si>
  <si>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</si>
  <si>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</si>
  <si>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</si>
  <si>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</si>
  <si>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</si>
  <si>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</si>
  <si>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</si>
  <si>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</si>
  <si>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</si>
  <si>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</si>
  <si>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</si>
  <si>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</si>
  <si>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</si>
  <si>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</si>
  <si>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</si>
  <si>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</si>
  <si>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</si>
  <si>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</si>
  <si>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</si>
  <si>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</si>
  <si>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</si>
  <si>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</si>
  <si>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</si>
  <si>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</si>
  <si>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</si>
  <si>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</si>
  <si>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</si>
  <si>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</si>
  <si>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</si>
  <si>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</si>
  <si>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</si>
  <si>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</si>
  <si>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</si>
  <si>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</si>
  <si>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</si>
  <si>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</si>
  <si>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</si>
  <si>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</si>
  <si>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</si>
  <si>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</si>
  <si>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</si>
  <si>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</si>
  <si>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</si>
  <si>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</si>
  <si>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</si>
  <si>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</si>
  <si>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</si>
  <si>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</si>
  <si>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</si>
  <si>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</si>
  <si>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</si>
  <si>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</si>
  <si>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</si>
  <si>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</si>
  <si>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</si>
  <si>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</si>
  <si>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</si>
  <si>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</si>
  <si>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</si>
  <si>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</si>
  <si>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</si>
  <si>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</si>
  <si>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</si>
  <si>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</si>
  <si>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</si>
  <si>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</si>
  <si>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</si>
  <si>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</si>
  <si>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</si>
  <si>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</si>
  <si>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</si>
  <si>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</si>
  <si>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</si>
  <si>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</si>
  <si>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</si>
  <si>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</si>
  <si>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</si>
  <si>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</si>
  <si>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</si>
  <si>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</si>
  <si>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</si>
  <si>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</si>
  <si>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</si>
  <si>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</si>
  <si>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</si>
  <si>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</si>
  <si>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</si>
  <si>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</si>
  <si>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</si>
  <si>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</si>
  <si>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</si>
  <si>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</si>
  <si>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</si>
  <si>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</si>
  <si>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</si>
  <si>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</si>
  <si>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</si>
  <si>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</si>
  <si>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</si>
  <si>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</si>
  <si>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</si>
  <si>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</si>
  <si>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</si>
  <si>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</si>
  <si>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</si>
  <si>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</si>
  <si>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</si>
  <si>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</si>
  <si>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</si>
  <si>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</si>
  <si>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</si>
  <si>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</si>
  <si>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</si>
  <si>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</si>
  <si>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</si>
  <si>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</si>
  <si>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</si>
  <si>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</si>
  <si>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</si>
  <si>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</si>
  <si>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</si>
  <si>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</si>
  <si>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</si>
  <si>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</si>
  <si>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</si>
  <si>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</si>
  <si>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</si>
  <si>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</si>
  <si>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</si>
  <si>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</si>
  <si>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</si>
  <si>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</si>
  <si>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</si>
  <si>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</si>
  <si>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</si>
  <si>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</si>
  <si>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</si>
  <si>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</si>
  <si>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</si>
  <si>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</si>
  <si>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</si>
  <si>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</si>
  <si>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</si>
  <si>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</si>
  <si>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</si>
  <si>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</si>
  <si>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</si>
  <si>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</si>
  <si>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</si>
  <si>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</si>
  <si>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</si>
  <si>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</si>
  <si>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</si>
  <si>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</si>
  <si>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</si>
  <si>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</si>
  <si>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</si>
  <si>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</si>
  <si>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</si>
  <si>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</si>
  <si>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</si>
  <si>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</si>
  <si>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</si>
  <si>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</si>
  <si>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</si>
  <si>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</si>
  <si>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</si>
  <si>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</si>
  <si>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</si>
  <si>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</si>
  <si>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</si>
  <si>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</si>
  <si>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</si>
  <si>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</si>
  <si>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</si>
  <si>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</si>
  <si>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</si>
  <si>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</si>
  <si>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</si>
  <si>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</si>
  <si>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</si>
  <si>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</si>
  <si>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</si>
  <si>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</si>
  <si>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</si>
  <si>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</si>
  <si>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</si>
  <si>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</si>
  <si>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</si>
  <si>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</si>
  <si>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</si>
  <si>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</si>
  <si>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</si>
  <si>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</si>
  <si>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</si>
  <si>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</si>
  <si>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</si>
  <si>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</si>
  <si>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</si>
  <si>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</si>
  <si>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</si>
  <si>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</si>
  <si>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</si>
  <si>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</si>
  <si>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</si>
  <si>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</si>
  <si>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</si>
  <si>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</si>
  <si>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</si>
  <si>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</si>
  <si>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</si>
  <si>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</si>
  <si>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</si>
  <si>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</si>
  <si>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</si>
  <si>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</si>
  <si>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</si>
  <si>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</si>
  <si>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</si>
  <si>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</si>
  <si>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</si>
  <si>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</si>
  <si>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</si>
  <si>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</si>
  <si>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</si>
  <si>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</si>
  <si>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</si>
  <si>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</si>
  <si>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</si>
  <si>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</si>
  <si>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</si>
  <si>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</si>
  <si>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</si>
  <si>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</si>
  <si>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</si>
  <si>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</si>
  <si>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</si>
  <si>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</si>
  <si>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</si>
  <si>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</si>
  <si>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</si>
  <si>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</si>
  <si>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</si>
  <si>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</si>
  <si>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</si>
  <si>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</si>
  <si>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</si>
  <si>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</si>
  <si>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</si>
  <si>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</si>
  <si>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</si>
  <si>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</si>
  <si>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</si>
  <si>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</si>
  <si>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</si>
  <si>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</si>
  <si>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</si>
  <si>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</si>
  <si>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</si>
  <si>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</si>
  <si>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</si>
  <si>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</si>
  <si>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</si>
  <si>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</si>
  <si>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</si>
  <si>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</si>
  <si>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</si>
  <si>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</si>
  <si>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</si>
  <si>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</si>
  <si>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</si>
  <si>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</si>
  <si>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</si>
  <si>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</si>
  <si>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</si>
  <si>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</si>
  <si>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</si>
  <si>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</si>
  <si>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</si>
  <si>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</si>
  <si>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</si>
  <si>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</si>
  <si>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</si>
  <si>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</si>
  <si>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</si>
  <si>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</si>
  <si>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</si>
  <si>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</si>
  <si>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</si>
  <si>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</si>
  <si>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</si>
  <si>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</si>
  <si>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</si>
  <si>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</si>
  <si>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</si>
  <si>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</si>
  <si>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</si>
  <si>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</si>
  <si>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</si>
  <si>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</si>
  <si>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</si>
  <si>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</si>
  <si>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</si>
  <si>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</si>
  <si>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</si>
  <si>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</si>
  <si>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</si>
  <si>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</si>
  <si>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</si>
  <si>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</si>
  <si>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</si>
  <si>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</si>
  <si>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</si>
  <si>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</si>
  <si>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</si>
  <si>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</si>
  <si>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</si>
  <si>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</si>
  <si>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</si>
  <si>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</si>
  <si>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</si>
  <si>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</si>
  <si>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</si>
  <si>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</si>
  <si>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</si>
  <si>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</si>
  <si>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</si>
  <si>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</si>
  <si>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</si>
  <si>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</si>
  <si>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</si>
  <si>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</si>
  <si>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</si>
  <si>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</si>
  <si>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</si>
  <si>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</si>
  <si>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</si>
  <si>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</si>
  <si>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</si>
  <si>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</si>
  <si>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</si>
  <si>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</si>
  <si>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</si>
  <si>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</si>
  <si>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</si>
  <si>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</si>
  <si>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</si>
  <si>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</si>
  <si>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</si>
  <si>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</si>
  <si>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</si>
  <si>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</si>
  <si>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</si>
  <si>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</si>
  <si>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</si>
  <si>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</si>
  <si>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</si>
  <si>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</si>
  <si>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</si>
  <si>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</si>
  <si>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</si>
  <si>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</si>
  <si>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</si>
  <si>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</si>
  <si>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</si>
  <si>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</si>
  <si>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</si>
  <si>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</si>
  <si>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</si>
  <si>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</si>
  <si>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</si>
  <si>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</si>
  <si>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</si>
  <si>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</si>
  <si>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</si>
  <si>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</si>
  <si>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</si>
  <si>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</si>
  <si>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</si>
  <si>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</si>
  <si>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</si>
  <si>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</si>
  <si>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</si>
  <si>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</si>
  <si>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</si>
  <si>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</si>
  <si>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</si>
  <si>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</si>
  <si>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</si>
  <si>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</si>
  <si>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</si>
  <si>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</si>
  <si>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</si>
  <si>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</si>
  <si>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</si>
  <si>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</si>
  <si>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</si>
  <si>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</si>
  <si>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</si>
  <si>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</si>
  <si>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</si>
  <si>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</si>
  <si>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</si>
  <si>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</si>
  <si>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</si>
  <si>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</si>
  <si>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</si>
  <si>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</si>
  <si>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</si>
  <si>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</si>
  <si>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</si>
  <si>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</si>
  <si>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</si>
  <si>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</si>
  <si>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</si>
  <si>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</si>
  <si>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</si>
  <si>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</si>
  <si>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</si>
  <si>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</si>
  <si>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</si>
  <si>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</si>
  <si>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</si>
  <si>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</si>
  <si>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</si>
  <si>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</si>
  <si>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</si>
  <si>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</si>
  <si>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</si>
  <si>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</si>
  <si>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</si>
  <si>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</si>
  <si>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</si>
  <si>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</si>
  <si>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</si>
  <si>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</si>
  <si>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</si>
  <si>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</si>
  <si>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</si>
  <si>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</si>
  <si>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</si>
  <si>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</si>
  <si>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</si>
  <si>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</si>
  <si>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</si>
  <si>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</si>
  <si>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</si>
  <si>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</si>
  <si>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</si>
  <si>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</si>
  <si>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</si>
  <si>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</si>
  <si>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</si>
  <si>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</si>
  <si>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</si>
  <si>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</si>
  <si>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</si>
  <si>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</si>
  <si>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</si>
  <si>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</si>
  <si>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</si>
  <si>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</si>
  <si>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</si>
  <si>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</si>
  <si>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</si>
  <si>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</si>
  <si>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</si>
  <si>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</si>
  <si>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</si>
  <si>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</si>
  <si>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</si>
  <si>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</si>
  <si>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</si>
  <si>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</si>
  <si>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</si>
  <si>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</si>
  <si>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</si>
  <si>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</si>
  <si>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</si>
  <si>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</si>
  <si>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</si>
  <si>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</si>
  <si>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</si>
  <si>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</si>
  <si>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</si>
  <si>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</si>
  <si>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</si>
  <si>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</si>
  <si>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</si>
  <si>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</si>
  <si>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</si>
  <si>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</si>
  <si>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</si>
  <si>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</si>
  <si>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</si>
  <si>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</si>
  <si>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</si>
  <si>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</si>
  <si>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</si>
  <si>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</si>
  <si>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</si>
  <si>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</si>
  <si>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</si>
  <si>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</si>
  <si>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</si>
  <si>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</si>
  <si>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</si>
  <si>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</si>
  <si>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</si>
  <si>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</si>
  <si>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</si>
  <si>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</si>
  <si>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</si>
  <si>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</si>
  <si>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</si>
  <si>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</si>
  <si>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</si>
  <si>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</si>
  <si>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</si>
  <si>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</si>
  <si>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</si>
  <si>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</si>
  <si>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</si>
  <si>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</si>
  <si>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</si>
  <si>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</si>
  <si>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</si>
  <si>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</si>
  <si>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</si>
  <si>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</si>
  <si>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</si>
  <si>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</si>
  <si>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</si>
  <si>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</si>
  <si>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</si>
  <si>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</si>
  <si>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</si>
  <si>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</si>
  <si>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</si>
  <si>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</si>
  <si>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</si>
  <si>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</si>
  <si>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</si>
  <si>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</si>
  <si>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</si>
  <si>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</si>
  <si>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</si>
  <si>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</si>
  <si>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</si>
  <si>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</si>
  <si>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</si>
  <si>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</si>
  <si>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</si>
  <si>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</si>
  <si>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</si>
  <si>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</si>
  <si>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</si>
  <si>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</si>
  <si>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</si>
  <si>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</si>
  <si>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</si>
  <si>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</si>
  <si>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</si>
  <si>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</si>
  <si>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</si>
  <si>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</si>
  <si>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</si>
  <si>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</si>
  <si>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</si>
  <si>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</si>
  <si>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</si>
  <si>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</si>
  <si>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</si>
  <si>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</si>
  <si>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</si>
  <si>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</si>
  <si>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</si>
  <si>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</si>
  <si>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</si>
  <si>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</si>
  <si>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</si>
  <si>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</si>
  <si>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</si>
  <si>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</si>
  <si>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</si>
  <si>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</si>
  <si>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</si>
  <si>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</si>
  <si>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</si>
  <si>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</si>
  <si>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</si>
  <si>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</si>
  <si>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</si>
  <si>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</si>
  <si>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</si>
  <si>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</si>
  <si>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</si>
  <si>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</si>
  <si>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</si>
  <si>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</si>
  <si>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</si>
  <si>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</si>
  <si>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</si>
  <si>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</si>
  <si>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</si>
  <si>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</si>
  <si>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</si>
  <si>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</si>
  <si>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</si>
  <si>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</si>
  <si>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</si>
  <si>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</si>
  <si>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</si>
  <si>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</si>
  <si>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</si>
  <si>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</si>
  <si>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</si>
  <si>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</si>
  <si>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</si>
  <si>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</si>
  <si>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</si>
  <si>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</si>
  <si>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</si>
  <si>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</si>
  <si>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</si>
  <si>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</si>
  <si>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</si>
  <si>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</si>
  <si>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</si>
  <si>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</si>
  <si>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</si>
  <si>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</si>
  <si>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</si>
  <si>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</si>
  <si>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</si>
  <si>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</si>
  <si>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</si>
  <si>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</si>
  <si>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</si>
  <si>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</si>
  <si>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</si>
  <si>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</si>
  <si>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</si>
  <si>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</si>
  <si>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</si>
  <si>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</si>
  <si>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</si>
  <si>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</si>
  <si>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</si>
  <si>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</si>
  <si>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</si>
  <si>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</si>
  <si>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</si>
  <si>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</si>
  <si>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</si>
  <si>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</si>
  <si>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</si>
  <si>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</si>
  <si>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</si>
  <si>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</si>
  <si>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</si>
  <si>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</si>
  <si>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</si>
  <si>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</si>
  <si>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</si>
  <si>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</si>
  <si>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</si>
  <si>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</si>
  <si>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</si>
  <si>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</si>
  <si>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</si>
  <si>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</si>
  <si>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</si>
  <si>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</si>
  <si>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</si>
  <si>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</si>
  <si>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</si>
  <si>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</si>
  <si>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</si>
  <si>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</si>
  <si>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</si>
  <si>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</si>
  <si>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</si>
  <si>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</si>
  <si>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</si>
  <si>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</si>
  <si>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</si>
  <si>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</si>
  <si>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</si>
  <si>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</si>
  <si>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</si>
  <si>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</si>
  <si>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</si>
  <si>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</si>
  <si>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</si>
  <si>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</si>
  <si>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</si>
  <si>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</si>
  <si>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</si>
  <si>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</si>
  <si>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</si>
  <si>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</si>
  <si>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</si>
  <si>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</si>
  <si>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</si>
  <si>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</si>
  <si>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</si>
  <si>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</si>
  <si>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</si>
  <si>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</si>
  <si>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</si>
  <si>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</si>
  <si>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</si>
  <si>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</si>
  <si>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</si>
  <si>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</si>
  <si>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</si>
  <si>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</si>
  <si>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</si>
  <si>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</si>
  <si>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</si>
  <si>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of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</si>
</sst>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166" fontId="0" fillId="0" borderId="0" xfId="0" applyNumberFormat="1"/>
    <xf numFmtId="166" fontId="2" fillId="0" borderId="0" xfId="0" applyNumberFormat="1" applyFont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582014090343979"/>
          <c:y val="3.7438903617197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B-4D18-BA3F-4A71C5C8666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B-4D18-BA3F-4A71C5C8666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FB-4D18-BA3F-4A71C5C8666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FB-4D18-BA3F-4A71C5C86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1355039"/>
        <c:axId val="371360447"/>
      </c:barChart>
      <c:catAx>
        <c:axId val="3713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60447"/>
        <c:crosses val="autoZero"/>
        <c:auto val="1"/>
        <c:lblAlgn val="ctr"/>
        <c:lblOffset val="100"/>
        <c:noMultiLvlLbl val="0"/>
      </c:catAx>
      <c:valAx>
        <c:axId val="3713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F-4CFF-B950-F25E13C41582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F-4CFF-B950-F25E13C41582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F-4CFF-B950-F25E13C4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992687"/>
        <c:axId val="395993519"/>
      </c:barChart>
      <c:catAx>
        <c:axId val="39599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93519"/>
        <c:crosses val="autoZero"/>
        <c:auto val="1"/>
        <c:lblAlgn val="ctr"/>
        <c:lblOffset val="100"/>
        <c:noMultiLvlLbl val="0"/>
      </c:catAx>
      <c:valAx>
        <c:axId val="39599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9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2-4E61-924A-1EB29595A7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2-4E61-924A-1EB29595A7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2-4E61-924A-1EB29595A7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72-4E61-924A-1EB29595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60815"/>
        <c:axId val="425167887"/>
      </c:lineChart>
      <c:catAx>
        <c:axId val="4251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7887"/>
        <c:crosses val="autoZero"/>
        <c:auto val="1"/>
        <c:lblAlgn val="ctr"/>
        <c:lblOffset val="100"/>
        <c:noMultiLvlLbl val="0"/>
      </c:catAx>
      <c:valAx>
        <c:axId val="4251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Theater Outcomes Based on Launch Date</a:t>
            </a:r>
          </a:p>
        </c:rich>
      </c:tx>
      <c:layout>
        <c:manualLayout>
          <c:xMode val="edge"/>
          <c:yMode val="edge"/>
          <c:x val="0.29774810406763669"/>
          <c:y val="6.09216811649459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6-44C7-AE83-615ACB8104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6-44C7-AE83-615ACB8104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6-44C7-AE83-615ACB810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809327"/>
        <c:axId val="1730810575"/>
      </c:lineChart>
      <c:catAx>
        <c:axId val="17308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810575"/>
        <c:crosses val="autoZero"/>
        <c:auto val="1"/>
        <c:lblAlgn val="ctr"/>
        <c:lblOffset val="100"/>
        <c:noMultiLvlLbl val="0"/>
      </c:catAx>
      <c:valAx>
        <c:axId val="173081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8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4C-435D-ABEB-AB2610BEE08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4C-435D-ABEB-AB2610BEE08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4C-435D-ABEB-AB2610BEE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798767"/>
        <c:axId val="18745945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of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4C-435D-ABEB-AB2610BEE0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of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74C-435D-ABEB-AB2610BEE0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of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74C-435D-ABEB-AB2610BEE0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of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74C-435D-ABEB-AB2610BEE089}"/>
                  </c:ext>
                </c:extLst>
              </c15:ser>
            </c15:filteredLineSeries>
          </c:ext>
        </c:extLst>
      </c:lineChart>
      <c:catAx>
        <c:axId val="10067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94591"/>
        <c:crosses val="autoZero"/>
        <c:auto val="1"/>
        <c:lblAlgn val="ctr"/>
        <c:lblOffset val="100"/>
        <c:noMultiLvlLbl val="0"/>
      </c:catAx>
      <c:valAx>
        <c:axId val="18745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Some Data About Standard Deviation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Some Data About Standard Deviation</a:t>
          </a:r>
        </a:p>
      </cx:txPr>
    </cx:title>
    <cx:plotArea>
      <cx:plotAreaRegion>
        <cx:series layoutId="boxWhisker" uniqueId="{1E48C9D4-D969-4C02-B120-360186111BF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DC2633-4407-4D59-A747-C30D278111D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ED68F3-6F3E-42EF-92F2-1B9D974A092E}">
  <sheetPr/>
  <sheetViews>
    <sheetView zoomScale="12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128586</xdr:rowOff>
    </xdr:from>
    <xdr:to>
      <xdr:col>18</xdr:col>
      <xdr:colOff>409575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6D51F-AFEC-DD21-167E-F77906339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80961</xdr:rowOff>
    </xdr:from>
    <xdr:to>
      <xdr:col>18</xdr:col>
      <xdr:colOff>342900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42996-7CE5-B580-3CE9-E869D9896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18</xdr:row>
      <xdr:rowOff>166687</xdr:rowOff>
    </xdr:from>
    <xdr:to>
      <xdr:col>17</xdr:col>
      <xdr:colOff>533399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5CA78-0482-59F5-CAD9-A0FA690FE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774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F410CD-F92F-36CA-1776-B1C1C91233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019B52-E4F3-7134-F9EB-93BBC51877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774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18</xdr:row>
      <xdr:rowOff>185737</xdr:rowOff>
    </xdr:from>
    <xdr:to>
      <xdr:col>15</xdr:col>
      <xdr:colOff>104774</xdr:colOff>
      <xdr:row>45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40970-34B4-15CC-4EF6-D1C0D0A33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</xdr:colOff>
      <xdr:row>14</xdr:row>
      <xdr:rowOff>109537</xdr:rowOff>
    </xdr:from>
    <xdr:to>
      <xdr:col>7</xdr:col>
      <xdr:colOff>1343025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03111-A81E-4C0C-8069-27AB13BE8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rstall" refreshedDate="44874.809512500004" createdVersion="8" refreshedVersion="8" minRefreshableVersion="3" recordCount="4114" xr:uid="{0E121C38-67B6-4801-A9A7-E9FE9325A1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rstall" refreshedDate="44874.826896296297" createdVersion="8" refreshedVersion="8" minRefreshableVersion="3" recordCount="4114" xr:uid="{13550710-8256-4FAA-AFEF-B9274BAE0A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rstall" refreshedDate="44879.00001851852" createdVersion="8" refreshedVersion="8" minRefreshableVersion="3" recordCount="4114" xr:uid="{CFF34C98-F58A-4E82-A838-478D4CBC58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4A4B2-4604-4F87-B273-03C9E62B7C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1E89C-EC21-4325-B80F-A36C8F3CED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3B2E4-02C1-491D-8EA1-D0593063BA6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9123B-7676-49B3-A9F9-4B74C3E68116}" name="Theater Outcomes Based on Launch Date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sdfasdfasdf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ACA0-5367-4D69-8DEC-DDB391E79FC4}">
  <dimension ref="A2:F7"/>
  <sheetViews>
    <sheetView workbookViewId="0">
      <selection activeCell="D56" sqref="D5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9.71093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710937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>
      <c r="A2" s="12" t="s">
        <v>8221</v>
      </c>
      <c r="B2" t="s">
        <v>8222</v>
      </c>
    </row>
    <row r="4" spans="1:6">
      <c r="A4" s="12" t="s">
        <v>8363</v>
      </c>
      <c r="B4" s="12" t="s">
        <v>8359</v>
      </c>
    </row>
    <row r="5" spans="1:6">
      <c r="A5" s="12" t="s">
        <v>8361</v>
      </c>
      <c r="B5" t="s">
        <v>4600</v>
      </c>
      <c r="C5" t="s">
        <v>8219</v>
      </c>
      <c r="D5" t="s">
        <v>8220</v>
      </c>
      <c r="E5" t="s">
        <v>8218</v>
      </c>
      <c r="F5" t="s">
        <v>8360</v>
      </c>
    </row>
    <row r="6" spans="1:6">
      <c r="A6" s="13" t="s">
        <v>8314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>
      <c r="A7" s="13" t="s">
        <v>8360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818A-28FE-4853-8716-2F2D0DA3508B}">
  <dimension ref="A1:E7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8357</v>
      </c>
      <c r="B1" t="s">
        <v>8362</v>
      </c>
    </row>
    <row r="2" spans="1:5">
      <c r="A2" s="12" t="s">
        <v>8221</v>
      </c>
      <c r="B2" t="s">
        <v>8223</v>
      </c>
    </row>
    <row r="4" spans="1:5">
      <c r="A4" s="12" t="s">
        <v>8363</v>
      </c>
      <c r="B4" s="12" t="s">
        <v>8359</v>
      </c>
    </row>
    <row r="5" spans="1:5">
      <c r="A5" s="12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>
      <c r="A6" s="13" t="s">
        <v>8315</v>
      </c>
      <c r="B6">
        <v>70</v>
      </c>
      <c r="C6">
        <v>6</v>
      </c>
      <c r="D6">
        <v>238</v>
      </c>
      <c r="E6">
        <v>314</v>
      </c>
    </row>
    <row r="7" spans="1:5">
      <c r="A7" s="13" t="s">
        <v>8360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23DC-91BB-4F86-B19F-84D0D0BC5255}">
  <dimension ref="A1:F18"/>
  <sheetViews>
    <sheetView topLeftCell="A10"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8357</v>
      </c>
      <c r="B1" t="s">
        <v>8314</v>
      </c>
    </row>
    <row r="2" spans="1:6">
      <c r="A2" s="12" t="s">
        <v>8378</v>
      </c>
      <c r="B2" t="s">
        <v>8362</v>
      </c>
    </row>
    <row r="4" spans="1:6">
      <c r="A4" s="12" t="s">
        <v>8363</v>
      </c>
      <c r="B4" s="12" t="s">
        <v>8359</v>
      </c>
    </row>
    <row r="5" spans="1:6">
      <c r="A5" s="12" t="s">
        <v>8361</v>
      </c>
      <c r="B5" t="s">
        <v>4600</v>
      </c>
      <c r="C5" t="s">
        <v>8219</v>
      </c>
      <c r="D5" t="s">
        <v>8220</v>
      </c>
      <c r="E5" t="s">
        <v>8218</v>
      </c>
      <c r="F5" t="s">
        <v>8360</v>
      </c>
    </row>
    <row r="6" spans="1:6">
      <c r="A6" s="17" t="s">
        <v>8372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>
      <c r="A7" s="17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>
      <c r="A8" s="17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>
      <c r="A9" s="17" t="s">
        <v>8375</v>
      </c>
      <c r="B9">
        <v>2</v>
      </c>
      <c r="C9">
        <v>40</v>
      </c>
      <c r="E9">
        <v>71</v>
      </c>
      <c r="F9">
        <v>113</v>
      </c>
    </row>
    <row r="10" spans="1:6">
      <c r="A10" s="17" t="s">
        <v>8366</v>
      </c>
      <c r="B10">
        <v>3</v>
      </c>
      <c r="C10">
        <v>52</v>
      </c>
      <c r="E10">
        <v>111</v>
      </c>
      <c r="F10">
        <v>166</v>
      </c>
    </row>
    <row r="11" spans="1:6">
      <c r="A11" s="17" t="s">
        <v>8376</v>
      </c>
      <c r="B11">
        <v>4</v>
      </c>
      <c r="C11">
        <v>49</v>
      </c>
      <c r="E11">
        <v>100</v>
      </c>
      <c r="F11">
        <v>153</v>
      </c>
    </row>
    <row r="12" spans="1:6">
      <c r="A12" s="17" t="s">
        <v>8367</v>
      </c>
      <c r="B12">
        <v>1</v>
      </c>
      <c r="C12">
        <v>50</v>
      </c>
      <c r="E12">
        <v>87</v>
      </c>
      <c r="F12">
        <v>138</v>
      </c>
    </row>
    <row r="13" spans="1:6">
      <c r="A13" s="17" t="s">
        <v>8368</v>
      </c>
      <c r="B13">
        <v>4</v>
      </c>
      <c r="C13">
        <v>47</v>
      </c>
      <c r="E13">
        <v>72</v>
      </c>
      <c r="F13">
        <v>123</v>
      </c>
    </row>
    <row r="14" spans="1:6">
      <c r="A14" s="17" t="s">
        <v>8369</v>
      </c>
      <c r="B14">
        <v>4</v>
      </c>
      <c r="C14">
        <v>34</v>
      </c>
      <c r="E14">
        <v>59</v>
      </c>
      <c r="F14">
        <v>97</v>
      </c>
    </row>
    <row r="15" spans="1:6">
      <c r="A15" s="17" t="s">
        <v>8370</v>
      </c>
      <c r="C15">
        <v>50</v>
      </c>
      <c r="E15">
        <v>65</v>
      </c>
      <c r="F15">
        <v>115</v>
      </c>
    </row>
    <row r="16" spans="1:6">
      <c r="A16" s="17" t="s">
        <v>8371</v>
      </c>
      <c r="B16">
        <v>3</v>
      </c>
      <c r="C16">
        <v>31</v>
      </c>
      <c r="E16">
        <v>54</v>
      </c>
      <c r="F16">
        <v>88</v>
      </c>
    </row>
    <row r="17" spans="1:6">
      <c r="A17" s="17" t="s">
        <v>8377</v>
      </c>
      <c r="B17">
        <v>3</v>
      </c>
      <c r="C17">
        <v>35</v>
      </c>
      <c r="E17">
        <v>37</v>
      </c>
      <c r="F17">
        <v>75</v>
      </c>
    </row>
    <row r="18" spans="1:6">
      <c r="A18" s="17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51BC-4452-4E0E-AC07-4EDEC39B9DF6}">
  <dimension ref="A1:E18"/>
  <sheetViews>
    <sheetView workbookViewId="0">
      <selection activeCell="D5" sqref="D5:D1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9.7109375" bestFit="1" customWidth="1"/>
    <col min="5" max="6" width="11.28515625" bestFit="1" customWidth="1"/>
  </cols>
  <sheetData>
    <row r="1" spans="1:5">
      <c r="A1" s="12" t="s">
        <v>8357</v>
      </c>
      <c r="B1" t="s">
        <v>8314</v>
      </c>
    </row>
    <row r="2" spans="1:5">
      <c r="A2" s="12" t="s">
        <v>8378</v>
      </c>
      <c r="B2" t="s">
        <v>8362</v>
      </c>
    </row>
    <row r="4" spans="1:5">
      <c r="A4" s="12" t="s">
        <v>8363</v>
      </c>
      <c r="B4" s="12" t="s">
        <v>8359</v>
      </c>
    </row>
    <row r="5" spans="1:5">
      <c r="A5" s="12" t="s">
        <v>8361</v>
      </c>
      <c r="B5" t="s">
        <v>8218</v>
      </c>
      <c r="C5" t="s">
        <v>8219</v>
      </c>
      <c r="D5" t="s">
        <v>4600</v>
      </c>
      <c r="E5" t="s">
        <v>8360</v>
      </c>
    </row>
    <row r="6" spans="1:5">
      <c r="A6" s="17" t="s">
        <v>8372</v>
      </c>
      <c r="B6" s="22">
        <v>56</v>
      </c>
      <c r="C6" s="22">
        <v>33</v>
      </c>
      <c r="D6" s="22">
        <v>7</v>
      </c>
      <c r="E6" s="22">
        <v>96</v>
      </c>
    </row>
    <row r="7" spans="1:5">
      <c r="A7" s="17" t="s">
        <v>8373</v>
      </c>
      <c r="B7" s="22">
        <v>71</v>
      </c>
      <c r="C7" s="22">
        <v>39</v>
      </c>
      <c r="D7" s="22">
        <v>3</v>
      </c>
      <c r="E7" s="22">
        <v>113</v>
      </c>
    </row>
    <row r="8" spans="1:5">
      <c r="A8" s="17" t="s">
        <v>8374</v>
      </c>
      <c r="B8" s="22">
        <v>56</v>
      </c>
      <c r="C8" s="22">
        <v>33</v>
      </c>
      <c r="D8" s="22">
        <v>3</v>
      </c>
      <c r="E8" s="22">
        <v>92</v>
      </c>
    </row>
    <row r="9" spans="1:5">
      <c r="A9" s="17" t="s">
        <v>8375</v>
      </c>
      <c r="B9" s="22">
        <v>71</v>
      </c>
      <c r="C9" s="22">
        <v>40</v>
      </c>
      <c r="D9" s="22">
        <v>2</v>
      </c>
      <c r="E9" s="22">
        <v>113</v>
      </c>
    </row>
    <row r="10" spans="1:5">
      <c r="A10" s="17" t="s">
        <v>8366</v>
      </c>
      <c r="B10" s="22">
        <v>111</v>
      </c>
      <c r="C10" s="22">
        <v>52</v>
      </c>
      <c r="D10" s="22">
        <v>3</v>
      </c>
      <c r="E10" s="22">
        <v>166</v>
      </c>
    </row>
    <row r="11" spans="1:5">
      <c r="A11" s="17" t="s">
        <v>8376</v>
      </c>
      <c r="B11" s="22">
        <v>100</v>
      </c>
      <c r="C11" s="22">
        <v>49</v>
      </c>
      <c r="D11" s="22">
        <v>4</v>
      </c>
      <c r="E11" s="22">
        <v>153</v>
      </c>
    </row>
    <row r="12" spans="1:5">
      <c r="A12" s="17" t="s">
        <v>8367</v>
      </c>
      <c r="B12" s="22">
        <v>87</v>
      </c>
      <c r="C12" s="22">
        <v>50</v>
      </c>
      <c r="D12" s="22">
        <v>1</v>
      </c>
      <c r="E12" s="22">
        <v>138</v>
      </c>
    </row>
    <row r="13" spans="1:5">
      <c r="A13" s="17" t="s">
        <v>8368</v>
      </c>
      <c r="B13" s="22">
        <v>72</v>
      </c>
      <c r="C13" s="22">
        <v>47</v>
      </c>
      <c r="D13" s="22">
        <v>4</v>
      </c>
      <c r="E13" s="22">
        <v>123</v>
      </c>
    </row>
    <row r="14" spans="1:5">
      <c r="A14" s="17" t="s">
        <v>8369</v>
      </c>
      <c r="B14" s="22">
        <v>59</v>
      </c>
      <c r="C14" s="22">
        <v>34</v>
      </c>
      <c r="D14" s="22">
        <v>4</v>
      </c>
      <c r="E14" s="22">
        <v>97</v>
      </c>
    </row>
    <row r="15" spans="1:5">
      <c r="A15" s="17" t="s">
        <v>8370</v>
      </c>
      <c r="B15" s="22">
        <v>65</v>
      </c>
      <c r="C15" s="22">
        <v>50</v>
      </c>
      <c r="D15" s="22"/>
      <c r="E15" s="22">
        <v>115</v>
      </c>
    </row>
    <row r="16" spans="1:5">
      <c r="A16" s="17" t="s">
        <v>8371</v>
      </c>
      <c r="B16" s="22">
        <v>54</v>
      </c>
      <c r="C16" s="22">
        <v>31</v>
      </c>
      <c r="D16" s="22">
        <v>3</v>
      </c>
      <c r="E16" s="22">
        <v>88</v>
      </c>
    </row>
    <row r="17" spans="1:5">
      <c r="A17" s="17" t="s">
        <v>8377</v>
      </c>
      <c r="B17" s="22">
        <v>37</v>
      </c>
      <c r="C17" s="22">
        <v>35</v>
      </c>
      <c r="D17" s="22">
        <v>3</v>
      </c>
      <c r="E17" s="22">
        <v>75</v>
      </c>
    </row>
    <row r="18" spans="1:5">
      <c r="A18" s="17" t="s">
        <v>8360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5" zoomScaleNormal="11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R4080" sqref="R4080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42578125" style="9" customWidth="1"/>
    <col min="16" max="16" width="17.140625" style="9" bestFit="1" customWidth="1"/>
    <col min="17" max="17" width="41.140625" customWidth="1"/>
    <col min="18" max="18" width="18.28515625" bestFit="1" customWidth="1"/>
    <col min="19" max="19" width="29.28515625" style="16" bestFit="1" customWidth="1"/>
    <col min="20" max="20" width="30.42578125" style="16" bestFit="1" customWidth="1"/>
  </cols>
  <sheetData>
    <row r="1" spans="1:21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  <c r="U1" s="14" t="s">
        <v>8378</v>
      </c>
    </row>
    <row r="2" spans="1:21" ht="60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65" si="0">ROUND(E2/D2*100,0)</f>
        <v>137</v>
      </c>
      <c r="P2">
        <f t="shared" ref="P2:P65" si="1"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>
        <f t="shared" si="1"/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129" si="5">ROUND(E66/D66*100,0)</f>
        <v>173</v>
      </c>
      <c r="P66">
        <f t="shared" ref="P66:P129" si="6">IFERROR(ROUND(E66/L66,2),0)</f>
        <v>86.67</v>
      </c>
      <c r="Q66" s="11" t="s">
        <v>8307</v>
      </c>
      <c r="R66" t="s">
        <v>8309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5"/>
        <v>108</v>
      </c>
      <c r="P67">
        <f t="shared" si="6"/>
        <v>132.05000000000001</v>
      </c>
      <c r="Q67" s="11" t="s">
        <v>8307</v>
      </c>
      <c r="R67" t="s">
        <v>8309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4600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4600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4600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4600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4600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4600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4600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4600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4600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8307</v>
      </c>
      <c r="R130" t="s">
        <v>8310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4600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10"/>
        <v>0</v>
      </c>
      <c r="P131">
        <f t="shared" si="11"/>
        <v>0</v>
      </c>
      <c r="Q131" s="11" t="s">
        <v>8307</v>
      </c>
      <c r="R131" t="s">
        <v>8310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4600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4600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4600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4600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4600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4600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4600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4600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4600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4600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4600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4600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4600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4600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4600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4600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4600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4600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4600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4600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4600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4600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4600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4600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4600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4600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4600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4600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4600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4600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8307</v>
      </c>
      <c r="R194" t="s">
        <v>8311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15"/>
        <v>0</v>
      </c>
      <c r="P195">
        <f t="shared" si="16"/>
        <v>0</v>
      </c>
      <c r="Q195" s="11" t="s">
        <v>8307</v>
      </c>
      <c r="R195" t="s">
        <v>8311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8307</v>
      </c>
      <c r="R258" t="s">
        <v>8312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20"/>
        <v>107</v>
      </c>
      <c r="P259">
        <f t="shared" si="21"/>
        <v>66.7</v>
      </c>
      <c r="Q259" s="11" t="s">
        <v>8307</v>
      </c>
      <c r="R259" t="s">
        <v>8312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8307</v>
      </c>
      <c r="R322" t="s">
        <v>8312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25"/>
        <v>103</v>
      </c>
      <c r="P323">
        <f t="shared" si="26"/>
        <v>106.62</v>
      </c>
      <c r="Q323" s="11" t="s">
        <v>8307</v>
      </c>
      <c r="R323" t="s">
        <v>8312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8307</v>
      </c>
      <c r="R386" t="s">
        <v>8312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30"/>
        <v>106</v>
      </c>
      <c r="P387">
        <f t="shared" si="31"/>
        <v>111.8</v>
      </c>
      <c r="Q387" s="11" t="s">
        <v>8307</v>
      </c>
      <c r="R387" t="s">
        <v>8312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8307</v>
      </c>
      <c r="R450" t="s">
        <v>8313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35"/>
        <v>2</v>
      </c>
      <c r="P451">
        <f t="shared" si="36"/>
        <v>9</v>
      </c>
      <c r="Q451" s="11" t="s">
        <v>8307</v>
      </c>
      <c r="R451" t="s">
        <v>8313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ref="O514:O577" si="40">ROUND(E514/D514*100,0)</f>
        <v>0</v>
      </c>
      <c r="P514">
        <f t="shared" ref="P514:P577" si="41">IFERROR(ROUND(E514/L514,2),0)</f>
        <v>5.5</v>
      </c>
      <c r="Q514" s="11" t="s">
        <v>8307</v>
      </c>
      <c r="R514" t="s">
        <v>8313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40"/>
        <v>14</v>
      </c>
      <c r="P515">
        <f t="shared" si="41"/>
        <v>102.38</v>
      </c>
      <c r="Q515" s="11" t="s">
        <v>8307</v>
      </c>
      <c r="R515" t="s">
        <v>8313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ref="O578:O641" si="45">ROUND(E578/D578*100,0)</f>
        <v>0</v>
      </c>
      <c r="P578">
        <f t="shared" ref="P578:P641" si="46">IFERROR(ROUND(E578/L578,2),0)</f>
        <v>1</v>
      </c>
      <c r="Q578" s="11" t="s">
        <v>8316</v>
      </c>
      <c r="R578" t="s">
        <v>8317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45"/>
        <v>0</v>
      </c>
      <c r="P579">
        <f t="shared" si="46"/>
        <v>10</v>
      </c>
      <c r="Q579" s="11" t="s">
        <v>8316</v>
      </c>
      <c r="R579" t="s">
        <v>8317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4600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4600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4600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4600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4600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4600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4600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4600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4600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4600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4600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4600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4600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4600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4600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4600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4600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4600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4600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4600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4600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4600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4600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4600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4600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4600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4600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4600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4600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4600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4600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4600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4600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4600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4600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4600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4600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4600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4600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4600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8316</v>
      </c>
      <c r="R642" t="s">
        <v>8318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50"/>
        <v>119</v>
      </c>
      <c r="P643">
        <f t="shared" si="51"/>
        <v>151.32</v>
      </c>
      <c r="Q643" s="11" t="s">
        <v>8316</v>
      </c>
      <c r="R643" t="s">
        <v>8318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8316</v>
      </c>
      <c r="R706" t="s">
        <v>8318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55"/>
        <v>1</v>
      </c>
      <c r="P707">
        <f t="shared" si="56"/>
        <v>195.4</v>
      </c>
      <c r="Q707" s="11" t="s">
        <v>8316</v>
      </c>
      <c r="R707" t="s">
        <v>8318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ref="O770:O833" si="60">ROUND(E770/D770*100,0)</f>
        <v>0</v>
      </c>
      <c r="P770">
        <f t="shared" ref="P770:P833" si="61">IFERROR(ROUND(E770/L770,2),0)</f>
        <v>0</v>
      </c>
      <c r="Q770" s="11" t="s">
        <v>8319</v>
      </c>
      <c r="R770" t="s">
        <v>8321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60"/>
        <v>41</v>
      </c>
      <c r="P771">
        <f t="shared" si="61"/>
        <v>31.85</v>
      </c>
      <c r="Q771" s="11" t="s">
        <v>8319</v>
      </c>
      <c r="R771" t="s">
        <v>8321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8322</v>
      </c>
      <c r="R834" t="s">
        <v>8323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65"/>
        <v>102</v>
      </c>
      <c r="P835">
        <f t="shared" si="66"/>
        <v>148.78</v>
      </c>
      <c r="Q835" s="11" t="s">
        <v>8322</v>
      </c>
      <c r="R835" t="s">
        <v>8323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8322</v>
      </c>
      <c r="R898" t="s">
        <v>8326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70"/>
        <v>0</v>
      </c>
      <c r="P899">
        <f t="shared" si="71"/>
        <v>0</v>
      </c>
      <c r="Q899" s="11" t="s">
        <v>8322</v>
      </c>
      <c r="R899" t="s">
        <v>8326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8316</v>
      </c>
      <c r="R962" t="s">
        <v>8318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75"/>
        <v>42</v>
      </c>
      <c r="P963">
        <f t="shared" si="76"/>
        <v>364.35</v>
      </c>
      <c r="Q963" s="11" t="s">
        <v>8316</v>
      </c>
      <c r="R963" t="s">
        <v>8318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4600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4600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4600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4600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4600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4600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4600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4600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4600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4600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4600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4600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4600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4600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4600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4600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4600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4600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4600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4600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8322</v>
      </c>
      <c r="R1026" t="s">
        <v>8327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80"/>
        <v>110</v>
      </c>
      <c r="P1027">
        <f t="shared" si="81"/>
        <v>71.849999999999994</v>
      </c>
      <c r="Q1027" s="11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4600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4600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4600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4600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4600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4600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4600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4600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4600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4600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4600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4600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4600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4600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4600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4600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4600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4600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4600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4600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4600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4600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4600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4600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8330</v>
      </c>
      <c r="R1090" t="s">
        <v>8331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85"/>
        <v>8</v>
      </c>
      <c r="P1091">
        <f t="shared" si="86"/>
        <v>23.96</v>
      </c>
      <c r="Q1091" s="11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8333</v>
      </c>
      <c r="R1154" t="s">
        <v>8334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90"/>
        <v>1</v>
      </c>
      <c r="P1155">
        <f t="shared" si="91"/>
        <v>50</v>
      </c>
      <c r="Q1155" s="11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8335</v>
      </c>
      <c r="R1218" t="s">
        <v>8336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95"/>
        <v>103</v>
      </c>
      <c r="P1219">
        <f t="shared" si="96"/>
        <v>148.57</v>
      </c>
      <c r="Q1219" s="11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4600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4600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4600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4600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4600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4600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4600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4600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4600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4600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4600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4600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4600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4600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4600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4600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4600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4600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4600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4600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8322</v>
      </c>
      <c r="R1282" t="s">
        <v>8323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100"/>
        <v>111</v>
      </c>
      <c r="P1283">
        <f t="shared" si="101"/>
        <v>104.73</v>
      </c>
      <c r="Q1283" s="11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4600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4600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4600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4600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4600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4600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4600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4600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4600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4600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4600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4600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4600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4600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4600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4600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4600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4600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4600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4600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4600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4600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4600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4600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4600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4600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4600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4600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4600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4600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4600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4600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4600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4600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4600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4600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4600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4600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4600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4600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8319</v>
      </c>
      <c r="R1346" t="s">
        <v>8320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105"/>
        <v>125</v>
      </c>
      <c r="P1347">
        <f t="shared" si="106"/>
        <v>53.57</v>
      </c>
      <c r="Q1347" s="11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8319</v>
      </c>
      <c r="R1410" t="s">
        <v>8338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110"/>
        <v>0</v>
      </c>
      <c r="P1411">
        <f t="shared" si="111"/>
        <v>0</v>
      </c>
      <c r="Q1411" s="11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4600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4600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4600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4600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4600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4600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4600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4600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4600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4600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8319</v>
      </c>
      <c r="R1474" t="s">
        <v>8339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115"/>
        <v>121</v>
      </c>
      <c r="P1475">
        <f t="shared" si="116"/>
        <v>38.46</v>
      </c>
      <c r="Q1475" s="11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8335</v>
      </c>
      <c r="R1538" t="s">
        <v>8336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120"/>
        <v>180</v>
      </c>
      <c r="P1539">
        <f t="shared" si="121"/>
        <v>96.38</v>
      </c>
      <c r="Q1539" s="11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4600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4600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4600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4600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4600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4600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4600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4600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4600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4600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4600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4600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4600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4600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4600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4600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4600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4600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4600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4600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8335</v>
      </c>
      <c r="R1602" t="s">
        <v>8342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25"/>
        <v>108</v>
      </c>
      <c r="P1603">
        <f t="shared" si="126"/>
        <v>48.33</v>
      </c>
      <c r="Q1603" s="11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8322</v>
      </c>
      <c r="R1666" t="s">
        <v>8343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30"/>
        <v>119</v>
      </c>
      <c r="P1667">
        <f t="shared" si="131"/>
        <v>44.96</v>
      </c>
      <c r="Q1667" s="11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8322</v>
      </c>
      <c r="R1730" t="s">
        <v>8344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35"/>
        <v>0</v>
      </c>
      <c r="P1731">
        <f t="shared" si="136"/>
        <v>0</v>
      </c>
      <c r="Q1731" s="11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8335</v>
      </c>
      <c r="R1794" t="s">
        <v>8336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140"/>
        <v>1</v>
      </c>
      <c r="P1795">
        <f t="shared" si="141"/>
        <v>20</v>
      </c>
      <c r="Q1795" s="11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8322</v>
      </c>
      <c r="R1858" t="s">
        <v>8323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145"/>
        <v>100</v>
      </c>
      <c r="P1859">
        <f t="shared" si="146"/>
        <v>136.36000000000001</v>
      </c>
      <c r="Q1859" s="11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8316</v>
      </c>
      <c r="R1922" t="s">
        <v>8345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150"/>
        <v>137</v>
      </c>
      <c r="P1923">
        <f t="shared" si="151"/>
        <v>54</v>
      </c>
      <c r="Q1923" s="11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8335</v>
      </c>
      <c r="R1986" t="s">
        <v>8347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155"/>
        <v>3</v>
      </c>
      <c r="P1987">
        <f t="shared" si="156"/>
        <v>12.75</v>
      </c>
      <c r="Q1987" s="11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8316</v>
      </c>
      <c r="R2050" t="s">
        <v>8346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160"/>
        <v>120</v>
      </c>
      <c r="P2051">
        <f t="shared" si="161"/>
        <v>80.989999999999995</v>
      </c>
      <c r="Q2051" s="11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8322</v>
      </c>
      <c r="R2114" t="s">
        <v>8326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165"/>
        <v>105</v>
      </c>
      <c r="P2115">
        <f t="shared" si="166"/>
        <v>68.599999999999994</v>
      </c>
      <c r="Q2115" s="11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8322</v>
      </c>
      <c r="R2178" t="s">
        <v>8323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170"/>
        <v>100</v>
      </c>
      <c r="P2179">
        <f t="shared" si="171"/>
        <v>65.87</v>
      </c>
      <c r="Q2179" s="11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8330</v>
      </c>
      <c r="R2242" t="s">
        <v>8348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175"/>
        <v>806</v>
      </c>
      <c r="P2243">
        <f t="shared" si="176"/>
        <v>49.47</v>
      </c>
      <c r="Q2243" s="11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8322</v>
      </c>
      <c r="R2306" t="s">
        <v>8326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180"/>
        <v>101</v>
      </c>
      <c r="P2307">
        <f t="shared" si="181"/>
        <v>109.11</v>
      </c>
      <c r="Q2307" s="11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4600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4600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4600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4600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4600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4600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4600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4600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4600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4600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4600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4600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4600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4600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4600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4600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4600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4600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4600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4600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4600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4600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4600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4600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4600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4600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4600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4600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8316</v>
      </c>
      <c r="R2370" t="s">
        <v>8317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4600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185"/>
        <v>0</v>
      </c>
      <c r="P2371">
        <f t="shared" si="186"/>
        <v>0</v>
      </c>
      <c r="Q2371" s="11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4600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4600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4600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4600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4600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4600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4600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4600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4600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4600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4600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4600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4600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4600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4600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4600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4600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4600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4600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4600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4600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4600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4600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4600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4600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4600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4600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4600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4600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4600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4600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8333</v>
      </c>
      <c r="R2434" t="s">
        <v>8334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190"/>
        <v>0</v>
      </c>
      <c r="P2435">
        <f t="shared" si="191"/>
        <v>0</v>
      </c>
      <c r="Q2435" s="11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8322</v>
      </c>
      <c r="R2498" t="s">
        <v>8326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195"/>
        <v>113</v>
      </c>
      <c r="P2499">
        <f t="shared" si="196"/>
        <v>80.55</v>
      </c>
      <c r="Q2499" s="11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8322</v>
      </c>
      <c r="R2562" t="s">
        <v>8351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4600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200"/>
        <v>0</v>
      </c>
      <c r="P2563">
        <f t="shared" si="201"/>
        <v>0</v>
      </c>
      <c r="Q2563" s="11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4600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4600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4600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4600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4600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4600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4600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4600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4600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4600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4600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4600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4600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4600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4600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4600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4600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4600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4600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8316</v>
      </c>
      <c r="R2626" t="s">
        <v>8352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205"/>
        <v>956</v>
      </c>
      <c r="P2627">
        <f t="shared" si="206"/>
        <v>27.58</v>
      </c>
      <c r="Q2627" s="11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4600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4600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4600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4600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4600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4600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4600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4600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4600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4600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4600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4600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4600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4600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4600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4600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4600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4600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8333</v>
      </c>
      <c r="R2690" t="s">
        <v>8334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210"/>
        <v>0</v>
      </c>
      <c r="P2691">
        <f t="shared" si="211"/>
        <v>1</v>
      </c>
      <c r="Q2691" s="11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8319</v>
      </c>
      <c r="R2754" t="s">
        <v>8355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215"/>
        <v>19</v>
      </c>
      <c r="P2755">
        <f t="shared" si="216"/>
        <v>47.5</v>
      </c>
      <c r="Q2755" s="11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8314</v>
      </c>
      <c r="R2818" t="s">
        <v>8315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si="220"/>
        <v>130</v>
      </c>
      <c r="P2819">
        <f t="shared" si="221"/>
        <v>23.64</v>
      </c>
      <c r="Q2819" s="11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8314</v>
      </c>
      <c r="R2882" t="s">
        <v>8315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si="225"/>
        <v>0</v>
      </c>
      <c r="P2883">
        <f t="shared" si="226"/>
        <v>0</v>
      </c>
      <c r="Q2883" s="11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5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5">
        <f t="shared" si="227"/>
        <v>42013.15253472222</v>
      </c>
      <c r="T2925" s="16">
        <f t="shared" si="228"/>
        <v>42028.125</v>
      </c>
      <c r="U2925">
        <f t="shared" ref="U2925:U2988" si="230">YEAR(S2925)</f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5">
        <f t="shared" si="227"/>
        <v>42103.556828703702</v>
      </c>
      <c r="T2926" s="16">
        <f t="shared" si="228"/>
        <v>42133.165972222225</v>
      </c>
      <c r="U2926">
        <f t="shared" si="230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5">
        <f t="shared" si="227"/>
        <v>41863.584120370368</v>
      </c>
      <c r="T2927" s="16">
        <f t="shared" si="228"/>
        <v>41893.584120370368</v>
      </c>
      <c r="U2927">
        <f t="shared" si="230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5">
        <f t="shared" si="227"/>
        <v>42044.765960648147</v>
      </c>
      <c r="T2928" s="16">
        <f t="shared" si="228"/>
        <v>42058.765960648147</v>
      </c>
      <c r="U2928">
        <f t="shared" si="230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5">
        <f t="shared" si="227"/>
        <v>41806.669317129628</v>
      </c>
      <c r="T2929" s="16">
        <f t="shared" si="228"/>
        <v>41835.208333333336</v>
      </c>
      <c r="U2929">
        <f t="shared" si="230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5">
        <f t="shared" si="227"/>
        <v>42403.998217592598</v>
      </c>
      <c r="T2930" s="16">
        <f t="shared" si="228"/>
        <v>42433.998217592598</v>
      </c>
      <c r="U2930">
        <f t="shared" si="230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5">
        <f t="shared" si="227"/>
        <v>41754.564328703702</v>
      </c>
      <c r="T2931" s="16">
        <f t="shared" si="228"/>
        <v>41784.564328703702</v>
      </c>
      <c r="U2931">
        <f t="shared" si="230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5">
        <f t="shared" si="227"/>
        <v>42101.584074074075</v>
      </c>
      <c r="T2932" s="16">
        <f t="shared" si="228"/>
        <v>42131.584074074075</v>
      </c>
      <c r="U2932">
        <f t="shared" si="230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5">
        <f t="shared" si="227"/>
        <v>41872.291238425925</v>
      </c>
      <c r="T2933" s="16">
        <f t="shared" si="228"/>
        <v>41897.255555555559</v>
      </c>
      <c r="U2933">
        <f t="shared" si="230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5">
        <f t="shared" si="227"/>
        <v>42025.164780092593</v>
      </c>
      <c r="T2934" s="16">
        <f t="shared" si="228"/>
        <v>42056.458333333328</v>
      </c>
      <c r="U2934">
        <f t="shared" si="230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5">
        <f t="shared" si="227"/>
        <v>42495.956631944442</v>
      </c>
      <c r="T2935" s="16">
        <f t="shared" si="228"/>
        <v>42525.956631944442</v>
      </c>
      <c r="U2935">
        <f t="shared" si="230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5">
        <f t="shared" si="227"/>
        <v>41775.636157407411</v>
      </c>
      <c r="T2936" s="16">
        <f t="shared" si="228"/>
        <v>41805.636157407411</v>
      </c>
      <c r="U2936">
        <f t="shared" si="230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5">
        <f t="shared" si="227"/>
        <v>42553.583425925928</v>
      </c>
      <c r="T2937" s="16">
        <f t="shared" si="228"/>
        <v>42611.708333333328</v>
      </c>
      <c r="U2937">
        <f t="shared" si="230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5">
        <f t="shared" si="227"/>
        <v>41912.650729166664</v>
      </c>
      <c r="T2938" s="16">
        <f t="shared" si="228"/>
        <v>41925.207638888889</v>
      </c>
      <c r="U2938">
        <f t="shared" si="230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5">
        <f t="shared" si="227"/>
        <v>41803.457326388889</v>
      </c>
      <c r="T2939" s="16">
        <f t="shared" si="228"/>
        <v>41833.457326388889</v>
      </c>
      <c r="U2939">
        <f t="shared" si="230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5">
        <f t="shared" si="227"/>
        <v>42004.703865740739</v>
      </c>
      <c r="T2940" s="16">
        <f t="shared" si="228"/>
        <v>42034.703865740739</v>
      </c>
      <c r="U2940">
        <f t="shared" si="230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5">
        <f t="shared" si="227"/>
        <v>41845.809166666666</v>
      </c>
      <c r="T2941" s="16">
        <f t="shared" si="228"/>
        <v>41879.041666666664</v>
      </c>
      <c r="U2941">
        <f t="shared" si="230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5">
        <f t="shared" si="227"/>
        <v>41982.773356481484</v>
      </c>
      <c r="T2942" s="16">
        <f t="shared" si="228"/>
        <v>42022.773356481484</v>
      </c>
      <c r="U2942">
        <f t="shared" si="230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5">
        <f t="shared" si="227"/>
        <v>42034.960127314815</v>
      </c>
      <c r="T2943" s="16">
        <f t="shared" si="228"/>
        <v>42064.960127314815</v>
      </c>
      <c r="U2943">
        <f t="shared" si="230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5">
        <f t="shared" si="227"/>
        <v>42334.803923611107</v>
      </c>
      <c r="T2944" s="16">
        <f t="shared" si="228"/>
        <v>42354.845833333333</v>
      </c>
      <c r="U2944">
        <f t="shared" si="230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5">
        <f t="shared" si="227"/>
        <v>42077.129398148143</v>
      </c>
      <c r="T2945" s="16">
        <f t="shared" si="228"/>
        <v>42107.129398148143</v>
      </c>
      <c r="U2945">
        <f t="shared" si="230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ref="O2946:O3009" si="231">ROUND(E2946/D2946*100,0)</f>
        <v>1</v>
      </c>
      <c r="P2946">
        <f t="shared" ref="P2946:P3009" si="232">IFERROR(ROUND(E2946/L2946,2),0)</f>
        <v>100</v>
      </c>
      <c r="Q2946" s="11" t="s">
        <v>8314</v>
      </c>
      <c r="R2946" t="s">
        <v>8354</v>
      </c>
      <c r="S2946" s="15">
        <f t="shared" si="227"/>
        <v>42132.9143287037</v>
      </c>
      <c r="T2946" s="16">
        <f t="shared" si="228"/>
        <v>42162.9143287037</v>
      </c>
      <c r="U2946">
        <f t="shared" si="230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231"/>
        <v>0</v>
      </c>
      <c r="P2947">
        <f t="shared" si="232"/>
        <v>0</v>
      </c>
      <c r="Q2947" s="11" t="s">
        <v>8314</v>
      </c>
      <c r="R2947" t="s">
        <v>8354</v>
      </c>
      <c r="S2947" s="15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231"/>
        <v>0</v>
      </c>
      <c r="P2948">
        <f t="shared" si="232"/>
        <v>1</v>
      </c>
      <c r="Q2948" s="11" t="s">
        <v>8314</v>
      </c>
      <c r="R2948" t="s">
        <v>8354</v>
      </c>
      <c r="S2948" s="15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231"/>
        <v>4</v>
      </c>
      <c r="P2949">
        <f t="shared" si="232"/>
        <v>82.46</v>
      </c>
      <c r="Q2949" s="11" t="s">
        <v>8314</v>
      </c>
      <c r="R2949" t="s">
        <v>8354</v>
      </c>
      <c r="S2949" s="15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231"/>
        <v>0</v>
      </c>
      <c r="P2950">
        <f t="shared" si="232"/>
        <v>2.67</v>
      </c>
      <c r="Q2950" s="11" t="s">
        <v>8314</v>
      </c>
      <c r="R2950" t="s">
        <v>8354</v>
      </c>
      <c r="S2950" s="15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231"/>
        <v>3</v>
      </c>
      <c r="P2951">
        <f t="shared" si="232"/>
        <v>12.5</v>
      </c>
      <c r="Q2951" s="11" t="s">
        <v>8314</v>
      </c>
      <c r="R2951" t="s">
        <v>8354</v>
      </c>
      <c r="S2951" s="15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231"/>
        <v>0</v>
      </c>
      <c r="P2952">
        <f t="shared" si="232"/>
        <v>0</v>
      </c>
      <c r="Q2952" s="11" t="s">
        <v>8314</v>
      </c>
      <c r="R2952" t="s">
        <v>8354</v>
      </c>
      <c r="S2952" s="15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4600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231"/>
        <v>2</v>
      </c>
      <c r="P2953">
        <f t="shared" si="232"/>
        <v>18.899999999999999</v>
      </c>
      <c r="Q2953" s="11" t="s">
        <v>8314</v>
      </c>
      <c r="R2953" t="s">
        <v>8354</v>
      </c>
      <c r="S2953" s="15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4600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231"/>
        <v>8</v>
      </c>
      <c r="P2954">
        <f t="shared" si="232"/>
        <v>200.63</v>
      </c>
      <c r="Q2954" s="11" t="s">
        <v>8314</v>
      </c>
      <c r="R2954" t="s">
        <v>8354</v>
      </c>
      <c r="S2954" s="15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4600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231"/>
        <v>0</v>
      </c>
      <c r="P2955">
        <f t="shared" si="232"/>
        <v>201.67</v>
      </c>
      <c r="Q2955" s="11" t="s">
        <v>8314</v>
      </c>
      <c r="R2955" t="s">
        <v>8354</v>
      </c>
      <c r="S2955" s="15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4600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231"/>
        <v>0</v>
      </c>
      <c r="P2956">
        <f t="shared" si="232"/>
        <v>0</v>
      </c>
      <c r="Q2956" s="11" t="s">
        <v>8314</v>
      </c>
      <c r="R2956" t="s">
        <v>8354</v>
      </c>
      <c r="S2956" s="15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4600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231"/>
        <v>60</v>
      </c>
      <c r="P2957">
        <f t="shared" si="232"/>
        <v>65</v>
      </c>
      <c r="Q2957" s="11" t="s">
        <v>8314</v>
      </c>
      <c r="R2957" t="s">
        <v>8354</v>
      </c>
      <c r="S2957" s="15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4600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231"/>
        <v>17</v>
      </c>
      <c r="P2958">
        <f t="shared" si="232"/>
        <v>66.099999999999994</v>
      </c>
      <c r="Q2958" s="11" t="s">
        <v>8314</v>
      </c>
      <c r="R2958" t="s">
        <v>8354</v>
      </c>
      <c r="S2958" s="15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4600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231"/>
        <v>2</v>
      </c>
      <c r="P2959">
        <f t="shared" si="232"/>
        <v>93.33</v>
      </c>
      <c r="Q2959" s="11" t="s">
        <v>8314</v>
      </c>
      <c r="R2959" t="s">
        <v>8354</v>
      </c>
      <c r="S2959" s="15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4600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231"/>
        <v>0</v>
      </c>
      <c r="P2960">
        <f t="shared" si="232"/>
        <v>0</v>
      </c>
      <c r="Q2960" s="11" t="s">
        <v>8314</v>
      </c>
      <c r="R2960" t="s">
        <v>8354</v>
      </c>
      <c r="S2960" s="15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4600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231"/>
        <v>0</v>
      </c>
      <c r="P2961">
        <f t="shared" si="232"/>
        <v>0</v>
      </c>
      <c r="Q2961" s="11" t="s">
        <v>8314</v>
      </c>
      <c r="R2961" t="s">
        <v>8354</v>
      </c>
      <c r="S2961" s="15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4600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231"/>
        <v>0</v>
      </c>
      <c r="P2962">
        <f t="shared" si="232"/>
        <v>0</v>
      </c>
      <c r="Q2962" s="11" t="s">
        <v>8314</v>
      </c>
      <c r="R2962" t="s">
        <v>8354</v>
      </c>
      <c r="S2962" s="15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231"/>
        <v>110</v>
      </c>
      <c r="P2963">
        <f t="shared" si="232"/>
        <v>50.75</v>
      </c>
      <c r="Q2963" s="11" t="s">
        <v>8314</v>
      </c>
      <c r="R2963" t="s">
        <v>8315</v>
      </c>
      <c r="S2963" s="15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231"/>
        <v>122</v>
      </c>
      <c r="P2964">
        <f t="shared" si="232"/>
        <v>60.9</v>
      </c>
      <c r="Q2964" s="11" t="s">
        <v>8314</v>
      </c>
      <c r="R2964" t="s">
        <v>8315</v>
      </c>
      <c r="S2964" s="15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231"/>
        <v>107</v>
      </c>
      <c r="P2965">
        <f t="shared" si="232"/>
        <v>109.03</v>
      </c>
      <c r="Q2965" s="11" t="s">
        <v>8314</v>
      </c>
      <c r="R2965" t="s">
        <v>8315</v>
      </c>
      <c r="S2965" s="15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231"/>
        <v>101</v>
      </c>
      <c r="P2966">
        <f t="shared" si="232"/>
        <v>25.69</v>
      </c>
      <c r="Q2966" s="11" t="s">
        <v>8314</v>
      </c>
      <c r="R2966" t="s">
        <v>8315</v>
      </c>
      <c r="S2966" s="15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231"/>
        <v>109</v>
      </c>
      <c r="P2967">
        <f t="shared" si="232"/>
        <v>41.92</v>
      </c>
      <c r="Q2967" s="11" t="s">
        <v>8314</v>
      </c>
      <c r="R2967" t="s">
        <v>8315</v>
      </c>
      <c r="S2967" s="15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231"/>
        <v>114</v>
      </c>
      <c r="P2968">
        <f t="shared" si="232"/>
        <v>88.77</v>
      </c>
      <c r="Q2968" s="11" t="s">
        <v>8314</v>
      </c>
      <c r="R2968" t="s">
        <v>8315</v>
      </c>
      <c r="S2968" s="15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231"/>
        <v>114</v>
      </c>
      <c r="P2969">
        <f t="shared" si="232"/>
        <v>80.23</v>
      </c>
      <c r="Q2969" s="11" t="s">
        <v>8314</v>
      </c>
      <c r="R2969" t="s">
        <v>8315</v>
      </c>
      <c r="S2969" s="15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231"/>
        <v>106</v>
      </c>
      <c r="P2970">
        <f t="shared" si="232"/>
        <v>78.94</v>
      </c>
      <c r="Q2970" s="11" t="s">
        <v>8314</v>
      </c>
      <c r="R2970" t="s">
        <v>8315</v>
      </c>
      <c r="S2970" s="15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231"/>
        <v>163</v>
      </c>
      <c r="P2971">
        <f t="shared" si="232"/>
        <v>95.59</v>
      </c>
      <c r="Q2971" s="11" t="s">
        <v>8314</v>
      </c>
      <c r="R2971" t="s">
        <v>8315</v>
      </c>
      <c r="S2971" s="15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231"/>
        <v>106</v>
      </c>
      <c r="P2972">
        <f t="shared" si="232"/>
        <v>69.89</v>
      </c>
      <c r="Q2972" s="11" t="s">
        <v>8314</v>
      </c>
      <c r="R2972" t="s">
        <v>8315</v>
      </c>
      <c r="S2972" s="15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231"/>
        <v>100</v>
      </c>
      <c r="P2973">
        <f t="shared" si="232"/>
        <v>74.53</v>
      </c>
      <c r="Q2973" s="11" t="s">
        <v>8314</v>
      </c>
      <c r="R2973" t="s">
        <v>8315</v>
      </c>
      <c r="S2973" s="15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231"/>
        <v>105</v>
      </c>
      <c r="P2974">
        <f t="shared" si="232"/>
        <v>123.94</v>
      </c>
      <c r="Q2974" s="11" t="s">
        <v>8314</v>
      </c>
      <c r="R2974" t="s">
        <v>8315</v>
      </c>
      <c r="S2974" s="15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231"/>
        <v>175</v>
      </c>
      <c r="P2975">
        <f t="shared" si="232"/>
        <v>264.85000000000002</v>
      </c>
      <c r="Q2975" s="11" t="s">
        <v>8314</v>
      </c>
      <c r="R2975" t="s">
        <v>8315</v>
      </c>
      <c r="S2975" s="15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231"/>
        <v>102</v>
      </c>
      <c r="P2976">
        <f t="shared" si="232"/>
        <v>58.62</v>
      </c>
      <c r="Q2976" s="11" t="s">
        <v>8314</v>
      </c>
      <c r="R2976" t="s">
        <v>8315</v>
      </c>
      <c r="S2976" s="15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231"/>
        <v>100</v>
      </c>
      <c r="P2977">
        <f t="shared" si="232"/>
        <v>70.88</v>
      </c>
      <c r="Q2977" s="11" t="s">
        <v>8314</v>
      </c>
      <c r="R2977" t="s">
        <v>8315</v>
      </c>
      <c r="S2977" s="15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231"/>
        <v>171</v>
      </c>
      <c r="P2978">
        <f t="shared" si="232"/>
        <v>8.57</v>
      </c>
      <c r="Q2978" s="11" t="s">
        <v>8314</v>
      </c>
      <c r="R2978" t="s">
        <v>8315</v>
      </c>
      <c r="S2978" s="15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231"/>
        <v>114</v>
      </c>
      <c r="P2979">
        <f t="shared" si="232"/>
        <v>113.57</v>
      </c>
      <c r="Q2979" s="11" t="s">
        <v>8314</v>
      </c>
      <c r="R2979" t="s">
        <v>8315</v>
      </c>
      <c r="S2979" s="15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231"/>
        <v>129</v>
      </c>
      <c r="P2980">
        <f t="shared" si="232"/>
        <v>60.69</v>
      </c>
      <c r="Q2980" s="11" t="s">
        <v>8314</v>
      </c>
      <c r="R2980" t="s">
        <v>8315</v>
      </c>
      <c r="S2980" s="15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231"/>
        <v>101</v>
      </c>
      <c r="P2981">
        <f t="shared" si="232"/>
        <v>110.22</v>
      </c>
      <c r="Q2981" s="11" t="s">
        <v>8314</v>
      </c>
      <c r="R2981" t="s">
        <v>8315</v>
      </c>
      <c r="S2981" s="15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231"/>
        <v>109</v>
      </c>
      <c r="P2982">
        <f t="shared" si="232"/>
        <v>136.46</v>
      </c>
      <c r="Q2982" s="11" t="s">
        <v>8314</v>
      </c>
      <c r="R2982" t="s">
        <v>8315</v>
      </c>
      <c r="S2982" s="15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231"/>
        <v>129</v>
      </c>
      <c r="P2983">
        <f t="shared" si="232"/>
        <v>53.16</v>
      </c>
      <c r="Q2983" s="11" t="s">
        <v>8314</v>
      </c>
      <c r="R2983" t="s">
        <v>8354</v>
      </c>
      <c r="S2983" s="15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231"/>
        <v>102</v>
      </c>
      <c r="P2984">
        <f t="shared" si="232"/>
        <v>86.49</v>
      </c>
      <c r="Q2984" s="11" t="s">
        <v>8314</v>
      </c>
      <c r="R2984" t="s">
        <v>8354</v>
      </c>
      <c r="S2984" s="15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231"/>
        <v>147</v>
      </c>
      <c r="P2985">
        <f t="shared" si="232"/>
        <v>155.24</v>
      </c>
      <c r="Q2985" s="11" t="s">
        <v>8314</v>
      </c>
      <c r="R2985" t="s">
        <v>8354</v>
      </c>
      <c r="S2985" s="15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231"/>
        <v>100</v>
      </c>
      <c r="P2986">
        <f t="shared" si="232"/>
        <v>115.08</v>
      </c>
      <c r="Q2986" s="11" t="s">
        <v>8314</v>
      </c>
      <c r="R2986" t="s">
        <v>8354</v>
      </c>
      <c r="S2986" s="15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231"/>
        <v>122</v>
      </c>
      <c r="P2987">
        <f t="shared" si="232"/>
        <v>109.59</v>
      </c>
      <c r="Q2987" s="11" t="s">
        <v>8314</v>
      </c>
      <c r="R2987" t="s">
        <v>8354</v>
      </c>
      <c r="S2987" s="15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231"/>
        <v>106</v>
      </c>
      <c r="P2988">
        <f t="shared" si="232"/>
        <v>45.21</v>
      </c>
      <c r="Q2988" s="11" t="s">
        <v>8314</v>
      </c>
      <c r="R2988" t="s">
        <v>8354</v>
      </c>
      <c r="S2988" s="15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231"/>
        <v>110</v>
      </c>
      <c r="P2989">
        <f t="shared" si="232"/>
        <v>104.15</v>
      </c>
      <c r="Q2989" s="11" t="s">
        <v>8314</v>
      </c>
      <c r="R2989" t="s">
        <v>8354</v>
      </c>
      <c r="S2989" s="15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231"/>
        <v>100</v>
      </c>
      <c r="P2990">
        <f t="shared" si="232"/>
        <v>35.71</v>
      </c>
      <c r="Q2990" s="11" t="s">
        <v>8314</v>
      </c>
      <c r="R2990" t="s">
        <v>8354</v>
      </c>
      <c r="S2990" s="15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231"/>
        <v>177</v>
      </c>
      <c r="P2991">
        <f t="shared" si="232"/>
        <v>97</v>
      </c>
      <c r="Q2991" s="11" t="s">
        <v>8314</v>
      </c>
      <c r="R2991" t="s">
        <v>8354</v>
      </c>
      <c r="S2991" s="15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231"/>
        <v>100</v>
      </c>
      <c r="P2992">
        <f t="shared" si="232"/>
        <v>370.37</v>
      </c>
      <c r="Q2992" s="11" t="s">
        <v>8314</v>
      </c>
      <c r="R2992" t="s">
        <v>8354</v>
      </c>
      <c r="S2992" s="15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231"/>
        <v>103</v>
      </c>
      <c r="P2993">
        <f t="shared" si="232"/>
        <v>94.41</v>
      </c>
      <c r="Q2993" s="11" t="s">
        <v>8314</v>
      </c>
      <c r="R2993" t="s">
        <v>8354</v>
      </c>
      <c r="S2993" s="15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231"/>
        <v>105</v>
      </c>
      <c r="P2994">
        <f t="shared" si="232"/>
        <v>48.98</v>
      </c>
      <c r="Q2994" s="11" t="s">
        <v>8314</v>
      </c>
      <c r="R2994" t="s">
        <v>8354</v>
      </c>
      <c r="S2994" s="15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231"/>
        <v>100</v>
      </c>
      <c r="P2995">
        <f t="shared" si="232"/>
        <v>45.59</v>
      </c>
      <c r="Q2995" s="11" t="s">
        <v>8314</v>
      </c>
      <c r="R2995" t="s">
        <v>8354</v>
      </c>
      <c r="S2995" s="15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231"/>
        <v>458</v>
      </c>
      <c r="P2996">
        <f t="shared" si="232"/>
        <v>23.28</v>
      </c>
      <c r="Q2996" s="11" t="s">
        <v>8314</v>
      </c>
      <c r="R2996" t="s">
        <v>8354</v>
      </c>
      <c r="S2996" s="15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231"/>
        <v>105</v>
      </c>
      <c r="P2997">
        <f t="shared" si="232"/>
        <v>63.23</v>
      </c>
      <c r="Q2997" s="11" t="s">
        <v>8314</v>
      </c>
      <c r="R2997" t="s">
        <v>8354</v>
      </c>
      <c r="S2997" s="15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231"/>
        <v>172</v>
      </c>
      <c r="P2998">
        <f t="shared" si="232"/>
        <v>153.52000000000001</v>
      </c>
      <c r="Q2998" s="11" t="s">
        <v>8314</v>
      </c>
      <c r="R2998" t="s">
        <v>8354</v>
      </c>
      <c r="S2998" s="15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231"/>
        <v>104</v>
      </c>
      <c r="P2999">
        <f t="shared" si="232"/>
        <v>90.2</v>
      </c>
      <c r="Q2999" s="11" t="s">
        <v>8314</v>
      </c>
      <c r="R2999" t="s">
        <v>8354</v>
      </c>
      <c r="S2999" s="15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231"/>
        <v>103</v>
      </c>
      <c r="P3000">
        <f t="shared" si="232"/>
        <v>118.97</v>
      </c>
      <c r="Q3000" s="11" t="s">
        <v>8314</v>
      </c>
      <c r="R3000" t="s">
        <v>8354</v>
      </c>
      <c r="S3000" s="15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231"/>
        <v>119</v>
      </c>
      <c r="P3001">
        <f t="shared" si="232"/>
        <v>80.25</v>
      </c>
      <c r="Q3001" s="11" t="s">
        <v>8314</v>
      </c>
      <c r="R3001" t="s">
        <v>8354</v>
      </c>
      <c r="S3001" s="15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231"/>
        <v>100</v>
      </c>
      <c r="P3002">
        <f t="shared" si="232"/>
        <v>62.5</v>
      </c>
      <c r="Q3002" s="11" t="s">
        <v>8314</v>
      </c>
      <c r="R3002" t="s">
        <v>8354</v>
      </c>
      <c r="S3002" s="15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231"/>
        <v>319</v>
      </c>
      <c r="P3003">
        <f t="shared" si="232"/>
        <v>131.38</v>
      </c>
      <c r="Q3003" s="11" t="s">
        <v>8314</v>
      </c>
      <c r="R3003" t="s">
        <v>8354</v>
      </c>
      <c r="S3003" s="15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231"/>
        <v>109</v>
      </c>
      <c r="P3004">
        <f t="shared" si="232"/>
        <v>73.03</v>
      </c>
      <c r="Q3004" s="11" t="s">
        <v>8314</v>
      </c>
      <c r="R3004" t="s">
        <v>8354</v>
      </c>
      <c r="S3004" s="15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231"/>
        <v>101</v>
      </c>
      <c r="P3005">
        <f t="shared" si="232"/>
        <v>178.53</v>
      </c>
      <c r="Q3005" s="11" t="s">
        <v>8314</v>
      </c>
      <c r="R3005" t="s">
        <v>8354</v>
      </c>
      <c r="S3005" s="15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231"/>
        <v>113</v>
      </c>
      <c r="P3006">
        <f t="shared" si="232"/>
        <v>162.91</v>
      </c>
      <c r="Q3006" s="11" t="s">
        <v>8314</v>
      </c>
      <c r="R3006" t="s">
        <v>8354</v>
      </c>
      <c r="S3006" s="15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231"/>
        <v>120</v>
      </c>
      <c r="P3007">
        <f t="shared" si="232"/>
        <v>108.24</v>
      </c>
      <c r="Q3007" s="11" t="s">
        <v>8314</v>
      </c>
      <c r="R3007" t="s">
        <v>8354</v>
      </c>
      <c r="S3007" s="15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231"/>
        <v>108</v>
      </c>
      <c r="P3008">
        <f t="shared" si="232"/>
        <v>88.87</v>
      </c>
      <c r="Q3008" s="11" t="s">
        <v>8314</v>
      </c>
      <c r="R3008" t="s">
        <v>8354</v>
      </c>
      <c r="S3008" s="15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231"/>
        <v>180</v>
      </c>
      <c r="P3009">
        <f t="shared" si="232"/>
        <v>54</v>
      </c>
      <c r="Q3009" s="11" t="s">
        <v>8314</v>
      </c>
      <c r="R3009" t="s">
        <v>8354</v>
      </c>
      <c r="S3009" s="15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ref="O3010:O3073" si="236">ROUND(E3010/D3010*100,0)</f>
        <v>101</v>
      </c>
      <c r="P3010">
        <f t="shared" ref="P3010:P3073" si="237">IFERROR(ROUND(E3010/L3010,2),0)</f>
        <v>116.73</v>
      </c>
      <c r="Q3010" s="11" t="s">
        <v>8314</v>
      </c>
      <c r="R3010" t="s">
        <v>8354</v>
      </c>
      <c r="S3010" s="15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236"/>
        <v>120</v>
      </c>
      <c r="P3011">
        <f t="shared" si="237"/>
        <v>233.9</v>
      </c>
      <c r="Q3011" s="11" t="s">
        <v>8314</v>
      </c>
      <c r="R3011" t="s">
        <v>8354</v>
      </c>
      <c r="S3011" s="15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236"/>
        <v>158</v>
      </c>
      <c r="P3012">
        <f t="shared" si="237"/>
        <v>158</v>
      </c>
      <c r="Q3012" s="11" t="s">
        <v>8314</v>
      </c>
      <c r="R3012" t="s">
        <v>8354</v>
      </c>
      <c r="S3012" s="15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236"/>
        <v>124</v>
      </c>
      <c r="P3013">
        <f t="shared" si="237"/>
        <v>14.84</v>
      </c>
      <c r="Q3013" s="11" t="s">
        <v>8314</v>
      </c>
      <c r="R3013" t="s">
        <v>8354</v>
      </c>
      <c r="S3013" s="15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236"/>
        <v>117</v>
      </c>
      <c r="P3014">
        <f t="shared" si="237"/>
        <v>85.18</v>
      </c>
      <c r="Q3014" s="11" t="s">
        <v>8314</v>
      </c>
      <c r="R3014" t="s">
        <v>8354</v>
      </c>
      <c r="S3014" s="15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236"/>
        <v>157</v>
      </c>
      <c r="P3015">
        <f t="shared" si="237"/>
        <v>146.69</v>
      </c>
      <c r="Q3015" s="11" t="s">
        <v>8314</v>
      </c>
      <c r="R3015" t="s">
        <v>8354</v>
      </c>
      <c r="S3015" s="15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236"/>
        <v>113</v>
      </c>
      <c r="P3016">
        <f t="shared" si="237"/>
        <v>50.76</v>
      </c>
      <c r="Q3016" s="11" t="s">
        <v>8314</v>
      </c>
      <c r="R3016" t="s">
        <v>8354</v>
      </c>
      <c r="S3016" s="15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236"/>
        <v>103</v>
      </c>
      <c r="P3017">
        <f t="shared" si="237"/>
        <v>87.7</v>
      </c>
      <c r="Q3017" s="11" t="s">
        <v>8314</v>
      </c>
      <c r="R3017" t="s">
        <v>8354</v>
      </c>
      <c r="S3017" s="15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236"/>
        <v>103</v>
      </c>
      <c r="P3018">
        <f t="shared" si="237"/>
        <v>242.28</v>
      </c>
      <c r="Q3018" s="11" t="s">
        <v>8314</v>
      </c>
      <c r="R3018" t="s">
        <v>8354</v>
      </c>
      <c r="S3018" s="15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236"/>
        <v>106</v>
      </c>
      <c r="P3019">
        <f t="shared" si="237"/>
        <v>146.44999999999999</v>
      </c>
      <c r="Q3019" s="11" t="s">
        <v>8314</v>
      </c>
      <c r="R3019" t="s">
        <v>8354</v>
      </c>
      <c r="S3019" s="15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236"/>
        <v>101</v>
      </c>
      <c r="P3020">
        <f t="shared" si="237"/>
        <v>103.17</v>
      </c>
      <c r="Q3020" s="11" t="s">
        <v>8314</v>
      </c>
      <c r="R3020" t="s">
        <v>8354</v>
      </c>
      <c r="S3020" s="15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236"/>
        <v>121</v>
      </c>
      <c r="P3021">
        <f t="shared" si="237"/>
        <v>80.459999999999994</v>
      </c>
      <c r="Q3021" s="11" t="s">
        <v>8314</v>
      </c>
      <c r="R3021" t="s">
        <v>8354</v>
      </c>
      <c r="S3021" s="15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236"/>
        <v>101</v>
      </c>
      <c r="P3022">
        <f t="shared" si="237"/>
        <v>234.67</v>
      </c>
      <c r="Q3022" s="11" t="s">
        <v>8314</v>
      </c>
      <c r="R3022" t="s">
        <v>8354</v>
      </c>
      <c r="S3022" s="15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236"/>
        <v>116</v>
      </c>
      <c r="P3023">
        <f t="shared" si="237"/>
        <v>50.69</v>
      </c>
      <c r="Q3023" s="11" t="s">
        <v>8314</v>
      </c>
      <c r="R3023" t="s">
        <v>8354</v>
      </c>
      <c r="S3023" s="15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236"/>
        <v>101</v>
      </c>
      <c r="P3024">
        <f t="shared" si="237"/>
        <v>162.71</v>
      </c>
      <c r="Q3024" s="11" t="s">
        <v>8314</v>
      </c>
      <c r="R3024" t="s">
        <v>8354</v>
      </c>
      <c r="S3024" s="15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236"/>
        <v>103</v>
      </c>
      <c r="P3025">
        <f t="shared" si="237"/>
        <v>120.17</v>
      </c>
      <c r="Q3025" s="11" t="s">
        <v>8314</v>
      </c>
      <c r="R3025" t="s">
        <v>8354</v>
      </c>
      <c r="S3025" s="15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236"/>
        <v>246</v>
      </c>
      <c r="P3026">
        <f t="shared" si="237"/>
        <v>67.7</v>
      </c>
      <c r="Q3026" s="11" t="s">
        <v>8314</v>
      </c>
      <c r="R3026" t="s">
        <v>8354</v>
      </c>
      <c r="S3026" s="15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236"/>
        <v>302</v>
      </c>
      <c r="P3027">
        <f t="shared" si="237"/>
        <v>52.1</v>
      </c>
      <c r="Q3027" s="11" t="s">
        <v>8314</v>
      </c>
      <c r="R3027" t="s">
        <v>8354</v>
      </c>
      <c r="S3027" s="15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236"/>
        <v>143</v>
      </c>
      <c r="P3028">
        <f t="shared" si="237"/>
        <v>51.6</v>
      </c>
      <c r="Q3028" s="11" t="s">
        <v>8314</v>
      </c>
      <c r="R3028" t="s">
        <v>8354</v>
      </c>
      <c r="S3028" s="15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236"/>
        <v>131</v>
      </c>
      <c r="P3029">
        <f t="shared" si="237"/>
        <v>164.3</v>
      </c>
      <c r="Q3029" s="11" t="s">
        <v>8314</v>
      </c>
      <c r="R3029" t="s">
        <v>8354</v>
      </c>
      <c r="S3029" s="15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236"/>
        <v>168</v>
      </c>
      <c r="P3030">
        <f t="shared" si="237"/>
        <v>84.86</v>
      </c>
      <c r="Q3030" s="11" t="s">
        <v>8314</v>
      </c>
      <c r="R3030" t="s">
        <v>8354</v>
      </c>
      <c r="S3030" s="15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236"/>
        <v>110</v>
      </c>
      <c r="P3031">
        <f t="shared" si="237"/>
        <v>94.55</v>
      </c>
      <c r="Q3031" s="11" t="s">
        <v>8314</v>
      </c>
      <c r="R3031" t="s">
        <v>8354</v>
      </c>
      <c r="S3031" s="15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236"/>
        <v>107</v>
      </c>
      <c r="P3032">
        <f t="shared" si="237"/>
        <v>45.54</v>
      </c>
      <c r="Q3032" s="11" t="s">
        <v>8314</v>
      </c>
      <c r="R3032" t="s">
        <v>8354</v>
      </c>
      <c r="S3032" s="15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236"/>
        <v>100</v>
      </c>
      <c r="P3033">
        <f t="shared" si="237"/>
        <v>51.72</v>
      </c>
      <c r="Q3033" s="11" t="s">
        <v>8314</v>
      </c>
      <c r="R3033" t="s">
        <v>8354</v>
      </c>
      <c r="S3033" s="15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236"/>
        <v>127</v>
      </c>
      <c r="P3034">
        <f t="shared" si="237"/>
        <v>50.88</v>
      </c>
      <c r="Q3034" s="11" t="s">
        <v>8314</v>
      </c>
      <c r="R3034" t="s">
        <v>8354</v>
      </c>
      <c r="S3034" s="15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236"/>
        <v>147</v>
      </c>
      <c r="P3035">
        <f t="shared" si="237"/>
        <v>191.13</v>
      </c>
      <c r="Q3035" s="11" t="s">
        <v>8314</v>
      </c>
      <c r="R3035" t="s">
        <v>8354</v>
      </c>
      <c r="S3035" s="15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236"/>
        <v>113</v>
      </c>
      <c r="P3036">
        <f t="shared" si="237"/>
        <v>89.31</v>
      </c>
      <c r="Q3036" s="11" t="s">
        <v>8314</v>
      </c>
      <c r="R3036" t="s">
        <v>8354</v>
      </c>
      <c r="S3036" s="15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236"/>
        <v>109</v>
      </c>
      <c r="P3037">
        <f t="shared" si="237"/>
        <v>88.59</v>
      </c>
      <c r="Q3037" s="11" t="s">
        <v>8314</v>
      </c>
      <c r="R3037" t="s">
        <v>8354</v>
      </c>
      <c r="S3037" s="15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236"/>
        <v>127</v>
      </c>
      <c r="P3038">
        <f t="shared" si="237"/>
        <v>96.3</v>
      </c>
      <c r="Q3038" s="11" t="s">
        <v>8314</v>
      </c>
      <c r="R3038" t="s">
        <v>8354</v>
      </c>
      <c r="S3038" s="15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236"/>
        <v>213</v>
      </c>
      <c r="P3039">
        <f t="shared" si="237"/>
        <v>33.31</v>
      </c>
      <c r="Q3039" s="11" t="s">
        <v>8314</v>
      </c>
      <c r="R3039" t="s">
        <v>8354</v>
      </c>
      <c r="S3039" s="15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236"/>
        <v>101</v>
      </c>
      <c r="P3040">
        <f t="shared" si="237"/>
        <v>37.22</v>
      </c>
      <c r="Q3040" s="11" t="s">
        <v>8314</v>
      </c>
      <c r="R3040" t="s">
        <v>8354</v>
      </c>
      <c r="S3040" s="15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236"/>
        <v>109</v>
      </c>
      <c r="P3041">
        <f t="shared" si="237"/>
        <v>92.13</v>
      </c>
      <c r="Q3041" s="11" t="s">
        <v>8314</v>
      </c>
      <c r="R3041" t="s">
        <v>8354</v>
      </c>
      <c r="S3041" s="15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236"/>
        <v>108</v>
      </c>
      <c r="P3042">
        <f t="shared" si="237"/>
        <v>76.790000000000006</v>
      </c>
      <c r="Q3042" s="11" t="s">
        <v>8314</v>
      </c>
      <c r="R3042" t="s">
        <v>8354</v>
      </c>
      <c r="S3042" s="15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236"/>
        <v>110</v>
      </c>
      <c r="P3043">
        <f t="shared" si="237"/>
        <v>96.53</v>
      </c>
      <c r="Q3043" s="11" t="s">
        <v>8314</v>
      </c>
      <c r="R3043" t="s">
        <v>8354</v>
      </c>
      <c r="S3043" s="15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236"/>
        <v>128</v>
      </c>
      <c r="P3044">
        <f t="shared" si="237"/>
        <v>51.89</v>
      </c>
      <c r="Q3044" s="11" t="s">
        <v>8314</v>
      </c>
      <c r="R3044" t="s">
        <v>8354</v>
      </c>
      <c r="S3044" s="15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236"/>
        <v>110</v>
      </c>
      <c r="P3045">
        <f t="shared" si="237"/>
        <v>128.91</v>
      </c>
      <c r="Q3045" s="11" t="s">
        <v>8314</v>
      </c>
      <c r="R3045" t="s">
        <v>8354</v>
      </c>
      <c r="S3045" s="15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236"/>
        <v>109</v>
      </c>
      <c r="P3046">
        <f t="shared" si="237"/>
        <v>84.11</v>
      </c>
      <c r="Q3046" s="11" t="s">
        <v>8314</v>
      </c>
      <c r="R3046" t="s">
        <v>8354</v>
      </c>
      <c r="S3046" s="15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236"/>
        <v>133</v>
      </c>
      <c r="P3047">
        <f t="shared" si="237"/>
        <v>82.94</v>
      </c>
      <c r="Q3047" s="11" t="s">
        <v>8314</v>
      </c>
      <c r="R3047" t="s">
        <v>8354</v>
      </c>
      <c r="S3047" s="15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236"/>
        <v>191</v>
      </c>
      <c r="P3048">
        <f t="shared" si="237"/>
        <v>259.95</v>
      </c>
      <c r="Q3048" s="11" t="s">
        <v>8314</v>
      </c>
      <c r="R3048" t="s">
        <v>8354</v>
      </c>
      <c r="S3048" s="15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236"/>
        <v>149</v>
      </c>
      <c r="P3049">
        <f t="shared" si="237"/>
        <v>37.25</v>
      </c>
      <c r="Q3049" s="11" t="s">
        <v>8314</v>
      </c>
      <c r="R3049" t="s">
        <v>8354</v>
      </c>
      <c r="S3049" s="15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236"/>
        <v>166</v>
      </c>
      <c r="P3050">
        <f t="shared" si="237"/>
        <v>177.02</v>
      </c>
      <c r="Q3050" s="11" t="s">
        <v>8314</v>
      </c>
      <c r="R3050" t="s">
        <v>8354</v>
      </c>
      <c r="S3050" s="15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236"/>
        <v>107</v>
      </c>
      <c r="P3051">
        <f t="shared" si="237"/>
        <v>74.069999999999993</v>
      </c>
      <c r="Q3051" s="11" t="s">
        <v>8314</v>
      </c>
      <c r="R3051" t="s">
        <v>8354</v>
      </c>
      <c r="S3051" s="15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236"/>
        <v>106</v>
      </c>
      <c r="P3052">
        <f t="shared" si="237"/>
        <v>70.67</v>
      </c>
      <c r="Q3052" s="11" t="s">
        <v>8314</v>
      </c>
      <c r="R3052" t="s">
        <v>8354</v>
      </c>
      <c r="S3052" s="15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236"/>
        <v>24</v>
      </c>
      <c r="P3053">
        <f t="shared" si="237"/>
        <v>23.63</v>
      </c>
      <c r="Q3053" s="11" t="s">
        <v>8314</v>
      </c>
      <c r="R3053" t="s">
        <v>8354</v>
      </c>
      <c r="S3053" s="15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236"/>
        <v>0</v>
      </c>
      <c r="P3054">
        <f t="shared" si="237"/>
        <v>37.5</v>
      </c>
      <c r="Q3054" s="11" t="s">
        <v>8314</v>
      </c>
      <c r="R3054" t="s">
        <v>8354</v>
      </c>
      <c r="S3054" s="15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236"/>
        <v>0</v>
      </c>
      <c r="P3055">
        <f t="shared" si="237"/>
        <v>13.33</v>
      </c>
      <c r="Q3055" s="11" t="s">
        <v>8314</v>
      </c>
      <c r="R3055" t="s">
        <v>8354</v>
      </c>
      <c r="S3055" s="15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236"/>
        <v>0</v>
      </c>
      <c r="P3056">
        <f t="shared" si="237"/>
        <v>0</v>
      </c>
      <c r="Q3056" s="11" t="s">
        <v>8314</v>
      </c>
      <c r="R3056" t="s">
        <v>8354</v>
      </c>
      <c r="S3056" s="15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236"/>
        <v>0</v>
      </c>
      <c r="P3057">
        <f t="shared" si="237"/>
        <v>1</v>
      </c>
      <c r="Q3057" s="11" t="s">
        <v>8314</v>
      </c>
      <c r="R3057" t="s">
        <v>8354</v>
      </c>
      <c r="S3057" s="15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236"/>
        <v>0</v>
      </c>
      <c r="P3058">
        <f t="shared" si="237"/>
        <v>0</v>
      </c>
      <c r="Q3058" s="11" t="s">
        <v>8314</v>
      </c>
      <c r="R3058" t="s">
        <v>8354</v>
      </c>
      <c r="S3058" s="15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236"/>
        <v>0</v>
      </c>
      <c r="P3059">
        <f t="shared" si="237"/>
        <v>0</v>
      </c>
      <c r="Q3059" s="11" t="s">
        <v>8314</v>
      </c>
      <c r="R3059" t="s">
        <v>8354</v>
      </c>
      <c r="S3059" s="15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236"/>
        <v>0</v>
      </c>
      <c r="P3060">
        <f t="shared" si="237"/>
        <v>1</v>
      </c>
      <c r="Q3060" s="11" t="s">
        <v>8314</v>
      </c>
      <c r="R3060" t="s">
        <v>8354</v>
      </c>
      <c r="S3060" s="15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236"/>
        <v>3</v>
      </c>
      <c r="P3061">
        <f t="shared" si="237"/>
        <v>41</v>
      </c>
      <c r="Q3061" s="11" t="s">
        <v>8314</v>
      </c>
      <c r="R3061" t="s">
        <v>8354</v>
      </c>
      <c r="S3061" s="15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236"/>
        <v>0</v>
      </c>
      <c r="P3062">
        <f t="shared" si="237"/>
        <v>55.83</v>
      </c>
      <c r="Q3062" s="11" t="s">
        <v>8314</v>
      </c>
      <c r="R3062" t="s">
        <v>8354</v>
      </c>
      <c r="S3062" s="15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236"/>
        <v>0</v>
      </c>
      <c r="P3063">
        <f t="shared" si="237"/>
        <v>0</v>
      </c>
      <c r="Q3063" s="11" t="s">
        <v>8314</v>
      </c>
      <c r="R3063" t="s">
        <v>8354</v>
      </c>
      <c r="S3063" s="15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236"/>
        <v>67</v>
      </c>
      <c r="P3064">
        <f t="shared" si="237"/>
        <v>99.76</v>
      </c>
      <c r="Q3064" s="11" t="s">
        <v>8314</v>
      </c>
      <c r="R3064" t="s">
        <v>8354</v>
      </c>
      <c r="S3064" s="15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236"/>
        <v>20</v>
      </c>
      <c r="P3065">
        <f t="shared" si="237"/>
        <v>25.52</v>
      </c>
      <c r="Q3065" s="11" t="s">
        <v>8314</v>
      </c>
      <c r="R3065" t="s">
        <v>8354</v>
      </c>
      <c r="S3065" s="15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236"/>
        <v>11</v>
      </c>
      <c r="P3066">
        <f t="shared" si="237"/>
        <v>117.65</v>
      </c>
      <c r="Q3066" s="11" t="s">
        <v>8314</v>
      </c>
      <c r="R3066" t="s">
        <v>8354</v>
      </c>
      <c r="S3066" s="15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236"/>
        <v>0</v>
      </c>
      <c r="P3067">
        <f t="shared" si="237"/>
        <v>5</v>
      </c>
      <c r="Q3067" s="11" t="s">
        <v>8314</v>
      </c>
      <c r="R3067" t="s">
        <v>8354</v>
      </c>
      <c r="S3067" s="15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236"/>
        <v>12</v>
      </c>
      <c r="P3068">
        <f t="shared" si="237"/>
        <v>2796.67</v>
      </c>
      <c r="Q3068" s="11" t="s">
        <v>8314</v>
      </c>
      <c r="R3068" t="s">
        <v>8354</v>
      </c>
      <c r="S3068" s="15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236"/>
        <v>3</v>
      </c>
      <c r="P3069">
        <f t="shared" si="237"/>
        <v>200</v>
      </c>
      <c r="Q3069" s="11" t="s">
        <v>8314</v>
      </c>
      <c r="R3069" t="s">
        <v>8354</v>
      </c>
      <c r="S3069" s="15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236"/>
        <v>0</v>
      </c>
      <c r="P3070">
        <f t="shared" si="237"/>
        <v>87.5</v>
      </c>
      <c r="Q3070" s="11" t="s">
        <v>8314</v>
      </c>
      <c r="R3070" t="s">
        <v>8354</v>
      </c>
      <c r="S3070" s="15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236"/>
        <v>14</v>
      </c>
      <c r="P3071">
        <f t="shared" si="237"/>
        <v>20.14</v>
      </c>
      <c r="Q3071" s="11" t="s">
        <v>8314</v>
      </c>
      <c r="R3071" t="s">
        <v>8354</v>
      </c>
      <c r="S3071" s="15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236"/>
        <v>3</v>
      </c>
      <c r="P3072">
        <f t="shared" si="237"/>
        <v>20.88</v>
      </c>
      <c r="Q3072" s="11" t="s">
        <v>8314</v>
      </c>
      <c r="R3072" t="s">
        <v>8354</v>
      </c>
      <c r="S3072" s="15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236"/>
        <v>60</v>
      </c>
      <c r="P3073">
        <f t="shared" si="237"/>
        <v>61.31</v>
      </c>
      <c r="Q3073" s="11" t="s">
        <v>8314</v>
      </c>
      <c r="R3073" t="s">
        <v>8354</v>
      </c>
      <c r="S3073" s="15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ref="O3074:O3137" si="241">ROUND(E3074/D3074*100,0)</f>
        <v>0</v>
      </c>
      <c r="P3074">
        <f t="shared" ref="P3074:P3137" si="242">IFERROR(ROUND(E3074/L3074,2),0)</f>
        <v>1</v>
      </c>
      <c r="Q3074" s="11" t="s">
        <v>8314</v>
      </c>
      <c r="R3074" t="s">
        <v>8354</v>
      </c>
      <c r="S3074" s="15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241"/>
        <v>0</v>
      </c>
      <c r="P3075">
        <f t="shared" si="242"/>
        <v>92.14</v>
      </c>
      <c r="Q3075" s="11" t="s">
        <v>8314</v>
      </c>
      <c r="R3075" t="s">
        <v>8354</v>
      </c>
      <c r="S3075" s="15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241"/>
        <v>0</v>
      </c>
      <c r="P3076">
        <f t="shared" si="242"/>
        <v>7.33</v>
      </c>
      <c r="Q3076" s="11" t="s">
        <v>8314</v>
      </c>
      <c r="R3076" t="s">
        <v>8354</v>
      </c>
      <c r="S3076" s="15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241"/>
        <v>9</v>
      </c>
      <c r="P3077">
        <f t="shared" si="242"/>
        <v>64.8</v>
      </c>
      <c r="Q3077" s="11" t="s">
        <v>8314</v>
      </c>
      <c r="R3077" t="s">
        <v>8354</v>
      </c>
      <c r="S3077" s="15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241"/>
        <v>15</v>
      </c>
      <c r="P3078">
        <f t="shared" si="242"/>
        <v>30.12</v>
      </c>
      <c r="Q3078" s="11" t="s">
        <v>8314</v>
      </c>
      <c r="R3078" t="s">
        <v>8354</v>
      </c>
      <c r="S3078" s="15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241"/>
        <v>0</v>
      </c>
      <c r="P3079">
        <f t="shared" si="242"/>
        <v>52.5</v>
      </c>
      <c r="Q3079" s="11" t="s">
        <v>8314</v>
      </c>
      <c r="R3079" t="s">
        <v>8354</v>
      </c>
      <c r="S3079" s="15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241"/>
        <v>0</v>
      </c>
      <c r="P3080">
        <f t="shared" si="242"/>
        <v>23.67</v>
      </c>
      <c r="Q3080" s="11" t="s">
        <v>8314</v>
      </c>
      <c r="R3080" t="s">
        <v>8354</v>
      </c>
      <c r="S3080" s="15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241"/>
        <v>1</v>
      </c>
      <c r="P3081">
        <f t="shared" si="242"/>
        <v>415.78</v>
      </c>
      <c r="Q3081" s="11" t="s">
        <v>8314</v>
      </c>
      <c r="R3081" t="s">
        <v>8354</v>
      </c>
      <c r="S3081" s="15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241"/>
        <v>0</v>
      </c>
      <c r="P3082">
        <f t="shared" si="242"/>
        <v>53.71</v>
      </c>
      <c r="Q3082" s="11" t="s">
        <v>8314</v>
      </c>
      <c r="R3082" t="s">
        <v>8354</v>
      </c>
      <c r="S3082" s="15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241"/>
        <v>0</v>
      </c>
      <c r="P3083">
        <f t="shared" si="242"/>
        <v>420.6</v>
      </c>
      <c r="Q3083" s="11" t="s">
        <v>8314</v>
      </c>
      <c r="R3083" t="s">
        <v>8354</v>
      </c>
      <c r="S3083" s="15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241"/>
        <v>0</v>
      </c>
      <c r="P3084">
        <f t="shared" si="242"/>
        <v>0</v>
      </c>
      <c r="Q3084" s="11" t="s">
        <v>8314</v>
      </c>
      <c r="R3084" t="s">
        <v>8354</v>
      </c>
      <c r="S3084" s="15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241"/>
        <v>0</v>
      </c>
      <c r="P3085">
        <f t="shared" si="242"/>
        <v>18.670000000000002</v>
      </c>
      <c r="Q3085" s="11" t="s">
        <v>8314</v>
      </c>
      <c r="R3085" t="s">
        <v>8354</v>
      </c>
      <c r="S3085" s="15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241"/>
        <v>12</v>
      </c>
      <c r="P3086">
        <f t="shared" si="242"/>
        <v>78.33</v>
      </c>
      <c r="Q3086" s="11" t="s">
        <v>8314</v>
      </c>
      <c r="R3086" t="s">
        <v>8354</v>
      </c>
      <c r="S3086" s="15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241"/>
        <v>2</v>
      </c>
      <c r="P3087">
        <f t="shared" si="242"/>
        <v>67.78</v>
      </c>
      <c r="Q3087" s="11" t="s">
        <v>8314</v>
      </c>
      <c r="R3087" t="s">
        <v>8354</v>
      </c>
      <c r="S3087" s="15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241"/>
        <v>0</v>
      </c>
      <c r="P3088">
        <f t="shared" si="242"/>
        <v>16.670000000000002</v>
      </c>
      <c r="Q3088" s="11" t="s">
        <v>8314</v>
      </c>
      <c r="R3088" t="s">
        <v>8354</v>
      </c>
      <c r="S3088" s="15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241"/>
        <v>1</v>
      </c>
      <c r="P3089">
        <f t="shared" si="242"/>
        <v>62.5</v>
      </c>
      <c r="Q3089" s="11" t="s">
        <v>8314</v>
      </c>
      <c r="R3089" t="s">
        <v>8354</v>
      </c>
      <c r="S3089" s="15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241"/>
        <v>0</v>
      </c>
      <c r="P3090">
        <f t="shared" si="242"/>
        <v>42</v>
      </c>
      <c r="Q3090" s="11" t="s">
        <v>8314</v>
      </c>
      <c r="R3090" t="s">
        <v>8354</v>
      </c>
      <c r="S3090" s="15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241"/>
        <v>23</v>
      </c>
      <c r="P3091">
        <f t="shared" si="242"/>
        <v>130.09</v>
      </c>
      <c r="Q3091" s="11" t="s">
        <v>8314</v>
      </c>
      <c r="R3091" t="s">
        <v>8354</v>
      </c>
      <c r="S3091" s="15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241"/>
        <v>5</v>
      </c>
      <c r="P3092">
        <f t="shared" si="242"/>
        <v>1270.22</v>
      </c>
      <c r="Q3092" s="11" t="s">
        <v>8314</v>
      </c>
      <c r="R3092" t="s">
        <v>8354</v>
      </c>
      <c r="S3092" s="15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241"/>
        <v>16</v>
      </c>
      <c r="P3093">
        <f t="shared" si="242"/>
        <v>88.44</v>
      </c>
      <c r="Q3093" s="11" t="s">
        <v>8314</v>
      </c>
      <c r="R3093" t="s">
        <v>8354</v>
      </c>
      <c r="S3093" s="15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241"/>
        <v>1</v>
      </c>
      <c r="P3094">
        <f t="shared" si="242"/>
        <v>56.34</v>
      </c>
      <c r="Q3094" s="11" t="s">
        <v>8314</v>
      </c>
      <c r="R3094" t="s">
        <v>8354</v>
      </c>
      <c r="S3094" s="15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241"/>
        <v>23</v>
      </c>
      <c r="P3095">
        <f t="shared" si="242"/>
        <v>53.53</v>
      </c>
      <c r="Q3095" s="11" t="s">
        <v>8314</v>
      </c>
      <c r="R3095" t="s">
        <v>8354</v>
      </c>
      <c r="S3095" s="15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241"/>
        <v>0</v>
      </c>
      <c r="P3096">
        <f t="shared" si="242"/>
        <v>25</v>
      </c>
      <c r="Q3096" s="11" t="s">
        <v>8314</v>
      </c>
      <c r="R3096" t="s">
        <v>8354</v>
      </c>
      <c r="S3096" s="15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241"/>
        <v>0</v>
      </c>
      <c r="P3097">
        <f t="shared" si="242"/>
        <v>50</v>
      </c>
      <c r="Q3097" s="11" t="s">
        <v>8314</v>
      </c>
      <c r="R3097" t="s">
        <v>8354</v>
      </c>
      <c r="S3097" s="15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241"/>
        <v>4</v>
      </c>
      <c r="P3098">
        <f t="shared" si="242"/>
        <v>56.79</v>
      </c>
      <c r="Q3098" s="11" t="s">
        <v>8314</v>
      </c>
      <c r="R3098" t="s">
        <v>8354</v>
      </c>
      <c r="S3098" s="15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241"/>
        <v>17</v>
      </c>
      <c r="P3099">
        <f t="shared" si="242"/>
        <v>40.83</v>
      </c>
      <c r="Q3099" s="11" t="s">
        <v>8314</v>
      </c>
      <c r="R3099" t="s">
        <v>8354</v>
      </c>
      <c r="S3099" s="15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241"/>
        <v>4</v>
      </c>
      <c r="P3100">
        <f t="shared" si="242"/>
        <v>65.11</v>
      </c>
      <c r="Q3100" s="11" t="s">
        <v>8314</v>
      </c>
      <c r="R3100" t="s">
        <v>8354</v>
      </c>
      <c r="S3100" s="15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241"/>
        <v>14</v>
      </c>
      <c r="P3101">
        <f t="shared" si="242"/>
        <v>55.6</v>
      </c>
      <c r="Q3101" s="11" t="s">
        <v>8314</v>
      </c>
      <c r="R3101" t="s">
        <v>8354</v>
      </c>
      <c r="S3101" s="15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241"/>
        <v>15</v>
      </c>
      <c r="P3102">
        <f t="shared" si="242"/>
        <v>140.54</v>
      </c>
      <c r="Q3102" s="11" t="s">
        <v>8314</v>
      </c>
      <c r="R3102" t="s">
        <v>8354</v>
      </c>
      <c r="S3102" s="15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241"/>
        <v>12</v>
      </c>
      <c r="P3103">
        <f t="shared" si="242"/>
        <v>25</v>
      </c>
      <c r="Q3103" s="11" t="s">
        <v>8314</v>
      </c>
      <c r="R3103" t="s">
        <v>8354</v>
      </c>
      <c r="S3103" s="15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241"/>
        <v>39</v>
      </c>
      <c r="P3104">
        <f t="shared" si="242"/>
        <v>69.53</v>
      </c>
      <c r="Q3104" s="11" t="s">
        <v>8314</v>
      </c>
      <c r="R3104" t="s">
        <v>8354</v>
      </c>
      <c r="S3104" s="15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241"/>
        <v>0</v>
      </c>
      <c r="P3105">
        <f t="shared" si="242"/>
        <v>5.5</v>
      </c>
      <c r="Q3105" s="11" t="s">
        <v>8314</v>
      </c>
      <c r="R3105" t="s">
        <v>8354</v>
      </c>
      <c r="S3105" s="15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241"/>
        <v>30</v>
      </c>
      <c r="P3106">
        <f t="shared" si="242"/>
        <v>237</v>
      </c>
      <c r="Q3106" s="11" t="s">
        <v>8314</v>
      </c>
      <c r="R3106" t="s">
        <v>8354</v>
      </c>
      <c r="S3106" s="15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241"/>
        <v>42</v>
      </c>
      <c r="P3107">
        <f t="shared" si="242"/>
        <v>79.87</v>
      </c>
      <c r="Q3107" s="11" t="s">
        <v>8314</v>
      </c>
      <c r="R3107" t="s">
        <v>8354</v>
      </c>
      <c r="S3107" s="15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241"/>
        <v>4</v>
      </c>
      <c r="P3108">
        <f t="shared" si="242"/>
        <v>10.25</v>
      </c>
      <c r="Q3108" s="11" t="s">
        <v>8314</v>
      </c>
      <c r="R3108" t="s">
        <v>8354</v>
      </c>
      <c r="S3108" s="15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241"/>
        <v>20</v>
      </c>
      <c r="P3109">
        <f t="shared" si="242"/>
        <v>272.58999999999997</v>
      </c>
      <c r="Q3109" s="11" t="s">
        <v>8314</v>
      </c>
      <c r="R3109" t="s">
        <v>8354</v>
      </c>
      <c r="S3109" s="15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241"/>
        <v>0</v>
      </c>
      <c r="P3110">
        <f t="shared" si="242"/>
        <v>13</v>
      </c>
      <c r="Q3110" s="11" t="s">
        <v>8314</v>
      </c>
      <c r="R3110" t="s">
        <v>8354</v>
      </c>
      <c r="S3110" s="15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241"/>
        <v>25</v>
      </c>
      <c r="P3111">
        <f t="shared" si="242"/>
        <v>58.18</v>
      </c>
      <c r="Q3111" s="11" t="s">
        <v>8314</v>
      </c>
      <c r="R3111" t="s">
        <v>8354</v>
      </c>
      <c r="S3111" s="15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241"/>
        <v>0</v>
      </c>
      <c r="P3112">
        <f t="shared" si="242"/>
        <v>10</v>
      </c>
      <c r="Q3112" s="11" t="s">
        <v>8314</v>
      </c>
      <c r="R3112" t="s">
        <v>8354</v>
      </c>
      <c r="S3112" s="15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241"/>
        <v>27</v>
      </c>
      <c r="P3113">
        <f t="shared" si="242"/>
        <v>70.11</v>
      </c>
      <c r="Q3113" s="11" t="s">
        <v>8314</v>
      </c>
      <c r="R3113" t="s">
        <v>8354</v>
      </c>
      <c r="S3113" s="15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241"/>
        <v>5</v>
      </c>
      <c r="P3114">
        <f t="shared" si="242"/>
        <v>57.89</v>
      </c>
      <c r="Q3114" s="11" t="s">
        <v>8314</v>
      </c>
      <c r="R3114" t="s">
        <v>8354</v>
      </c>
      <c r="S3114" s="15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241"/>
        <v>4</v>
      </c>
      <c r="P3115">
        <f t="shared" si="242"/>
        <v>125.27</v>
      </c>
      <c r="Q3115" s="11" t="s">
        <v>8314</v>
      </c>
      <c r="R3115" t="s">
        <v>8354</v>
      </c>
      <c r="S3115" s="15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241"/>
        <v>0</v>
      </c>
      <c r="P3116">
        <f t="shared" si="242"/>
        <v>0</v>
      </c>
      <c r="Q3116" s="11" t="s">
        <v>8314</v>
      </c>
      <c r="R3116" t="s">
        <v>8354</v>
      </c>
      <c r="S3116" s="15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241"/>
        <v>3</v>
      </c>
      <c r="P3117">
        <f t="shared" si="242"/>
        <v>300</v>
      </c>
      <c r="Q3117" s="11" t="s">
        <v>8314</v>
      </c>
      <c r="R3117" t="s">
        <v>8354</v>
      </c>
      <c r="S3117" s="15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241"/>
        <v>57</v>
      </c>
      <c r="P3118">
        <f t="shared" si="242"/>
        <v>43</v>
      </c>
      <c r="Q3118" s="11" t="s">
        <v>8314</v>
      </c>
      <c r="R3118" t="s">
        <v>8354</v>
      </c>
      <c r="S3118" s="15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241"/>
        <v>0</v>
      </c>
      <c r="P3119">
        <f t="shared" si="242"/>
        <v>1</v>
      </c>
      <c r="Q3119" s="11" t="s">
        <v>8314</v>
      </c>
      <c r="R3119" t="s">
        <v>8354</v>
      </c>
      <c r="S3119" s="15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241"/>
        <v>0</v>
      </c>
      <c r="P3120">
        <f t="shared" si="242"/>
        <v>775</v>
      </c>
      <c r="Q3120" s="11" t="s">
        <v>8314</v>
      </c>
      <c r="R3120" t="s">
        <v>8354</v>
      </c>
      <c r="S3120" s="15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241"/>
        <v>0</v>
      </c>
      <c r="P3121">
        <f t="shared" si="242"/>
        <v>5</v>
      </c>
      <c r="Q3121" s="11" t="s">
        <v>8314</v>
      </c>
      <c r="R3121" t="s">
        <v>8354</v>
      </c>
      <c r="S3121" s="15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241"/>
        <v>0</v>
      </c>
      <c r="P3122">
        <f t="shared" si="242"/>
        <v>12.8</v>
      </c>
      <c r="Q3122" s="11" t="s">
        <v>8314</v>
      </c>
      <c r="R3122" t="s">
        <v>8354</v>
      </c>
      <c r="S3122" s="15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4600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241"/>
        <v>1</v>
      </c>
      <c r="P3123">
        <f t="shared" si="242"/>
        <v>10</v>
      </c>
      <c r="Q3123" s="11" t="s">
        <v>8314</v>
      </c>
      <c r="R3123" t="s">
        <v>8354</v>
      </c>
      <c r="S3123" s="15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4600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241"/>
        <v>58</v>
      </c>
      <c r="P3124">
        <f t="shared" si="242"/>
        <v>58</v>
      </c>
      <c r="Q3124" s="11" t="s">
        <v>8314</v>
      </c>
      <c r="R3124" t="s">
        <v>8354</v>
      </c>
      <c r="S3124" s="15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4600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241"/>
        <v>68</v>
      </c>
      <c r="P3125">
        <f t="shared" si="242"/>
        <v>244.8</v>
      </c>
      <c r="Q3125" s="11" t="s">
        <v>8314</v>
      </c>
      <c r="R3125" t="s">
        <v>8354</v>
      </c>
      <c r="S3125" s="15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4600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241"/>
        <v>0</v>
      </c>
      <c r="P3126">
        <f t="shared" si="242"/>
        <v>6.5</v>
      </c>
      <c r="Q3126" s="11" t="s">
        <v>8314</v>
      </c>
      <c r="R3126" t="s">
        <v>8354</v>
      </c>
      <c r="S3126" s="15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4600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241"/>
        <v>0</v>
      </c>
      <c r="P3127">
        <f t="shared" si="242"/>
        <v>0</v>
      </c>
      <c r="Q3127" s="11" t="s">
        <v>8314</v>
      </c>
      <c r="R3127" t="s">
        <v>8354</v>
      </c>
      <c r="S3127" s="15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4600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241"/>
        <v>4</v>
      </c>
      <c r="P3128">
        <f t="shared" si="242"/>
        <v>61.18</v>
      </c>
      <c r="Q3128" s="11" t="s">
        <v>8314</v>
      </c>
      <c r="R3128" t="s">
        <v>8354</v>
      </c>
      <c r="S3128" s="15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4600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241"/>
        <v>0</v>
      </c>
      <c r="P3129">
        <f t="shared" si="242"/>
        <v>0</v>
      </c>
      <c r="Q3129" s="11" t="s">
        <v>8314</v>
      </c>
      <c r="R3129" t="s">
        <v>8354</v>
      </c>
      <c r="S3129" s="15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241"/>
        <v>109</v>
      </c>
      <c r="P3130">
        <f t="shared" si="242"/>
        <v>139.24</v>
      </c>
      <c r="Q3130" s="11" t="s">
        <v>8314</v>
      </c>
      <c r="R3130" t="s">
        <v>8315</v>
      </c>
      <c r="S3130" s="15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241"/>
        <v>1</v>
      </c>
      <c r="P3131">
        <f t="shared" si="242"/>
        <v>10</v>
      </c>
      <c r="Q3131" s="11" t="s">
        <v>8314</v>
      </c>
      <c r="R3131" t="s">
        <v>8315</v>
      </c>
      <c r="S3131" s="15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241"/>
        <v>4</v>
      </c>
      <c r="P3132">
        <f t="shared" si="242"/>
        <v>93.75</v>
      </c>
      <c r="Q3132" s="11" t="s">
        <v>8314</v>
      </c>
      <c r="R3132" t="s">
        <v>8315</v>
      </c>
      <c r="S3132" s="15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241"/>
        <v>16</v>
      </c>
      <c r="P3133">
        <f t="shared" si="242"/>
        <v>53.75</v>
      </c>
      <c r="Q3133" s="11" t="s">
        <v>8314</v>
      </c>
      <c r="R3133" t="s">
        <v>8315</v>
      </c>
      <c r="S3133" s="15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241"/>
        <v>0</v>
      </c>
      <c r="P3134">
        <f t="shared" si="242"/>
        <v>10</v>
      </c>
      <c r="Q3134" s="11" t="s">
        <v>8314</v>
      </c>
      <c r="R3134" t="s">
        <v>8315</v>
      </c>
      <c r="S3134" s="15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241"/>
        <v>108</v>
      </c>
      <c r="P3135">
        <f t="shared" si="242"/>
        <v>33.75</v>
      </c>
      <c r="Q3135" s="11" t="s">
        <v>8314</v>
      </c>
      <c r="R3135" t="s">
        <v>8315</v>
      </c>
      <c r="S3135" s="15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241"/>
        <v>23</v>
      </c>
      <c r="P3136">
        <f t="shared" si="242"/>
        <v>18.75</v>
      </c>
      <c r="Q3136" s="11" t="s">
        <v>8314</v>
      </c>
      <c r="R3136" t="s">
        <v>8315</v>
      </c>
      <c r="S3136" s="15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241"/>
        <v>21</v>
      </c>
      <c r="P3137">
        <f t="shared" si="242"/>
        <v>23.14</v>
      </c>
      <c r="Q3137" s="11" t="s">
        <v>8314</v>
      </c>
      <c r="R3137" t="s">
        <v>8315</v>
      </c>
      <c r="S3137" s="15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ref="O3138:O3201" si="246">ROUND(E3138/D3138*100,0)</f>
        <v>128</v>
      </c>
      <c r="P3138">
        <f t="shared" ref="P3138:P3201" si="247">IFERROR(ROUND(E3138/L3138,2),0)</f>
        <v>29.05</v>
      </c>
      <c r="Q3138" s="11" t="s">
        <v>8314</v>
      </c>
      <c r="R3138" t="s">
        <v>8315</v>
      </c>
      <c r="S3138" s="15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si="246"/>
        <v>3</v>
      </c>
      <c r="P3139">
        <f t="shared" si="247"/>
        <v>50</v>
      </c>
      <c r="Q3139" s="11" t="s">
        <v>8314</v>
      </c>
      <c r="R3139" t="s">
        <v>8315</v>
      </c>
      <c r="S3139" s="15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si="245"/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246"/>
        <v>0</v>
      </c>
      <c r="P3140">
        <f t="shared" si="247"/>
        <v>0</v>
      </c>
      <c r="Q3140" s="11" t="s">
        <v>8314</v>
      </c>
      <c r="R3140" t="s">
        <v>8315</v>
      </c>
      <c r="S3140" s="15">
        <f t="shared" si="248"/>
        <v>42809.645914351851</v>
      </c>
      <c r="T3140" s="16">
        <f t="shared" si="249"/>
        <v>42828.645914351851</v>
      </c>
      <c r="U3140">
        <f t="shared" si="245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246"/>
        <v>5</v>
      </c>
      <c r="P3141">
        <f t="shared" si="247"/>
        <v>450</v>
      </c>
      <c r="Q3141" s="11" t="s">
        <v>8314</v>
      </c>
      <c r="R3141" t="s">
        <v>8315</v>
      </c>
      <c r="S3141" s="15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246"/>
        <v>1</v>
      </c>
      <c r="P3142">
        <f t="shared" si="247"/>
        <v>24</v>
      </c>
      <c r="Q3142" s="11" t="s">
        <v>8314</v>
      </c>
      <c r="R3142" t="s">
        <v>8315</v>
      </c>
      <c r="S3142" s="15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246"/>
        <v>52</v>
      </c>
      <c r="P3143">
        <f t="shared" si="247"/>
        <v>32.25</v>
      </c>
      <c r="Q3143" s="11" t="s">
        <v>8314</v>
      </c>
      <c r="R3143" t="s">
        <v>8315</v>
      </c>
      <c r="S3143" s="15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246"/>
        <v>2</v>
      </c>
      <c r="P3144">
        <f t="shared" si="247"/>
        <v>15</v>
      </c>
      <c r="Q3144" s="11" t="s">
        <v>8314</v>
      </c>
      <c r="R3144" t="s">
        <v>8315</v>
      </c>
      <c r="S3144" s="15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246"/>
        <v>0</v>
      </c>
      <c r="P3145">
        <f t="shared" si="247"/>
        <v>0</v>
      </c>
      <c r="Q3145" s="11" t="s">
        <v>8314</v>
      </c>
      <c r="R3145" t="s">
        <v>8315</v>
      </c>
      <c r="S3145" s="15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246"/>
        <v>75</v>
      </c>
      <c r="P3146">
        <f t="shared" si="247"/>
        <v>251.33</v>
      </c>
      <c r="Q3146" s="11" t="s">
        <v>8314</v>
      </c>
      <c r="R3146" t="s">
        <v>8315</v>
      </c>
      <c r="S3146" s="15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246"/>
        <v>0</v>
      </c>
      <c r="P3147">
        <f t="shared" si="247"/>
        <v>0</v>
      </c>
      <c r="Q3147" s="11" t="s">
        <v>8314</v>
      </c>
      <c r="R3147" t="s">
        <v>8315</v>
      </c>
      <c r="S3147" s="15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246"/>
        <v>11</v>
      </c>
      <c r="P3148">
        <f t="shared" si="247"/>
        <v>437.5</v>
      </c>
      <c r="Q3148" s="11" t="s">
        <v>8314</v>
      </c>
      <c r="R3148" t="s">
        <v>8315</v>
      </c>
      <c r="S3148" s="15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246"/>
        <v>118</v>
      </c>
      <c r="P3149">
        <f t="shared" si="247"/>
        <v>110.35</v>
      </c>
      <c r="Q3149" s="11" t="s">
        <v>8314</v>
      </c>
      <c r="R3149" t="s">
        <v>8315</v>
      </c>
      <c r="S3149" s="15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246"/>
        <v>131</v>
      </c>
      <c r="P3150">
        <f t="shared" si="247"/>
        <v>41.42</v>
      </c>
      <c r="Q3150" s="11" t="s">
        <v>8314</v>
      </c>
      <c r="R3150" t="s">
        <v>8315</v>
      </c>
      <c r="S3150" s="15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246"/>
        <v>104</v>
      </c>
      <c r="P3151">
        <f t="shared" si="247"/>
        <v>52</v>
      </c>
      <c r="Q3151" s="11" t="s">
        <v>8314</v>
      </c>
      <c r="R3151" t="s">
        <v>8315</v>
      </c>
      <c r="S3151" s="15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246"/>
        <v>101</v>
      </c>
      <c r="P3152">
        <f t="shared" si="247"/>
        <v>33.99</v>
      </c>
      <c r="Q3152" s="11" t="s">
        <v>8314</v>
      </c>
      <c r="R3152" t="s">
        <v>8315</v>
      </c>
      <c r="S3152" s="15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246"/>
        <v>100</v>
      </c>
      <c r="P3153">
        <f t="shared" si="247"/>
        <v>103.35</v>
      </c>
      <c r="Q3153" s="11" t="s">
        <v>8314</v>
      </c>
      <c r="R3153" t="s">
        <v>8315</v>
      </c>
      <c r="S3153" s="15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246"/>
        <v>106</v>
      </c>
      <c r="P3154">
        <f t="shared" si="247"/>
        <v>34.79</v>
      </c>
      <c r="Q3154" s="11" t="s">
        <v>8314</v>
      </c>
      <c r="R3154" t="s">
        <v>8315</v>
      </c>
      <c r="S3154" s="15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246"/>
        <v>336</v>
      </c>
      <c r="P3155">
        <f t="shared" si="247"/>
        <v>41.77</v>
      </c>
      <c r="Q3155" s="11" t="s">
        <v>8314</v>
      </c>
      <c r="R3155" t="s">
        <v>8315</v>
      </c>
      <c r="S3155" s="15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246"/>
        <v>113</v>
      </c>
      <c r="P3156">
        <f t="shared" si="247"/>
        <v>64.27</v>
      </c>
      <c r="Q3156" s="11" t="s">
        <v>8314</v>
      </c>
      <c r="R3156" t="s">
        <v>8315</v>
      </c>
      <c r="S3156" s="15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246"/>
        <v>189</v>
      </c>
      <c r="P3157">
        <f t="shared" si="247"/>
        <v>31.21</v>
      </c>
      <c r="Q3157" s="11" t="s">
        <v>8314</v>
      </c>
      <c r="R3157" t="s">
        <v>8315</v>
      </c>
      <c r="S3157" s="15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246"/>
        <v>102</v>
      </c>
      <c r="P3158">
        <f t="shared" si="247"/>
        <v>62.92</v>
      </c>
      <c r="Q3158" s="11" t="s">
        <v>8314</v>
      </c>
      <c r="R3158" t="s">
        <v>8315</v>
      </c>
      <c r="S3158" s="15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246"/>
        <v>101</v>
      </c>
      <c r="P3159">
        <f t="shared" si="247"/>
        <v>98.54</v>
      </c>
      <c r="Q3159" s="11" t="s">
        <v>8314</v>
      </c>
      <c r="R3159" t="s">
        <v>8315</v>
      </c>
      <c r="S3159" s="15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246"/>
        <v>114</v>
      </c>
      <c r="P3160">
        <f t="shared" si="247"/>
        <v>82.61</v>
      </c>
      <c r="Q3160" s="11" t="s">
        <v>8314</v>
      </c>
      <c r="R3160" t="s">
        <v>8315</v>
      </c>
      <c r="S3160" s="15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246"/>
        <v>133</v>
      </c>
      <c r="P3161">
        <f t="shared" si="247"/>
        <v>38.5</v>
      </c>
      <c r="Q3161" s="11" t="s">
        <v>8314</v>
      </c>
      <c r="R3161" t="s">
        <v>8315</v>
      </c>
      <c r="S3161" s="15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246"/>
        <v>102</v>
      </c>
      <c r="P3162">
        <f t="shared" si="247"/>
        <v>80.16</v>
      </c>
      <c r="Q3162" s="11" t="s">
        <v>8314</v>
      </c>
      <c r="R3162" t="s">
        <v>8315</v>
      </c>
      <c r="S3162" s="15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246"/>
        <v>105</v>
      </c>
      <c r="P3163">
        <f t="shared" si="247"/>
        <v>28.41</v>
      </c>
      <c r="Q3163" s="11" t="s">
        <v>8314</v>
      </c>
      <c r="R3163" t="s">
        <v>8315</v>
      </c>
      <c r="S3163" s="15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246"/>
        <v>127</v>
      </c>
      <c r="P3164">
        <f t="shared" si="247"/>
        <v>80.73</v>
      </c>
      <c r="Q3164" s="11" t="s">
        <v>8314</v>
      </c>
      <c r="R3164" t="s">
        <v>8315</v>
      </c>
      <c r="S3164" s="15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246"/>
        <v>111</v>
      </c>
      <c r="P3165">
        <f t="shared" si="247"/>
        <v>200.69</v>
      </c>
      <c r="Q3165" s="11" t="s">
        <v>8314</v>
      </c>
      <c r="R3165" t="s">
        <v>8315</v>
      </c>
      <c r="S3165" s="15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246"/>
        <v>107</v>
      </c>
      <c r="P3166">
        <f t="shared" si="247"/>
        <v>37.590000000000003</v>
      </c>
      <c r="Q3166" s="11" t="s">
        <v>8314</v>
      </c>
      <c r="R3166" t="s">
        <v>8315</v>
      </c>
      <c r="S3166" s="15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246"/>
        <v>163</v>
      </c>
      <c r="P3167">
        <f t="shared" si="247"/>
        <v>58.1</v>
      </c>
      <c r="Q3167" s="11" t="s">
        <v>8314</v>
      </c>
      <c r="R3167" t="s">
        <v>8315</v>
      </c>
      <c r="S3167" s="15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246"/>
        <v>160</v>
      </c>
      <c r="P3168">
        <f t="shared" si="247"/>
        <v>60.3</v>
      </c>
      <c r="Q3168" s="11" t="s">
        <v>8314</v>
      </c>
      <c r="R3168" t="s">
        <v>8315</v>
      </c>
      <c r="S3168" s="15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246"/>
        <v>116</v>
      </c>
      <c r="P3169">
        <f t="shared" si="247"/>
        <v>63.36</v>
      </c>
      <c r="Q3169" s="11" t="s">
        <v>8314</v>
      </c>
      <c r="R3169" t="s">
        <v>8315</v>
      </c>
      <c r="S3169" s="15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246"/>
        <v>124</v>
      </c>
      <c r="P3170">
        <f t="shared" si="247"/>
        <v>50.9</v>
      </c>
      <c r="Q3170" s="11" t="s">
        <v>8314</v>
      </c>
      <c r="R3170" t="s">
        <v>8315</v>
      </c>
      <c r="S3170" s="15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246"/>
        <v>103</v>
      </c>
      <c r="P3171">
        <f t="shared" si="247"/>
        <v>100.5</v>
      </c>
      <c r="Q3171" s="11" t="s">
        <v>8314</v>
      </c>
      <c r="R3171" t="s">
        <v>8315</v>
      </c>
      <c r="S3171" s="15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246"/>
        <v>112</v>
      </c>
      <c r="P3172">
        <f t="shared" si="247"/>
        <v>31.62</v>
      </c>
      <c r="Q3172" s="11" t="s">
        <v>8314</v>
      </c>
      <c r="R3172" t="s">
        <v>8315</v>
      </c>
      <c r="S3172" s="15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246"/>
        <v>109</v>
      </c>
      <c r="P3173">
        <f t="shared" si="247"/>
        <v>65.099999999999994</v>
      </c>
      <c r="Q3173" s="11" t="s">
        <v>8314</v>
      </c>
      <c r="R3173" t="s">
        <v>8315</v>
      </c>
      <c r="S3173" s="15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246"/>
        <v>115</v>
      </c>
      <c r="P3174">
        <f t="shared" si="247"/>
        <v>79.31</v>
      </c>
      <c r="Q3174" s="11" t="s">
        <v>8314</v>
      </c>
      <c r="R3174" t="s">
        <v>8315</v>
      </c>
      <c r="S3174" s="15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246"/>
        <v>103</v>
      </c>
      <c r="P3175">
        <f t="shared" si="247"/>
        <v>139.19</v>
      </c>
      <c r="Q3175" s="11" t="s">
        <v>8314</v>
      </c>
      <c r="R3175" t="s">
        <v>8315</v>
      </c>
      <c r="S3175" s="15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246"/>
        <v>101</v>
      </c>
      <c r="P3176">
        <f t="shared" si="247"/>
        <v>131.91</v>
      </c>
      <c r="Q3176" s="11" t="s">
        <v>8314</v>
      </c>
      <c r="R3176" t="s">
        <v>8315</v>
      </c>
      <c r="S3176" s="15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246"/>
        <v>110</v>
      </c>
      <c r="P3177">
        <f t="shared" si="247"/>
        <v>91.3</v>
      </c>
      <c r="Q3177" s="11" t="s">
        <v>8314</v>
      </c>
      <c r="R3177" t="s">
        <v>8315</v>
      </c>
      <c r="S3177" s="15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246"/>
        <v>115</v>
      </c>
      <c r="P3178">
        <f t="shared" si="247"/>
        <v>39.67</v>
      </c>
      <c r="Q3178" s="11" t="s">
        <v>8314</v>
      </c>
      <c r="R3178" t="s">
        <v>8315</v>
      </c>
      <c r="S3178" s="15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246"/>
        <v>117</v>
      </c>
      <c r="P3179">
        <f t="shared" si="247"/>
        <v>57.55</v>
      </c>
      <c r="Q3179" s="11" t="s">
        <v>8314</v>
      </c>
      <c r="R3179" t="s">
        <v>8315</v>
      </c>
      <c r="S3179" s="15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246"/>
        <v>172</v>
      </c>
      <c r="P3180">
        <f t="shared" si="247"/>
        <v>33.03</v>
      </c>
      <c r="Q3180" s="11" t="s">
        <v>8314</v>
      </c>
      <c r="R3180" t="s">
        <v>8315</v>
      </c>
      <c r="S3180" s="15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246"/>
        <v>114</v>
      </c>
      <c r="P3181">
        <f t="shared" si="247"/>
        <v>77.34</v>
      </c>
      <c r="Q3181" s="11" t="s">
        <v>8314</v>
      </c>
      <c r="R3181" t="s">
        <v>8315</v>
      </c>
      <c r="S3181" s="15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246"/>
        <v>120</v>
      </c>
      <c r="P3182">
        <f t="shared" si="247"/>
        <v>31.93</v>
      </c>
      <c r="Q3182" s="11" t="s">
        <v>8314</v>
      </c>
      <c r="R3182" t="s">
        <v>8315</v>
      </c>
      <c r="S3182" s="15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246"/>
        <v>109</v>
      </c>
      <c r="P3183">
        <f t="shared" si="247"/>
        <v>36.33</v>
      </c>
      <c r="Q3183" s="11" t="s">
        <v>8314</v>
      </c>
      <c r="R3183" t="s">
        <v>8315</v>
      </c>
      <c r="S3183" s="15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246"/>
        <v>101</v>
      </c>
      <c r="P3184">
        <f t="shared" si="247"/>
        <v>46.77</v>
      </c>
      <c r="Q3184" s="11" t="s">
        <v>8314</v>
      </c>
      <c r="R3184" t="s">
        <v>8315</v>
      </c>
      <c r="S3184" s="15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246"/>
        <v>109</v>
      </c>
      <c r="P3185">
        <f t="shared" si="247"/>
        <v>40.07</v>
      </c>
      <c r="Q3185" s="11" t="s">
        <v>8314</v>
      </c>
      <c r="R3185" t="s">
        <v>8315</v>
      </c>
      <c r="S3185" s="15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246"/>
        <v>107</v>
      </c>
      <c r="P3186">
        <f t="shared" si="247"/>
        <v>100.22</v>
      </c>
      <c r="Q3186" s="11" t="s">
        <v>8314</v>
      </c>
      <c r="R3186" t="s">
        <v>8315</v>
      </c>
      <c r="S3186" s="15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246"/>
        <v>100</v>
      </c>
      <c r="P3187">
        <f t="shared" si="247"/>
        <v>41.67</v>
      </c>
      <c r="Q3187" s="11" t="s">
        <v>8314</v>
      </c>
      <c r="R3187" t="s">
        <v>8315</v>
      </c>
      <c r="S3187" s="15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246"/>
        <v>102</v>
      </c>
      <c r="P3188">
        <f t="shared" si="247"/>
        <v>46.71</v>
      </c>
      <c r="Q3188" s="11" t="s">
        <v>8314</v>
      </c>
      <c r="R3188" t="s">
        <v>8315</v>
      </c>
      <c r="S3188" s="15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246"/>
        <v>116</v>
      </c>
      <c r="P3189">
        <f t="shared" si="247"/>
        <v>71.489999999999995</v>
      </c>
      <c r="Q3189" s="11" t="s">
        <v>8314</v>
      </c>
      <c r="R3189" t="s">
        <v>8315</v>
      </c>
      <c r="S3189" s="15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246"/>
        <v>65</v>
      </c>
      <c r="P3190">
        <f t="shared" si="247"/>
        <v>14.44</v>
      </c>
      <c r="Q3190" s="11" t="s">
        <v>8314</v>
      </c>
      <c r="R3190" t="s">
        <v>8356</v>
      </c>
      <c r="S3190" s="15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246"/>
        <v>12</v>
      </c>
      <c r="P3191">
        <f t="shared" si="247"/>
        <v>356.84</v>
      </c>
      <c r="Q3191" s="11" t="s">
        <v>8314</v>
      </c>
      <c r="R3191" t="s">
        <v>8356</v>
      </c>
      <c r="S3191" s="15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246"/>
        <v>0</v>
      </c>
      <c r="P3192">
        <f t="shared" si="247"/>
        <v>0</v>
      </c>
      <c r="Q3192" s="11" t="s">
        <v>8314</v>
      </c>
      <c r="R3192" t="s">
        <v>8356</v>
      </c>
      <c r="S3192" s="15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246"/>
        <v>4</v>
      </c>
      <c r="P3193">
        <f t="shared" si="247"/>
        <v>37.75</v>
      </c>
      <c r="Q3193" s="11" t="s">
        <v>8314</v>
      </c>
      <c r="R3193" t="s">
        <v>8356</v>
      </c>
      <c r="S3193" s="15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246"/>
        <v>1</v>
      </c>
      <c r="P3194">
        <f t="shared" si="247"/>
        <v>12.75</v>
      </c>
      <c r="Q3194" s="11" t="s">
        <v>8314</v>
      </c>
      <c r="R3194" t="s">
        <v>8356</v>
      </c>
      <c r="S3194" s="15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246"/>
        <v>12</v>
      </c>
      <c r="P3195">
        <f t="shared" si="247"/>
        <v>24.46</v>
      </c>
      <c r="Q3195" s="11" t="s">
        <v>8314</v>
      </c>
      <c r="R3195" t="s">
        <v>8356</v>
      </c>
      <c r="S3195" s="15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246"/>
        <v>0</v>
      </c>
      <c r="P3196">
        <f t="shared" si="247"/>
        <v>0</v>
      </c>
      <c r="Q3196" s="11" t="s">
        <v>8314</v>
      </c>
      <c r="R3196" t="s">
        <v>8356</v>
      </c>
      <c r="S3196" s="15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246"/>
        <v>59</v>
      </c>
      <c r="P3197">
        <f t="shared" si="247"/>
        <v>53.08</v>
      </c>
      <c r="Q3197" s="11" t="s">
        <v>8314</v>
      </c>
      <c r="R3197" t="s">
        <v>8356</v>
      </c>
      <c r="S3197" s="15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246"/>
        <v>0</v>
      </c>
      <c r="P3198">
        <f t="shared" si="247"/>
        <v>300</v>
      </c>
      <c r="Q3198" s="11" t="s">
        <v>8314</v>
      </c>
      <c r="R3198" t="s">
        <v>8356</v>
      </c>
      <c r="S3198" s="15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246"/>
        <v>11</v>
      </c>
      <c r="P3199">
        <f t="shared" si="247"/>
        <v>286.25</v>
      </c>
      <c r="Q3199" s="11" t="s">
        <v>8314</v>
      </c>
      <c r="R3199" t="s">
        <v>8356</v>
      </c>
      <c r="S3199" s="15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246"/>
        <v>0</v>
      </c>
      <c r="P3200">
        <f t="shared" si="247"/>
        <v>36.67</v>
      </c>
      <c r="Q3200" s="11" t="s">
        <v>8314</v>
      </c>
      <c r="R3200" t="s">
        <v>8356</v>
      </c>
      <c r="S3200" s="15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246"/>
        <v>52</v>
      </c>
      <c r="P3201">
        <f t="shared" si="247"/>
        <v>49.21</v>
      </c>
      <c r="Q3201" s="11" t="s">
        <v>8314</v>
      </c>
      <c r="R3201" t="s">
        <v>8356</v>
      </c>
      <c r="S3201" s="15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ref="O3202:O3265" si="251">ROUND(E3202/D3202*100,0)</f>
        <v>0</v>
      </c>
      <c r="P3202">
        <f t="shared" ref="P3202:P3265" si="252">IFERROR(ROUND(E3202/L3202,2),0)</f>
        <v>1</v>
      </c>
      <c r="Q3202" s="11" t="s">
        <v>8314</v>
      </c>
      <c r="R3202" t="s">
        <v>8356</v>
      </c>
      <c r="S3202" s="15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251"/>
        <v>1</v>
      </c>
      <c r="P3203">
        <f t="shared" si="252"/>
        <v>12.5</v>
      </c>
      <c r="Q3203" s="11" t="s">
        <v>8314</v>
      </c>
      <c r="R3203" t="s">
        <v>8356</v>
      </c>
      <c r="S3203" s="15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51"/>
        <v>55</v>
      </c>
      <c r="P3204">
        <f t="shared" si="252"/>
        <v>109.04</v>
      </c>
      <c r="Q3204" s="11" t="s">
        <v>8314</v>
      </c>
      <c r="R3204" t="s">
        <v>8356</v>
      </c>
      <c r="S3204" s="15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51"/>
        <v>25</v>
      </c>
      <c r="P3205">
        <f t="shared" si="252"/>
        <v>41.67</v>
      </c>
      <c r="Q3205" s="11" t="s">
        <v>8314</v>
      </c>
      <c r="R3205" t="s">
        <v>8356</v>
      </c>
      <c r="S3205" s="15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51"/>
        <v>0</v>
      </c>
      <c r="P3206">
        <f t="shared" si="252"/>
        <v>0</v>
      </c>
      <c r="Q3206" s="11" t="s">
        <v>8314</v>
      </c>
      <c r="R3206" t="s">
        <v>8356</v>
      </c>
      <c r="S3206" s="15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51"/>
        <v>3</v>
      </c>
      <c r="P3207">
        <f t="shared" si="252"/>
        <v>22.75</v>
      </c>
      <c r="Q3207" s="11" t="s">
        <v>8314</v>
      </c>
      <c r="R3207" t="s">
        <v>8356</v>
      </c>
      <c r="S3207" s="15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51"/>
        <v>0</v>
      </c>
      <c r="P3208">
        <f t="shared" si="252"/>
        <v>0</v>
      </c>
      <c r="Q3208" s="11" t="s">
        <v>8314</v>
      </c>
      <c r="R3208" t="s">
        <v>8356</v>
      </c>
      <c r="S3208" s="15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51"/>
        <v>46</v>
      </c>
      <c r="P3209">
        <f t="shared" si="252"/>
        <v>70.83</v>
      </c>
      <c r="Q3209" s="11" t="s">
        <v>8314</v>
      </c>
      <c r="R3209" t="s">
        <v>8356</v>
      </c>
      <c r="S3209" s="15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51"/>
        <v>104</v>
      </c>
      <c r="P3210">
        <f t="shared" si="252"/>
        <v>63.11</v>
      </c>
      <c r="Q3210" s="11" t="s">
        <v>8314</v>
      </c>
      <c r="R3210" t="s">
        <v>8315</v>
      </c>
      <c r="S3210" s="15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51"/>
        <v>119</v>
      </c>
      <c r="P3211">
        <f t="shared" si="252"/>
        <v>50.16</v>
      </c>
      <c r="Q3211" s="11" t="s">
        <v>8314</v>
      </c>
      <c r="R3211" t="s">
        <v>8315</v>
      </c>
      <c r="S3211" s="15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51"/>
        <v>126</v>
      </c>
      <c r="P3212">
        <f t="shared" si="252"/>
        <v>62.88</v>
      </c>
      <c r="Q3212" s="11" t="s">
        <v>8314</v>
      </c>
      <c r="R3212" t="s">
        <v>8315</v>
      </c>
      <c r="S3212" s="15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51"/>
        <v>120</v>
      </c>
      <c r="P3213">
        <f t="shared" si="252"/>
        <v>85.53</v>
      </c>
      <c r="Q3213" s="11" t="s">
        <v>8314</v>
      </c>
      <c r="R3213" t="s">
        <v>8315</v>
      </c>
      <c r="S3213" s="15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51"/>
        <v>126</v>
      </c>
      <c r="P3214">
        <f t="shared" si="252"/>
        <v>53.72</v>
      </c>
      <c r="Q3214" s="11" t="s">
        <v>8314</v>
      </c>
      <c r="R3214" t="s">
        <v>8315</v>
      </c>
      <c r="S3214" s="15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51"/>
        <v>100</v>
      </c>
      <c r="P3215">
        <f t="shared" si="252"/>
        <v>127.81</v>
      </c>
      <c r="Q3215" s="11" t="s">
        <v>8314</v>
      </c>
      <c r="R3215" t="s">
        <v>8315</v>
      </c>
      <c r="S3215" s="15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51"/>
        <v>102</v>
      </c>
      <c r="P3216">
        <f t="shared" si="252"/>
        <v>106.57</v>
      </c>
      <c r="Q3216" s="11" t="s">
        <v>8314</v>
      </c>
      <c r="R3216" t="s">
        <v>8315</v>
      </c>
      <c r="S3216" s="15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51"/>
        <v>100</v>
      </c>
      <c r="P3217">
        <f t="shared" si="252"/>
        <v>262.11</v>
      </c>
      <c r="Q3217" s="11" t="s">
        <v>8314</v>
      </c>
      <c r="R3217" t="s">
        <v>8315</v>
      </c>
      <c r="S3217" s="15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51"/>
        <v>100</v>
      </c>
      <c r="P3218">
        <f t="shared" si="252"/>
        <v>57.17</v>
      </c>
      <c r="Q3218" s="11" t="s">
        <v>8314</v>
      </c>
      <c r="R3218" t="s">
        <v>8315</v>
      </c>
      <c r="S3218" s="15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51"/>
        <v>116</v>
      </c>
      <c r="P3219">
        <f t="shared" si="252"/>
        <v>50.2</v>
      </c>
      <c r="Q3219" s="11" t="s">
        <v>8314</v>
      </c>
      <c r="R3219" t="s">
        <v>8315</v>
      </c>
      <c r="S3219" s="15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51"/>
        <v>102</v>
      </c>
      <c r="P3220">
        <f t="shared" si="252"/>
        <v>66.59</v>
      </c>
      <c r="Q3220" s="11" t="s">
        <v>8314</v>
      </c>
      <c r="R3220" t="s">
        <v>8315</v>
      </c>
      <c r="S3220" s="15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51"/>
        <v>100</v>
      </c>
      <c r="P3221">
        <f t="shared" si="252"/>
        <v>168.25</v>
      </c>
      <c r="Q3221" s="11" t="s">
        <v>8314</v>
      </c>
      <c r="R3221" t="s">
        <v>8315</v>
      </c>
      <c r="S3221" s="15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51"/>
        <v>101</v>
      </c>
      <c r="P3222">
        <f t="shared" si="252"/>
        <v>256.37</v>
      </c>
      <c r="Q3222" s="11" t="s">
        <v>8314</v>
      </c>
      <c r="R3222" t="s">
        <v>8315</v>
      </c>
      <c r="S3222" s="15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51"/>
        <v>103</v>
      </c>
      <c r="P3223">
        <f t="shared" si="252"/>
        <v>36.61</v>
      </c>
      <c r="Q3223" s="11" t="s">
        <v>8314</v>
      </c>
      <c r="R3223" t="s">
        <v>8315</v>
      </c>
      <c r="S3223" s="15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51"/>
        <v>125</v>
      </c>
      <c r="P3224">
        <f t="shared" si="252"/>
        <v>37.14</v>
      </c>
      <c r="Q3224" s="11" t="s">
        <v>8314</v>
      </c>
      <c r="R3224" t="s">
        <v>8315</v>
      </c>
      <c r="S3224" s="15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51"/>
        <v>110</v>
      </c>
      <c r="P3225">
        <f t="shared" si="252"/>
        <v>45.88</v>
      </c>
      <c r="Q3225" s="11" t="s">
        <v>8314</v>
      </c>
      <c r="R3225" t="s">
        <v>8315</v>
      </c>
      <c r="S3225" s="15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51"/>
        <v>102</v>
      </c>
      <c r="P3226">
        <f t="shared" si="252"/>
        <v>141.71</v>
      </c>
      <c r="Q3226" s="11" t="s">
        <v>8314</v>
      </c>
      <c r="R3226" t="s">
        <v>8315</v>
      </c>
      <c r="S3226" s="15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51"/>
        <v>102</v>
      </c>
      <c r="P3227">
        <f t="shared" si="252"/>
        <v>52.49</v>
      </c>
      <c r="Q3227" s="11" t="s">
        <v>8314</v>
      </c>
      <c r="R3227" t="s">
        <v>8315</v>
      </c>
      <c r="S3227" s="15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51"/>
        <v>104</v>
      </c>
      <c r="P3228">
        <f t="shared" si="252"/>
        <v>59.52</v>
      </c>
      <c r="Q3228" s="11" t="s">
        <v>8314</v>
      </c>
      <c r="R3228" t="s">
        <v>8315</v>
      </c>
      <c r="S3228" s="15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51"/>
        <v>125</v>
      </c>
      <c r="P3229">
        <f t="shared" si="252"/>
        <v>50</v>
      </c>
      <c r="Q3229" s="11" t="s">
        <v>8314</v>
      </c>
      <c r="R3229" t="s">
        <v>8315</v>
      </c>
      <c r="S3229" s="15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51"/>
        <v>102</v>
      </c>
      <c r="P3230">
        <f t="shared" si="252"/>
        <v>193.62</v>
      </c>
      <c r="Q3230" s="11" t="s">
        <v>8314</v>
      </c>
      <c r="R3230" t="s">
        <v>8315</v>
      </c>
      <c r="S3230" s="15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51"/>
        <v>108</v>
      </c>
      <c r="P3231">
        <f t="shared" si="252"/>
        <v>106.8</v>
      </c>
      <c r="Q3231" s="11" t="s">
        <v>8314</v>
      </c>
      <c r="R3231" t="s">
        <v>8315</v>
      </c>
      <c r="S3231" s="15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51"/>
        <v>110</v>
      </c>
      <c r="P3232">
        <f t="shared" si="252"/>
        <v>77.22</v>
      </c>
      <c r="Q3232" s="11" t="s">
        <v>8314</v>
      </c>
      <c r="R3232" t="s">
        <v>8315</v>
      </c>
      <c r="S3232" s="15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51"/>
        <v>161</v>
      </c>
      <c r="P3233">
        <f t="shared" si="252"/>
        <v>57.5</v>
      </c>
      <c r="Q3233" s="11" t="s">
        <v>8314</v>
      </c>
      <c r="R3233" t="s">
        <v>8315</v>
      </c>
      <c r="S3233" s="15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51"/>
        <v>131</v>
      </c>
      <c r="P3234">
        <f t="shared" si="252"/>
        <v>50.46</v>
      </c>
      <c r="Q3234" s="11" t="s">
        <v>8314</v>
      </c>
      <c r="R3234" t="s">
        <v>8315</v>
      </c>
      <c r="S3234" s="15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51"/>
        <v>119</v>
      </c>
      <c r="P3235">
        <f t="shared" si="252"/>
        <v>97.38</v>
      </c>
      <c r="Q3235" s="11" t="s">
        <v>8314</v>
      </c>
      <c r="R3235" t="s">
        <v>8315</v>
      </c>
      <c r="S3235" s="15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51"/>
        <v>100</v>
      </c>
      <c r="P3236">
        <f t="shared" si="252"/>
        <v>34.92</v>
      </c>
      <c r="Q3236" s="11" t="s">
        <v>8314</v>
      </c>
      <c r="R3236" t="s">
        <v>8315</v>
      </c>
      <c r="S3236" s="15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51"/>
        <v>103</v>
      </c>
      <c r="P3237">
        <f t="shared" si="252"/>
        <v>85.53</v>
      </c>
      <c r="Q3237" s="11" t="s">
        <v>8314</v>
      </c>
      <c r="R3237" t="s">
        <v>8315</v>
      </c>
      <c r="S3237" s="15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51"/>
        <v>101</v>
      </c>
      <c r="P3238">
        <f t="shared" si="252"/>
        <v>182.91</v>
      </c>
      <c r="Q3238" s="11" t="s">
        <v>8314</v>
      </c>
      <c r="R3238" t="s">
        <v>8315</v>
      </c>
      <c r="S3238" s="15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51"/>
        <v>101</v>
      </c>
      <c r="P3239">
        <f t="shared" si="252"/>
        <v>131.13999999999999</v>
      </c>
      <c r="Q3239" s="11" t="s">
        <v>8314</v>
      </c>
      <c r="R3239" t="s">
        <v>8315</v>
      </c>
      <c r="S3239" s="15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51"/>
        <v>112</v>
      </c>
      <c r="P3240">
        <f t="shared" si="252"/>
        <v>39.81</v>
      </c>
      <c r="Q3240" s="11" t="s">
        <v>8314</v>
      </c>
      <c r="R3240" t="s">
        <v>8315</v>
      </c>
      <c r="S3240" s="15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51"/>
        <v>106</v>
      </c>
      <c r="P3241">
        <f t="shared" si="252"/>
        <v>59.7</v>
      </c>
      <c r="Q3241" s="11" t="s">
        <v>8314</v>
      </c>
      <c r="R3241" t="s">
        <v>8315</v>
      </c>
      <c r="S3241" s="15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51"/>
        <v>101</v>
      </c>
      <c r="P3242">
        <f t="shared" si="252"/>
        <v>88.74</v>
      </c>
      <c r="Q3242" s="11" t="s">
        <v>8314</v>
      </c>
      <c r="R3242" t="s">
        <v>8315</v>
      </c>
      <c r="S3242" s="15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51"/>
        <v>115</v>
      </c>
      <c r="P3243">
        <f t="shared" si="252"/>
        <v>58.69</v>
      </c>
      <c r="Q3243" s="11" t="s">
        <v>8314</v>
      </c>
      <c r="R3243" t="s">
        <v>8315</v>
      </c>
      <c r="S3243" s="15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51"/>
        <v>127</v>
      </c>
      <c r="P3244">
        <f t="shared" si="252"/>
        <v>69.569999999999993</v>
      </c>
      <c r="Q3244" s="11" t="s">
        <v>8314</v>
      </c>
      <c r="R3244" t="s">
        <v>8315</v>
      </c>
      <c r="S3244" s="15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51"/>
        <v>103</v>
      </c>
      <c r="P3245">
        <f t="shared" si="252"/>
        <v>115.87</v>
      </c>
      <c r="Q3245" s="11" t="s">
        <v>8314</v>
      </c>
      <c r="R3245" t="s">
        <v>8315</v>
      </c>
      <c r="S3245" s="15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51"/>
        <v>103</v>
      </c>
      <c r="P3246">
        <f t="shared" si="252"/>
        <v>23.87</v>
      </c>
      <c r="Q3246" s="11" t="s">
        <v>8314</v>
      </c>
      <c r="R3246" t="s">
        <v>8315</v>
      </c>
      <c r="S3246" s="15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51"/>
        <v>104</v>
      </c>
      <c r="P3247">
        <f t="shared" si="252"/>
        <v>81.13</v>
      </c>
      <c r="Q3247" s="11" t="s">
        <v>8314</v>
      </c>
      <c r="R3247" t="s">
        <v>8315</v>
      </c>
      <c r="S3247" s="15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51"/>
        <v>111</v>
      </c>
      <c r="P3248">
        <f t="shared" si="252"/>
        <v>57.63</v>
      </c>
      <c r="Q3248" s="11" t="s">
        <v>8314</v>
      </c>
      <c r="R3248" t="s">
        <v>8315</v>
      </c>
      <c r="S3248" s="15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51"/>
        <v>106</v>
      </c>
      <c r="P3249">
        <f t="shared" si="252"/>
        <v>46.43</v>
      </c>
      <c r="Q3249" s="11" t="s">
        <v>8314</v>
      </c>
      <c r="R3249" t="s">
        <v>8315</v>
      </c>
      <c r="S3249" s="15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51"/>
        <v>101</v>
      </c>
      <c r="P3250">
        <f t="shared" si="252"/>
        <v>60.48</v>
      </c>
      <c r="Q3250" s="11" t="s">
        <v>8314</v>
      </c>
      <c r="R3250" t="s">
        <v>8315</v>
      </c>
      <c r="S3250" s="15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51"/>
        <v>105</v>
      </c>
      <c r="P3251">
        <f t="shared" si="252"/>
        <v>65.58</v>
      </c>
      <c r="Q3251" s="11" t="s">
        <v>8314</v>
      </c>
      <c r="R3251" t="s">
        <v>8315</v>
      </c>
      <c r="S3251" s="15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51"/>
        <v>102</v>
      </c>
      <c r="P3252">
        <f t="shared" si="252"/>
        <v>119.19</v>
      </c>
      <c r="Q3252" s="11" t="s">
        <v>8314</v>
      </c>
      <c r="R3252" t="s">
        <v>8315</v>
      </c>
      <c r="S3252" s="15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51"/>
        <v>111</v>
      </c>
      <c r="P3253">
        <f t="shared" si="252"/>
        <v>83.05</v>
      </c>
      <c r="Q3253" s="11" t="s">
        <v>8314</v>
      </c>
      <c r="R3253" t="s">
        <v>8315</v>
      </c>
      <c r="S3253" s="15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51"/>
        <v>128</v>
      </c>
      <c r="P3254">
        <f t="shared" si="252"/>
        <v>57.52</v>
      </c>
      <c r="Q3254" s="11" t="s">
        <v>8314</v>
      </c>
      <c r="R3254" t="s">
        <v>8315</v>
      </c>
      <c r="S3254" s="15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51"/>
        <v>102</v>
      </c>
      <c r="P3255">
        <f t="shared" si="252"/>
        <v>177.09</v>
      </c>
      <c r="Q3255" s="11" t="s">
        <v>8314</v>
      </c>
      <c r="R3255" t="s">
        <v>8315</v>
      </c>
      <c r="S3255" s="15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51"/>
        <v>101</v>
      </c>
      <c r="P3256">
        <f t="shared" si="252"/>
        <v>70.77</v>
      </c>
      <c r="Q3256" s="11" t="s">
        <v>8314</v>
      </c>
      <c r="R3256" t="s">
        <v>8315</v>
      </c>
      <c r="S3256" s="15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51"/>
        <v>175</v>
      </c>
      <c r="P3257">
        <f t="shared" si="252"/>
        <v>29.17</v>
      </c>
      <c r="Q3257" s="11" t="s">
        <v>8314</v>
      </c>
      <c r="R3257" t="s">
        <v>8315</v>
      </c>
      <c r="S3257" s="15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51"/>
        <v>128</v>
      </c>
      <c r="P3258">
        <f t="shared" si="252"/>
        <v>72.760000000000005</v>
      </c>
      <c r="Q3258" s="11" t="s">
        <v>8314</v>
      </c>
      <c r="R3258" t="s">
        <v>8315</v>
      </c>
      <c r="S3258" s="15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51"/>
        <v>106</v>
      </c>
      <c r="P3259">
        <f t="shared" si="252"/>
        <v>51.85</v>
      </c>
      <c r="Q3259" s="11" t="s">
        <v>8314</v>
      </c>
      <c r="R3259" t="s">
        <v>8315</v>
      </c>
      <c r="S3259" s="15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51"/>
        <v>105</v>
      </c>
      <c r="P3260">
        <f t="shared" si="252"/>
        <v>98.2</v>
      </c>
      <c r="Q3260" s="11" t="s">
        <v>8314</v>
      </c>
      <c r="R3260" t="s">
        <v>8315</v>
      </c>
      <c r="S3260" s="15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51"/>
        <v>106</v>
      </c>
      <c r="P3261">
        <f t="shared" si="252"/>
        <v>251.74</v>
      </c>
      <c r="Q3261" s="11" t="s">
        <v>8314</v>
      </c>
      <c r="R3261" t="s">
        <v>8315</v>
      </c>
      <c r="S3261" s="15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51"/>
        <v>109</v>
      </c>
      <c r="P3262">
        <f t="shared" si="252"/>
        <v>74.819999999999993</v>
      </c>
      <c r="Q3262" s="11" t="s">
        <v>8314</v>
      </c>
      <c r="R3262" t="s">
        <v>8315</v>
      </c>
      <c r="S3262" s="15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51"/>
        <v>100</v>
      </c>
      <c r="P3263">
        <f t="shared" si="252"/>
        <v>67.650000000000006</v>
      </c>
      <c r="Q3263" s="11" t="s">
        <v>8314</v>
      </c>
      <c r="R3263" t="s">
        <v>8315</v>
      </c>
      <c r="S3263" s="15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51"/>
        <v>103</v>
      </c>
      <c r="P3264">
        <f t="shared" si="252"/>
        <v>93.81</v>
      </c>
      <c r="Q3264" s="11" t="s">
        <v>8314</v>
      </c>
      <c r="R3264" t="s">
        <v>8315</v>
      </c>
      <c r="S3264" s="15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51"/>
        <v>112</v>
      </c>
      <c r="P3265">
        <f t="shared" si="252"/>
        <v>41.24</v>
      </c>
      <c r="Q3265" s="11" t="s">
        <v>8314</v>
      </c>
      <c r="R3265" t="s">
        <v>8315</v>
      </c>
      <c r="S3265" s="15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ref="O3266:O3329" si="256">ROUND(E3266/D3266*100,0)</f>
        <v>103</v>
      </c>
      <c r="P3266">
        <f t="shared" ref="P3266:P3329" si="257">IFERROR(ROUND(E3266/L3266,2),0)</f>
        <v>52.55</v>
      </c>
      <c r="Q3266" s="11" t="s">
        <v>8314</v>
      </c>
      <c r="R3266" t="s">
        <v>8315</v>
      </c>
      <c r="S3266" s="15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si="256"/>
        <v>164</v>
      </c>
      <c r="P3267">
        <f t="shared" si="257"/>
        <v>70.290000000000006</v>
      </c>
      <c r="Q3267" s="11" t="s">
        <v>8314</v>
      </c>
      <c r="R3267" t="s">
        <v>8315</v>
      </c>
      <c r="S3267" s="15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56"/>
        <v>131</v>
      </c>
      <c r="P3268">
        <f t="shared" si="257"/>
        <v>48.33</v>
      </c>
      <c r="Q3268" s="11" t="s">
        <v>8314</v>
      </c>
      <c r="R3268" t="s">
        <v>8315</v>
      </c>
      <c r="S3268" s="15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56"/>
        <v>102</v>
      </c>
      <c r="P3269">
        <f t="shared" si="257"/>
        <v>53.18</v>
      </c>
      <c r="Q3269" s="11" t="s">
        <v>8314</v>
      </c>
      <c r="R3269" t="s">
        <v>8315</v>
      </c>
      <c r="S3269" s="15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56"/>
        <v>128</v>
      </c>
      <c r="P3270">
        <f t="shared" si="257"/>
        <v>60.95</v>
      </c>
      <c r="Q3270" s="11" t="s">
        <v>8314</v>
      </c>
      <c r="R3270" t="s">
        <v>8315</v>
      </c>
      <c r="S3270" s="15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56"/>
        <v>102</v>
      </c>
      <c r="P3271">
        <f t="shared" si="257"/>
        <v>116</v>
      </c>
      <c r="Q3271" s="11" t="s">
        <v>8314</v>
      </c>
      <c r="R3271" t="s">
        <v>8315</v>
      </c>
      <c r="S3271" s="15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56"/>
        <v>102</v>
      </c>
      <c r="P3272">
        <f t="shared" si="257"/>
        <v>61</v>
      </c>
      <c r="Q3272" s="11" t="s">
        <v>8314</v>
      </c>
      <c r="R3272" t="s">
        <v>8315</v>
      </c>
      <c r="S3272" s="15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56"/>
        <v>130</v>
      </c>
      <c r="P3273">
        <f t="shared" si="257"/>
        <v>38.24</v>
      </c>
      <c r="Q3273" s="11" t="s">
        <v>8314</v>
      </c>
      <c r="R3273" t="s">
        <v>8315</v>
      </c>
      <c r="S3273" s="15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56"/>
        <v>154</v>
      </c>
      <c r="P3274">
        <f t="shared" si="257"/>
        <v>106.5</v>
      </c>
      <c r="Q3274" s="11" t="s">
        <v>8314</v>
      </c>
      <c r="R3274" t="s">
        <v>8315</v>
      </c>
      <c r="S3274" s="15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56"/>
        <v>107</v>
      </c>
      <c r="P3275">
        <f t="shared" si="257"/>
        <v>204.57</v>
      </c>
      <c r="Q3275" s="11" t="s">
        <v>8314</v>
      </c>
      <c r="R3275" t="s">
        <v>8315</v>
      </c>
      <c r="S3275" s="15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56"/>
        <v>101</v>
      </c>
      <c r="P3276">
        <f t="shared" si="257"/>
        <v>54.91</v>
      </c>
      <c r="Q3276" s="11" t="s">
        <v>8314</v>
      </c>
      <c r="R3276" t="s">
        <v>8315</v>
      </c>
      <c r="S3276" s="15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56"/>
        <v>100</v>
      </c>
      <c r="P3277">
        <f t="shared" si="257"/>
        <v>150.41999999999999</v>
      </c>
      <c r="Q3277" s="11" t="s">
        <v>8314</v>
      </c>
      <c r="R3277" t="s">
        <v>8315</v>
      </c>
      <c r="S3277" s="15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56"/>
        <v>117</v>
      </c>
      <c r="P3278">
        <f t="shared" si="257"/>
        <v>52.58</v>
      </c>
      <c r="Q3278" s="11" t="s">
        <v>8314</v>
      </c>
      <c r="R3278" t="s">
        <v>8315</v>
      </c>
      <c r="S3278" s="15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56"/>
        <v>109</v>
      </c>
      <c r="P3279">
        <f t="shared" si="257"/>
        <v>54.3</v>
      </c>
      <c r="Q3279" s="11" t="s">
        <v>8314</v>
      </c>
      <c r="R3279" t="s">
        <v>8315</v>
      </c>
      <c r="S3279" s="15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56"/>
        <v>103</v>
      </c>
      <c r="P3280">
        <f t="shared" si="257"/>
        <v>76.03</v>
      </c>
      <c r="Q3280" s="11" t="s">
        <v>8314</v>
      </c>
      <c r="R3280" t="s">
        <v>8315</v>
      </c>
      <c r="S3280" s="15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56"/>
        <v>114</v>
      </c>
      <c r="P3281">
        <f t="shared" si="257"/>
        <v>105.21</v>
      </c>
      <c r="Q3281" s="11" t="s">
        <v>8314</v>
      </c>
      <c r="R3281" t="s">
        <v>8315</v>
      </c>
      <c r="S3281" s="15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56"/>
        <v>103</v>
      </c>
      <c r="P3282">
        <f t="shared" si="257"/>
        <v>68.67</v>
      </c>
      <c r="Q3282" s="11" t="s">
        <v>8314</v>
      </c>
      <c r="R3282" t="s">
        <v>8315</v>
      </c>
      <c r="S3282" s="15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56"/>
        <v>122</v>
      </c>
      <c r="P3283">
        <f t="shared" si="257"/>
        <v>129.36000000000001</v>
      </c>
      <c r="Q3283" s="11" t="s">
        <v>8314</v>
      </c>
      <c r="R3283" t="s">
        <v>8315</v>
      </c>
      <c r="S3283" s="15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56"/>
        <v>103</v>
      </c>
      <c r="P3284">
        <f t="shared" si="257"/>
        <v>134.26</v>
      </c>
      <c r="Q3284" s="11" t="s">
        <v>8314</v>
      </c>
      <c r="R3284" t="s">
        <v>8315</v>
      </c>
      <c r="S3284" s="15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56"/>
        <v>105</v>
      </c>
      <c r="P3285">
        <f t="shared" si="257"/>
        <v>17.829999999999998</v>
      </c>
      <c r="Q3285" s="11" t="s">
        <v>8314</v>
      </c>
      <c r="R3285" t="s">
        <v>8315</v>
      </c>
      <c r="S3285" s="15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56"/>
        <v>102</v>
      </c>
      <c r="P3286">
        <f t="shared" si="257"/>
        <v>203.2</v>
      </c>
      <c r="Q3286" s="11" t="s">
        <v>8314</v>
      </c>
      <c r="R3286" t="s">
        <v>8315</v>
      </c>
      <c r="S3286" s="15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56"/>
        <v>112</v>
      </c>
      <c r="P3287">
        <f t="shared" si="257"/>
        <v>69.19</v>
      </c>
      <c r="Q3287" s="11" t="s">
        <v>8314</v>
      </c>
      <c r="R3287" t="s">
        <v>8315</v>
      </c>
      <c r="S3287" s="15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56"/>
        <v>102</v>
      </c>
      <c r="P3288">
        <f t="shared" si="257"/>
        <v>125.12</v>
      </c>
      <c r="Q3288" s="11" t="s">
        <v>8314</v>
      </c>
      <c r="R3288" t="s">
        <v>8315</v>
      </c>
      <c r="S3288" s="15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56"/>
        <v>100</v>
      </c>
      <c r="P3289">
        <f t="shared" si="257"/>
        <v>73.53</v>
      </c>
      <c r="Q3289" s="11" t="s">
        <v>8314</v>
      </c>
      <c r="R3289" t="s">
        <v>8315</v>
      </c>
      <c r="S3289" s="15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56"/>
        <v>100</v>
      </c>
      <c r="P3290">
        <f t="shared" si="257"/>
        <v>48.44</v>
      </c>
      <c r="Q3290" s="11" t="s">
        <v>8314</v>
      </c>
      <c r="R3290" t="s">
        <v>8315</v>
      </c>
      <c r="S3290" s="15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56"/>
        <v>133</v>
      </c>
      <c r="P3291">
        <f t="shared" si="257"/>
        <v>26.61</v>
      </c>
      <c r="Q3291" s="11" t="s">
        <v>8314</v>
      </c>
      <c r="R3291" t="s">
        <v>8315</v>
      </c>
      <c r="S3291" s="15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56"/>
        <v>121</v>
      </c>
      <c r="P3292">
        <f t="shared" si="257"/>
        <v>33.67</v>
      </c>
      <c r="Q3292" s="11" t="s">
        <v>8314</v>
      </c>
      <c r="R3292" t="s">
        <v>8315</v>
      </c>
      <c r="S3292" s="15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56"/>
        <v>114</v>
      </c>
      <c r="P3293">
        <f t="shared" si="257"/>
        <v>40.71</v>
      </c>
      <c r="Q3293" s="11" t="s">
        <v>8314</v>
      </c>
      <c r="R3293" t="s">
        <v>8315</v>
      </c>
      <c r="S3293" s="15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56"/>
        <v>286</v>
      </c>
      <c r="P3294">
        <f t="shared" si="257"/>
        <v>19.27</v>
      </c>
      <c r="Q3294" s="11" t="s">
        <v>8314</v>
      </c>
      <c r="R3294" t="s">
        <v>8315</v>
      </c>
      <c r="S3294" s="15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56"/>
        <v>170</v>
      </c>
      <c r="P3295">
        <f t="shared" si="257"/>
        <v>84.29</v>
      </c>
      <c r="Q3295" s="11" t="s">
        <v>8314</v>
      </c>
      <c r="R3295" t="s">
        <v>8315</v>
      </c>
      <c r="S3295" s="15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56"/>
        <v>118</v>
      </c>
      <c r="P3296">
        <f t="shared" si="257"/>
        <v>29.58</v>
      </c>
      <c r="Q3296" s="11" t="s">
        <v>8314</v>
      </c>
      <c r="R3296" t="s">
        <v>8315</v>
      </c>
      <c r="S3296" s="15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56"/>
        <v>103</v>
      </c>
      <c r="P3297">
        <f t="shared" si="257"/>
        <v>26.67</v>
      </c>
      <c r="Q3297" s="11" t="s">
        <v>8314</v>
      </c>
      <c r="R3297" t="s">
        <v>8315</v>
      </c>
      <c r="S3297" s="15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56"/>
        <v>144</v>
      </c>
      <c r="P3298">
        <f t="shared" si="257"/>
        <v>45.98</v>
      </c>
      <c r="Q3298" s="11" t="s">
        <v>8314</v>
      </c>
      <c r="R3298" t="s">
        <v>8315</v>
      </c>
      <c r="S3298" s="15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56"/>
        <v>100</v>
      </c>
      <c r="P3299">
        <f t="shared" si="257"/>
        <v>125.09</v>
      </c>
      <c r="Q3299" s="11" t="s">
        <v>8314</v>
      </c>
      <c r="R3299" t="s">
        <v>8315</v>
      </c>
      <c r="S3299" s="15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56"/>
        <v>102</v>
      </c>
      <c r="P3300">
        <f t="shared" si="257"/>
        <v>141.29</v>
      </c>
      <c r="Q3300" s="11" t="s">
        <v>8314</v>
      </c>
      <c r="R3300" t="s">
        <v>8315</v>
      </c>
      <c r="S3300" s="15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56"/>
        <v>116</v>
      </c>
      <c r="P3301">
        <f t="shared" si="257"/>
        <v>55.33</v>
      </c>
      <c r="Q3301" s="11" t="s">
        <v>8314</v>
      </c>
      <c r="R3301" t="s">
        <v>8315</v>
      </c>
      <c r="S3301" s="15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56"/>
        <v>136</v>
      </c>
      <c r="P3302">
        <f t="shared" si="257"/>
        <v>46.42</v>
      </c>
      <c r="Q3302" s="11" t="s">
        <v>8314</v>
      </c>
      <c r="R3302" t="s">
        <v>8315</v>
      </c>
      <c r="S3302" s="15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56"/>
        <v>133</v>
      </c>
      <c r="P3303">
        <f t="shared" si="257"/>
        <v>57.2</v>
      </c>
      <c r="Q3303" s="11" t="s">
        <v>8314</v>
      </c>
      <c r="R3303" t="s">
        <v>8315</v>
      </c>
      <c r="S3303" s="15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56"/>
        <v>103</v>
      </c>
      <c r="P3304">
        <f t="shared" si="257"/>
        <v>173.7</v>
      </c>
      <c r="Q3304" s="11" t="s">
        <v>8314</v>
      </c>
      <c r="R3304" t="s">
        <v>8315</v>
      </c>
      <c r="S3304" s="15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56"/>
        <v>116</v>
      </c>
      <c r="P3305">
        <f t="shared" si="257"/>
        <v>59.6</v>
      </c>
      <c r="Q3305" s="11" t="s">
        <v>8314</v>
      </c>
      <c r="R3305" t="s">
        <v>8315</v>
      </c>
      <c r="S3305" s="15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56"/>
        <v>105</v>
      </c>
      <c r="P3306">
        <f t="shared" si="257"/>
        <v>89.59</v>
      </c>
      <c r="Q3306" s="11" t="s">
        <v>8314</v>
      </c>
      <c r="R3306" t="s">
        <v>8315</v>
      </c>
      <c r="S3306" s="15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56"/>
        <v>102</v>
      </c>
      <c r="P3307">
        <f t="shared" si="257"/>
        <v>204.05</v>
      </c>
      <c r="Q3307" s="11" t="s">
        <v>8314</v>
      </c>
      <c r="R3307" t="s">
        <v>8315</v>
      </c>
      <c r="S3307" s="15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56"/>
        <v>175</v>
      </c>
      <c r="P3308">
        <f t="shared" si="257"/>
        <v>48.7</v>
      </c>
      <c r="Q3308" s="11" t="s">
        <v>8314</v>
      </c>
      <c r="R3308" t="s">
        <v>8315</v>
      </c>
      <c r="S3308" s="15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56"/>
        <v>107</v>
      </c>
      <c r="P3309">
        <f t="shared" si="257"/>
        <v>53.34</v>
      </c>
      <c r="Q3309" s="11" t="s">
        <v>8314</v>
      </c>
      <c r="R3309" t="s">
        <v>8315</v>
      </c>
      <c r="S3309" s="15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56"/>
        <v>122</v>
      </c>
      <c r="P3310">
        <f t="shared" si="257"/>
        <v>75.09</v>
      </c>
      <c r="Q3310" s="11" t="s">
        <v>8314</v>
      </c>
      <c r="R3310" t="s">
        <v>8315</v>
      </c>
      <c r="S3310" s="15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56"/>
        <v>159</v>
      </c>
      <c r="P3311">
        <f t="shared" si="257"/>
        <v>18</v>
      </c>
      <c r="Q3311" s="11" t="s">
        <v>8314</v>
      </c>
      <c r="R3311" t="s">
        <v>8315</v>
      </c>
      <c r="S3311" s="15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56"/>
        <v>100</v>
      </c>
      <c r="P3312">
        <f t="shared" si="257"/>
        <v>209.84</v>
      </c>
      <c r="Q3312" s="11" t="s">
        <v>8314</v>
      </c>
      <c r="R3312" t="s">
        <v>8315</v>
      </c>
      <c r="S3312" s="15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56"/>
        <v>110</v>
      </c>
      <c r="P3313">
        <f t="shared" si="257"/>
        <v>61.02</v>
      </c>
      <c r="Q3313" s="11" t="s">
        <v>8314</v>
      </c>
      <c r="R3313" t="s">
        <v>8315</v>
      </c>
      <c r="S3313" s="15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56"/>
        <v>100</v>
      </c>
      <c r="P3314">
        <f t="shared" si="257"/>
        <v>61</v>
      </c>
      <c r="Q3314" s="11" t="s">
        <v>8314</v>
      </c>
      <c r="R3314" t="s">
        <v>8315</v>
      </c>
      <c r="S3314" s="15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56"/>
        <v>116</v>
      </c>
      <c r="P3315">
        <f t="shared" si="257"/>
        <v>80.03</v>
      </c>
      <c r="Q3315" s="11" t="s">
        <v>8314</v>
      </c>
      <c r="R3315" t="s">
        <v>8315</v>
      </c>
      <c r="S3315" s="15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56"/>
        <v>211</v>
      </c>
      <c r="P3316">
        <f t="shared" si="257"/>
        <v>29.07</v>
      </c>
      <c r="Q3316" s="11" t="s">
        <v>8314</v>
      </c>
      <c r="R3316" t="s">
        <v>8315</v>
      </c>
      <c r="S3316" s="15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56"/>
        <v>110</v>
      </c>
      <c r="P3317">
        <f t="shared" si="257"/>
        <v>49.44</v>
      </c>
      <c r="Q3317" s="11" t="s">
        <v>8314</v>
      </c>
      <c r="R3317" t="s">
        <v>8315</v>
      </c>
      <c r="S3317" s="15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56"/>
        <v>100</v>
      </c>
      <c r="P3318">
        <f t="shared" si="257"/>
        <v>93.98</v>
      </c>
      <c r="Q3318" s="11" t="s">
        <v>8314</v>
      </c>
      <c r="R3318" t="s">
        <v>8315</v>
      </c>
      <c r="S3318" s="15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56"/>
        <v>106</v>
      </c>
      <c r="P3319">
        <f t="shared" si="257"/>
        <v>61.94</v>
      </c>
      <c r="Q3319" s="11" t="s">
        <v>8314</v>
      </c>
      <c r="R3319" t="s">
        <v>8315</v>
      </c>
      <c r="S3319" s="15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56"/>
        <v>126</v>
      </c>
      <c r="P3320">
        <f t="shared" si="257"/>
        <v>78.5</v>
      </c>
      <c r="Q3320" s="11" t="s">
        <v>8314</v>
      </c>
      <c r="R3320" t="s">
        <v>8315</v>
      </c>
      <c r="S3320" s="15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56"/>
        <v>108</v>
      </c>
      <c r="P3321">
        <f t="shared" si="257"/>
        <v>33.75</v>
      </c>
      <c r="Q3321" s="11" t="s">
        <v>8314</v>
      </c>
      <c r="R3321" t="s">
        <v>8315</v>
      </c>
      <c r="S3321" s="15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56"/>
        <v>101</v>
      </c>
      <c r="P3322">
        <f t="shared" si="257"/>
        <v>66.45</v>
      </c>
      <c r="Q3322" s="11" t="s">
        <v>8314</v>
      </c>
      <c r="R3322" t="s">
        <v>8315</v>
      </c>
      <c r="S3322" s="15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56"/>
        <v>107</v>
      </c>
      <c r="P3323">
        <f t="shared" si="257"/>
        <v>35.799999999999997</v>
      </c>
      <c r="Q3323" s="11" t="s">
        <v>8314</v>
      </c>
      <c r="R3323" t="s">
        <v>8315</v>
      </c>
      <c r="S3323" s="15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56"/>
        <v>102</v>
      </c>
      <c r="P3324">
        <f t="shared" si="257"/>
        <v>145.65</v>
      </c>
      <c r="Q3324" s="11" t="s">
        <v>8314</v>
      </c>
      <c r="R3324" t="s">
        <v>8315</v>
      </c>
      <c r="S3324" s="15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56"/>
        <v>126</v>
      </c>
      <c r="P3325">
        <f t="shared" si="257"/>
        <v>25.69</v>
      </c>
      <c r="Q3325" s="11" t="s">
        <v>8314</v>
      </c>
      <c r="R3325" t="s">
        <v>8315</v>
      </c>
      <c r="S3325" s="15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56"/>
        <v>102</v>
      </c>
      <c r="P3326">
        <f t="shared" si="257"/>
        <v>152.5</v>
      </c>
      <c r="Q3326" s="11" t="s">
        <v>8314</v>
      </c>
      <c r="R3326" t="s">
        <v>8315</v>
      </c>
      <c r="S3326" s="15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56"/>
        <v>113</v>
      </c>
      <c r="P3327">
        <f t="shared" si="257"/>
        <v>30</v>
      </c>
      <c r="Q3327" s="11" t="s">
        <v>8314</v>
      </c>
      <c r="R3327" t="s">
        <v>8315</v>
      </c>
      <c r="S3327" s="15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56"/>
        <v>101</v>
      </c>
      <c r="P3328">
        <f t="shared" si="257"/>
        <v>142.28</v>
      </c>
      <c r="Q3328" s="11" t="s">
        <v>8314</v>
      </c>
      <c r="R3328" t="s">
        <v>8315</v>
      </c>
      <c r="S3328" s="15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56"/>
        <v>101</v>
      </c>
      <c r="P3329">
        <f t="shared" si="257"/>
        <v>24.55</v>
      </c>
      <c r="Q3329" s="11" t="s">
        <v>8314</v>
      </c>
      <c r="R3329" t="s">
        <v>8315</v>
      </c>
      <c r="S3329" s="15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1" t="s">
        <v>8314</v>
      </c>
      <c r="R3330" t="s">
        <v>8315</v>
      </c>
      <c r="S3330" s="15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si="261"/>
        <v>117</v>
      </c>
      <c r="P3331">
        <f t="shared" si="262"/>
        <v>44.92</v>
      </c>
      <c r="Q3331" s="11" t="s">
        <v>8314</v>
      </c>
      <c r="R3331" t="s">
        <v>8315</v>
      </c>
      <c r="S3331" s="15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61"/>
        <v>106</v>
      </c>
      <c r="P3332">
        <f t="shared" si="262"/>
        <v>23.1</v>
      </c>
      <c r="Q3332" s="11" t="s">
        <v>8314</v>
      </c>
      <c r="R3332" t="s">
        <v>8315</v>
      </c>
      <c r="S3332" s="15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61"/>
        <v>105</v>
      </c>
      <c r="P3333">
        <f t="shared" si="262"/>
        <v>80.400000000000006</v>
      </c>
      <c r="Q3333" s="11" t="s">
        <v>8314</v>
      </c>
      <c r="R3333" t="s">
        <v>8315</v>
      </c>
      <c r="S3333" s="15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61"/>
        <v>100</v>
      </c>
      <c r="P3334">
        <f t="shared" si="262"/>
        <v>72.290000000000006</v>
      </c>
      <c r="Q3334" s="11" t="s">
        <v>8314</v>
      </c>
      <c r="R3334" t="s">
        <v>8315</v>
      </c>
      <c r="S3334" s="15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61"/>
        <v>105</v>
      </c>
      <c r="P3335">
        <f t="shared" si="262"/>
        <v>32.97</v>
      </c>
      <c r="Q3335" s="11" t="s">
        <v>8314</v>
      </c>
      <c r="R3335" t="s">
        <v>8315</v>
      </c>
      <c r="S3335" s="15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61"/>
        <v>139</v>
      </c>
      <c r="P3336">
        <f t="shared" si="262"/>
        <v>116.65</v>
      </c>
      <c r="Q3336" s="11" t="s">
        <v>8314</v>
      </c>
      <c r="R3336" t="s">
        <v>8315</v>
      </c>
      <c r="S3336" s="15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61"/>
        <v>100</v>
      </c>
      <c r="P3337">
        <f t="shared" si="262"/>
        <v>79.62</v>
      </c>
      <c r="Q3337" s="11" t="s">
        <v>8314</v>
      </c>
      <c r="R3337" t="s">
        <v>8315</v>
      </c>
      <c r="S3337" s="15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61"/>
        <v>100</v>
      </c>
      <c r="P3338">
        <f t="shared" si="262"/>
        <v>27.78</v>
      </c>
      <c r="Q3338" s="11" t="s">
        <v>8314</v>
      </c>
      <c r="R3338" t="s">
        <v>8315</v>
      </c>
      <c r="S3338" s="15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61"/>
        <v>110</v>
      </c>
      <c r="P3339">
        <f t="shared" si="262"/>
        <v>81.03</v>
      </c>
      <c r="Q3339" s="11" t="s">
        <v>8314</v>
      </c>
      <c r="R3339" t="s">
        <v>8315</v>
      </c>
      <c r="S3339" s="15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61"/>
        <v>102</v>
      </c>
      <c r="P3340">
        <f t="shared" si="262"/>
        <v>136.85</v>
      </c>
      <c r="Q3340" s="11" t="s">
        <v>8314</v>
      </c>
      <c r="R3340" t="s">
        <v>8315</v>
      </c>
      <c r="S3340" s="15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61"/>
        <v>104</v>
      </c>
      <c r="P3341">
        <f t="shared" si="262"/>
        <v>177.62</v>
      </c>
      <c r="Q3341" s="11" t="s">
        <v>8314</v>
      </c>
      <c r="R3341" t="s">
        <v>8315</v>
      </c>
      <c r="S3341" s="15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61"/>
        <v>138</v>
      </c>
      <c r="P3342">
        <f t="shared" si="262"/>
        <v>109.08</v>
      </c>
      <c r="Q3342" s="11" t="s">
        <v>8314</v>
      </c>
      <c r="R3342" t="s">
        <v>8315</v>
      </c>
      <c r="S3342" s="15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61"/>
        <v>100</v>
      </c>
      <c r="P3343">
        <f t="shared" si="262"/>
        <v>119.64</v>
      </c>
      <c r="Q3343" s="11" t="s">
        <v>8314</v>
      </c>
      <c r="R3343" t="s">
        <v>8315</v>
      </c>
      <c r="S3343" s="15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61"/>
        <v>102</v>
      </c>
      <c r="P3344">
        <f t="shared" si="262"/>
        <v>78.209999999999994</v>
      </c>
      <c r="Q3344" s="11" t="s">
        <v>8314</v>
      </c>
      <c r="R3344" t="s">
        <v>8315</v>
      </c>
      <c r="S3344" s="15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61"/>
        <v>171</v>
      </c>
      <c r="P3345">
        <f t="shared" si="262"/>
        <v>52.17</v>
      </c>
      <c r="Q3345" s="11" t="s">
        <v>8314</v>
      </c>
      <c r="R3345" t="s">
        <v>8315</v>
      </c>
      <c r="S3345" s="15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61"/>
        <v>101</v>
      </c>
      <c r="P3346">
        <f t="shared" si="262"/>
        <v>114.13</v>
      </c>
      <c r="Q3346" s="11" t="s">
        <v>8314</v>
      </c>
      <c r="R3346" t="s">
        <v>8315</v>
      </c>
      <c r="S3346" s="15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61"/>
        <v>130</v>
      </c>
      <c r="P3347">
        <f t="shared" si="262"/>
        <v>50</v>
      </c>
      <c r="Q3347" s="11" t="s">
        <v>8314</v>
      </c>
      <c r="R3347" t="s">
        <v>8315</v>
      </c>
      <c r="S3347" s="15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61"/>
        <v>110</v>
      </c>
      <c r="P3348">
        <f t="shared" si="262"/>
        <v>91.67</v>
      </c>
      <c r="Q3348" s="11" t="s">
        <v>8314</v>
      </c>
      <c r="R3348" t="s">
        <v>8315</v>
      </c>
      <c r="S3348" s="15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61"/>
        <v>119</v>
      </c>
      <c r="P3349">
        <f t="shared" si="262"/>
        <v>108.59</v>
      </c>
      <c r="Q3349" s="11" t="s">
        <v>8314</v>
      </c>
      <c r="R3349" t="s">
        <v>8315</v>
      </c>
      <c r="S3349" s="15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61"/>
        <v>100</v>
      </c>
      <c r="P3350">
        <f t="shared" si="262"/>
        <v>69.819999999999993</v>
      </c>
      <c r="Q3350" s="11" t="s">
        <v>8314</v>
      </c>
      <c r="R3350" t="s">
        <v>8315</v>
      </c>
      <c r="S3350" s="15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61"/>
        <v>153</v>
      </c>
      <c r="P3351">
        <f t="shared" si="262"/>
        <v>109.57</v>
      </c>
      <c r="Q3351" s="11" t="s">
        <v>8314</v>
      </c>
      <c r="R3351" t="s">
        <v>8315</v>
      </c>
      <c r="S3351" s="15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61"/>
        <v>104</v>
      </c>
      <c r="P3352">
        <f t="shared" si="262"/>
        <v>71.67</v>
      </c>
      <c r="Q3352" s="11" t="s">
        <v>8314</v>
      </c>
      <c r="R3352" t="s">
        <v>8315</v>
      </c>
      <c r="S3352" s="15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61"/>
        <v>101</v>
      </c>
      <c r="P3353">
        <f t="shared" si="262"/>
        <v>93.61</v>
      </c>
      <c r="Q3353" s="11" t="s">
        <v>8314</v>
      </c>
      <c r="R3353" t="s">
        <v>8315</v>
      </c>
      <c r="S3353" s="15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61"/>
        <v>108</v>
      </c>
      <c r="P3354">
        <f t="shared" si="262"/>
        <v>76.8</v>
      </c>
      <c r="Q3354" s="11" t="s">
        <v>8314</v>
      </c>
      <c r="R3354" t="s">
        <v>8315</v>
      </c>
      <c r="S3354" s="15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61"/>
        <v>315</v>
      </c>
      <c r="P3355">
        <f t="shared" si="262"/>
        <v>35.799999999999997</v>
      </c>
      <c r="Q3355" s="11" t="s">
        <v>8314</v>
      </c>
      <c r="R3355" t="s">
        <v>8315</v>
      </c>
      <c r="S3355" s="15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61"/>
        <v>102</v>
      </c>
      <c r="P3356">
        <f t="shared" si="262"/>
        <v>55.6</v>
      </c>
      <c r="Q3356" s="11" t="s">
        <v>8314</v>
      </c>
      <c r="R3356" t="s">
        <v>8315</v>
      </c>
      <c r="S3356" s="15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61"/>
        <v>126</v>
      </c>
      <c r="P3357">
        <f t="shared" si="262"/>
        <v>147.33000000000001</v>
      </c>
      <c r="Q3357" s="11" t="s">
        <v>8314</v>
      </c>
      <c r="R3357" t="s">
        <v>8315</v>
      </c>
      <c r="S3357" s="15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61"/>
        <v>101</v>
      </c>
      <c r="P3358">
        <f t="shared" si="262"/>
        <v>56.33</v>
      </c>
      <c r="Q3358" s="11" t="s">
        <v>8314</v>
      </c>
      <c r="R3358" t="s">
        <v>8315</v>
      </c>
      <c r="S3358" s="15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61"/>
        <v>101</v>
      </c>
      <c r="P3359">
        <f t="shared" si="262"/>
        <v>96.19</v>
      </c>
      <c r="Q3359" s="11" t="s">
        <v>8314</v>
      </c>
      <c r="R3359" t="s">
        <v>8315</v>
      </c>
      <c r="S3359" s="15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61"/>
        <v>103</v>
      </c>
      <c r="P3360">
        <f t="shared" si="262"/>
        <v>63.57</v>
      </c>
      <c r="Q3360" s="11" t="s">
        <v>8314</v>
      </c>
      <c r="R3360" t="s">
        <v>8315</v>
      </c>
      <c r="S3360" s="15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61"/>
        <v>106</v>
      </c>
      <c r="P3361">
        <f t="shared" si="262"/>
        <v>184.78</v>
      </c>
      <c r="Q3361" s="11" t="s">
        <v>8314</v>
      </c>
      <c r="R3361" t="s">
        <v>8315</v>
      </c>
      <c r="S3361" s="15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61"/>
        <v>101</v>
      </c>
      <c r="P3362">
        <f t="shared" si="262"/>
        <v>126.72</v>
      </c>
      <c r="Q3362" s="11" t="s">
        <v>8314</v>
      </c>
      <c r="R3362" t="s">
        <v>8315</v>
      </c>
      <c r="S3362" s="15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61"/>
        <v>113</v>
      </c>
      <c r="P3363">
        <f t="shared" si="262"/>
        <v>83.43</v>
      </c>
      <c r="Q3363" s="11" t="s">
        <v>8314</v>
      </c>
      <c r="R3363" t="s">
        <v>8315</v>
      </c>
      <c r="S3363" s="15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61"/>
        <v>218</v>
      </c>
      <c r="P3364">
        <f t="shared" si="262"/>
        <v>54.5</v>
      </c>
      <c r="Q3364" s="11" t="s">
        <v>8314</v>
      </c>
      <c r="R3364" t="s">
        <v>8315</v>
      </c>
      <c r="S3364" s="15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61"/>
        <v>101</v>
      </c>
      <c r="P3365">
        <f t="shared" si="262"/>
        <v>302.31</v>
      </c>
      <c r="Q3365" s="11" t="s">
        <v>8314</v>
      </c>
      <c r="R3365" t="s">
        <v>8315</v>
      </c>
      <c r="S3365" s="15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61"/>
        <v>106</v>
      </c>
      <c r="P3366">
        <f t="shared" si="262"/>
        <v>44.14</v>
      </c>
      <c r="Q3366" s="11" t="s">
        <v>8314</v>
      </c>
      <c r="R3366" t="s">
        <v>8315</v>
      </c>
      <c r="S3366" s="15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61"/>
        <v>104</v>
      </c>
      <c r="P3367">
        <f t="shared" si="262"/>
        <v>866.67</v>
      </c>
      <c r="Q3367" s="11" t="s">
        <v>8314</v>
      </c>
      <c r="R3367" t="s">
        <v>8315</v>
      </c>
      <c r="S3367" s="15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61"/>
        <v>221</v>
      </c>
      <c r="P3368">
        <f t="shared" si="262"/>
        <v>61.39</v>
      </c>
      <c r="Q3368" s="11" t="s">
        <v>8314</v>
      </c>
      <c r="R3368" t="s">
        <v>8315</v>
      </c>
      <c r="S3368" s="15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61"/>
        <v>119</v>
      </c>
      <c r="P3369">
        <f t="shared" si="262"/>
        <v>29.67</v>
      </c>
      <c r="Q3369" s="11" t="s">
        <v>8314</v>
      </c>
      <c r="R3369" t="s">
        <v>8315</v>
      </c>
      <c r="S3369" s="15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61"/>
        <v>105</v>
      </c>
      <c r="P3370">
        <f t="shared" si="262"/>
        <v>45.48</v>
      </c>
      <c r="Q3370" s="11" t="s">
        <v>8314</v>
      </c>
      <c r="R3370" t="s">
        <v>8315</v>
      </c>
      <c r="S3370" s="15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61"/>
        <v>104</v>
      </c>
      <c r="P3371">
        <f t="shared" si="262"/>
        <v>96.2</v>
      </c>
      <c r="Q3371" s="11" t="s">
        <v>8314</v>
      </c>
      <c r="R3371" t="s">
        <v>8315</v>
      </c>
      <c r="S3371" s="15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61"/>
        <v>118</v>
      </c>
      <c r="P3372">
        <f t="shared" si="262"/>
        <v>67.92</v>
      </c>
      <c r="Q3372" s="11" t="s">
        <v>8314</v>
      </c>
      <c r="R3372" t="s">
        <v>8315</v>
      </c>
      <c r="S3372" s="15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61"/>
        <v>139</v>
      </c>
      <c r="P3373">
        <f t="shared" si="262"/>
        <v>30.78</v>
      </c>
      <c r="Q3373" s="11" t="s">
        <v>8314</v>
      </c>
      <c r="R3373" t="s">
        <v>8315</v>
      </c>
      <c r="S3373" s="15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61"/>
        <v>104</v>
      </c>
      <c r="P3374">
        <f t="shared" si="262"/>
        <v>38.33</v>
      </c>
      <c r="Q3374" s="11" t="s">
        <v>8314</v>
      </c>
      <c r="R3374" t="s">
        <v>8315</v>
      </c>
      <c r="S3374" s="15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61"/>
        <v>100</v>
      </c>
      <c r="P3375">
        <f t="shared" si="262"/>
        <v>66.83</v>
      </c>
      <c r="Q3375" s="11" t="s">
        <v>8314</v>
      </c>
      <c r="R3375" t="s">
        <v>8315</v>
      </c>
      <c r="S3375" s="15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61"/>
        <v>107</v>
      </c>
      <c r="P3376">
        <f t="shared" si="262"/>
        <v>71.73</v>
      </c>
      <c r="Q3376" s="11" t="s">
        <v>8314</v>
      </c>
      <c r="R3376" t="s">
        <v>8315</v>
      </c>
      <c r="S3376" s="15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61"/>
        <v>100</v>
      </c>
      <c r="P3377">
        <f t="shared" si="262"/>
        <v>176.47</v>
      </c>
      <c r="Q3377" s="11" t="s">
        <v>8314</v>
      </c>
      <c r="R3377" t="s">
        <v>8315</v>
      </c>
      <c r="S3377" s="15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61"/>
        <v>100</v>
      </c>
      <c r="P3378">
        <f t="shared" si="262"/>
        <v>421.11</v>
      </c>
      <c r="Q3378" s="11" t="s">
        <v>8314</v>
      </c>
      <c r="R3378" t="s">
        <v>8315</v>
      </c>
      <c r="S3378" s="15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61"/>
        <v>101</v>
      </c>
      <c r="P3379">
        <f t="shared" si="262"/>
        <v>104.99</v>
      </c>
      <c r="Q3379" s="11" t="s">
        <v>8314</v>
      </c>
      <c r="R3379" t="s">
        <v>8315</v>
      </c>
      <c r="S3379" s="15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61"/>
        <v>108</v>
      </c>
      <c r="P3380">
        <f t="shared" si="262"/>
        <v>28.19</v>
      </c>
      <c r="Q3380" s="11" t="s">
        <v>8314</v>
      </c>
      <c r="R3380" t="s">
        <v>8315</v>
      </c>
      <c r="S3380" s="15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61"/>
        <v>104</v>
      </c>
      <c r="P3381">
        <f t="shared" si="262"/>
        <v>54.55</v>
      </c>
      <c r="Q3381" s="11" t="s">
        <v>8314</v>
      </c>
      <c r="R3381" t="s">
        <v>8315</v>
      </c>
      <c r="S3381" s="15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61"/>
        <v>104</v>
      </c>
      <c r="P3382">
        <f t="shared" si="262"/>
        <v>111.89</v>
      </c>
      <c r="Q3382" s="11" t="s">
        <v>8314</v>
      </c>
      <c r="R3382" t="s">
        <v>8315</v>
      </c>
      <c r="S3382" s="15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61"/>
        <v>102</v>
      </c>
      <c r="P3383">
        <f t="shared" si="262"/>
        <v>85.21</v>
      </c>
      <c r="Q3383" s="11" t="s">
        <v>8314</v>
      </c>
      <c r="R3383" t="s">
        <v>8315</v>
      </c>
      <c r="S3383" s="15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61"/>
        <v>101</v>
      </c>
      <c r="P3384">
        <f t="shared" si="262"/>
        <v>76.650000000000006</v>
      </c>
      <c r="Q3384" s="11" t="s">
        <v>8314</v>
      </c>
      <c r="R3384" t="s">
        <v>8315</v>
      </c>
      <c r="S3384" s="15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61"/>
        <v>112</v>
      </c>
      <c r="P3385">
        <f t="shared" si="262"/>
        <v>65.17</v>
      </c>
      <c r="Q3385" s="11" t="s">
        <v>8314</v>
      </c>
      <c r="R3385" t="s">
        <v>8315</v>
      </c>
      <c r="S3385" s="15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61"/>
        <v>100</v>
      </c>
      <c r="P3386">
        <f t="shared" si="262"/>
        <v>93.76</v>
      </c>
      <c r="Q3386" s="11" t="s">
        <v>8314</v>
      </c>
      <c r="R3386" t="s">
        <v>8315</v>
      </c>
      <c r="S3386" s="15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61"/>
        <v>100</v>
      </c>
      <c r="P3387">
        <f t="shared" si="262"/>
        <v>133.33000000000001</v>
      </c>
      <c r="Q3387" s="11" t="s">
        <v>8314</v>
      </c>
      <c r="R3387" t="s">
        <v>8315</v>
      </c>
      <c r="S3387" s="15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61"/>
        <v>105</v>
      </c>
      <c r="P3388">
        <f t="shared" si="262"/>
        <v>51.22</v>
      </c>
      <c r="Q3388" s="11" t="s">
        <v>8314</v>
      </c>
      <c r="R3388" t="s">
        <v>8315</v>
      </c>
      <c r="S3388" s="15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61"/>
        <v>117</v>
      </c>
      <c r="P3389">
        <f t="shared" si="262"/>
        <v>100.17</v>
      </c>
      <c r="Q3389" s="11" t="s">
        <v>8314</v>
      </c>
      <c r="R3389" t="s">
        <v>8315</v>
      </c>
      <c r="S3389" s="15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61"/>
        <v>104</v>
      </c>
      <c r="P3390">
        <f t="shared" si="262"/>
        <v>34.6</v>
      </c>
      <c r="Q3390" s="11" t="s">
        <v>8314</v>
      </c>
      <c r="R3390" t="s">
        <v>8315</v>
      </c>
      <c r="S3390" s="15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61"/>
        <v>115</v>
      </c>
      <c r="P3391">
        <f t="shared" si="262"/>
        <v>184.68</v>
      </c>
      <c r="Q3391" s="11" t="s">
        <v>8314</v>
      </c>
      <c r="R3391" t="s">
        <v>8315</v>
      </c>
      <c r="S3391" s="15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61"/>
        <v>102</v>
      </c>
      <c r="P3392">
        <f t="shared" si="262"/>
        <v>69.819999999999993</v>
      </c>
      <c r="Q3392" s="11" t="s">
        <v>8314</v>
      </c>
      <c r="R3392" t="s">
        <v>8315</v>
      </c>
      <c r="S3392" s="15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61"/>
        <v>223</v>
      </c>
      <c r="P3393">
        <f t="shared" si="262"/>
        <v>61.94</v>
      </c>
      <c r="Q3393" s="11" t="s">
        <v>8314</v>
      </c>
      <c r="R3393" t="s">
        <v>8315</v>
      </c>
      <c r="S3393" s="15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ref="O3394:O3457" si="266">ROUND(E3394/D3394*100,0)</f>
        <v>100</v>
      </c>
      <c r="P3394">
        <f t="shared" ref="P3394:P3457" si="267">IFERROR(ROUND(E3394/L3394,2),0)</f>
        <v>41.67</v>
      </c>
      <c r="Q3394" s="11" t="s">
        <v>8314</v>
      </c>
      <c r="R3394" t="s">
        <v>8315</v>
      </c>
      <c r="S3394" s="15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si="266"/>
        <v>106</v>
      </c>
      <c r="P3395">
        <f t="shared" si="267"/>
        <v>36.07</v>
      </c>
      <c r="Q3395" s="11" t="s">
        <v>8314</v>
      </c>
      <c r="R3395" t="s">
        <v>8315</v>
      </c>
      <c r="S3395" s="15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66"/>
        <v>142</v>
      </c>
      <c r="P3396">
        <f t="shared" si="267"/>
        <v>29</v>
      </c>
      <c r="Q3396" s="11" t="s">
        <v>8314</v>
      </c>
      <c r="R3396" t="s">
        <v>8315</v>
      </c>
      <c r="S3396" s="15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66"/>
        <v>184</v>
      </c>
      <c r="P3397">
        <f t="shared" si="267"/>
        <v>24.21</v>
      </c>
      <c r="Q3397" s="11" t="s">
        <v>8314</v>
      </c>
      <c r="R3397" t="s">
        <v>8315</v>
      </c>
      <c r="S3397" s="15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66"/>
        <v>104</v>
      </c>
      <c r="P3398">
        <f t="shared" si="267"/>
        <v>55.89</v>
      </c>
      <c r="Q3398" s="11" t="s">
        <v>8314</v>
      </c>
      <c r="R3398" t="s">
        <v>8315</v>
      </c>
      <c r="S3398" s="15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66"/>
        <v>112</v>
      </c>
      <c r="P3399">
        <f t="shared" si="267"/>
        <v>11.67</v>
      </c>
      <c r="Q3399" s="11" t="s">
        <v>8314</v>
      </c>
      <c r="R3399" t="s">
        <v>8315</v>
      </c>
      <c r="S3399" s="15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66"/>
        <v>111</v>
      </c>
      <c r="P3400">
        <f t="shared" si="267"/>
        <v>68.349999999999994</v>
      </c>
      <c r="Q3400" s="11" t="s">
        <v>8314</v>
      </c>
      <c r="R3400" t="s">
        <v>8315</v>
      </c>
      <c r="S3400" s="15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66"/>
        <v>104</v>
      </c>
      <c r="P3401">
        <f t="shared" si="267"/>
        <v>27.07</v>
      </c>
      <c r="Q3401" s="11" t="s">
        <v>8314</v>
      </c>
      <c r="R3401" t="s">
        <v>8315</v>
      </c>
      <c r="S3401" s="15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66"/>
        <v>100</v>
      </c>
      <c r="P3402">
        <f t="shared" si="267"/>
        <v>118.13</v>
      </c>
      <c r="Q3402" s="11" t="s">
        <v>8314</v>
      </c>
      <c r="R3402" t="s">
        <v>8315</v>
      </c>
      <c r="S3402" s="15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66"/>
        <v>102</v>
      </c>
      <c r="P3403">
        <f t="shared" si="267"/>
        <v>44.76</v>
      </c>
      <c r="Q3403" s="11" t="s">
        <v>8314</v>
      </c>
      <c r="R3403" t="s">
        <v>8315</v>
      </c>
      <c r="S3403" s="15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66"/>
        <v>110</v>
      </c>
      <c r="P3404">
        <f t="shared" si="267"/>
        <v>99.79</v>
      </c>
      <c r="Q3404" s="11" t="s">
        <v>8314</v>
      </c>
      <c r="R3404" t="s">
        <v>8315</v>
      </c>
      <c r="S3404" s="15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66"/>
        <v>100</v>
      </c>
      <c r="P3405">
        <f t="shared" si="267"/>
        <v>117.65</v>
      </c>
      <c r="Q3405" s="11" t="s">
        <v>8314</v>
      </c>
      <c r="R3405" t="s">
        <v>8315</v>
      </c>
      <c r="S3405" s="15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66"/>
        <v>122</v>
      </c>
      <c r="P3406">
        <f t="shared" si="267"/>
        <v>203.33</v>
      </c>
      <c r="Q3406" s="11" t="s">
        <v>8314</v>
      </c>
      <c r="R3406" t="s">
        <v>8315</v>
      </c>
      <c r="S3406" s="15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66"/>
        <v>138</v>
      </c>
      <c r="P3407">
        <f t="shared" si="267"/>
        <v>28.32</v>
      </c>
      <c r="Q3407" s="11" t="s">
        <v>8314</v>
      </c>
      <c r="R3407" t="s">
        <v>8315</v>
      </c>
      <c r="S3407" s="15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66"/>
        <v>100</v>
      </c>
      <c r="P3408">
        <f t="shared" si="267"/>
        <v>110.23</v>
      </c>
      <c r="Q3408" s="11" t="s">
        <v>8314</v>
      </c>
      <c r="R3408" t="s">
        <v>8315</v>
      </c>
      <c r="S3408" s="15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66"/>
        <v>107</v>
      </c>
      <c r="P3409">
        <f t="shared" si="267"/>
        <v>31.97</v>
      </c>
      <c r="Q3409" s="11" t="s">
        <v>8314</v>
      </c>
      <c r="R3409" t="s">
        <v>8315</v>
      </c>
      <c r="S3409" s="15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66"/>
        <v>211</v>
      </c>
      <c r="P3410">
        <f t="shared" si="267"/>
        <v>58.61</v>
      </c>
      <c r="Q3410" s="11" t="s">
        <v>8314</v>
      </c>
      <c r="R3410" t="s">
        <v>8315</v>
      </c>
      <c r="S3410" s="15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66"/>
        <v>124</v>
      </c>
      <c r="P3411">
        <f t="shared" si="267"/>
        <v>29.43</v>
      </c>
      <c r="Q3411" s="11" t="s">
        <v>8314</v>
      </c>
      <c r="R3411" t="s">
        <v>8315</v>
      </c>
      <c r="S3411" s="15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66"/>
        <v>109</v>
      </c>
      <c r="P3412">
        <f t="shared" si="267"/>
        <v>81.38</v>
      </c>
      <c r="Q3412" s="11" t="s">
        <v>8314</v>
      </c>
      <c r="R3412" t="s">
        <v>8315</v>
      </c>
      <c r="S3412" s="15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66"/>
        <v>104</v>
      </c>
      <c r="P3413">
        <f t="shared" si="267"/>
        <v>199.17</v>
      </c>
      <c r="Q3413" s="11" t="s">
        <v>8314</v>
      </c>
      <c r="R3413" t="s">
        <v>8315</v>
      </c>
      <c r="S3413" s="15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66"/>
        <v>100</v>
      </c>
      <c r="P3414">
        <f t="shared" si="267"/>
        <v>115.38</v>
      </c>
      <c r="Q3414" s="11" t="s">
        <v>8314</v>
      </c>
      <c r="R3414" t="s">
        <v>8315</v>
      </c>
      <c r="S3414" s="15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66"/>
        <v>130</v>
      </c>
      <c r="P3415">
        <f t="shared" si="267"/>
        <v>46.43</v>
      </c>
      <c r="Q3415" s="11" t="s">
        <v>8314</v>
      </c>
      <c r="R3415" t="s">
        <v>8315</v>
      </c>
      <c r="S3415" s="15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66"/>
        <v>104</v>
      </c>
      <c r="P3416">
        <f t="shared" si="267"/>
        <v>70.569999999999993</v>
      </c>
      <c r="Q3416" s="11" t="s">
        <v>8314</v>
      </c>
      <c r="R3416" t="s">
        <v>8315</v>
      </c>
      <c r="S3416" s="15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66"/>
        <v>100</v>
      </c>
      <c r="P3417">
        <f t="shared" si="267"/>
        <v>22.22</v>
      </c>
      <c r="Q3417" s="11" t="s">
        <v>8314</v>
      </c>
      <c r="R3417" t="s">
        <v>8315</v>
      </c>
      <c r="S3417" s="15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66"/>
        <v>120</v>
      </c>
      <c r="P3418">
        <f t="shared" si="267"/>
        <v>159.47</v>
      </c>
      <c r="Q3418" s="11" t="s">
        <v>8314</v>
      </c>
      <c r="R3418" t="s">
        <v>8315</v>
      </c>
      <c r="S3418" s="15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66"/>
        <v>100</v>
      </c>
      <c r="P3419">
        <f t="shared" si="267"/>
        <v>37.78</v>
      </c>
      <c r="Q3419" s="11" t="s">
        <v>8314</v>
      </c>
      <c r="R3419" t="s">
        <v>8315</v>
      </c>
      <c r="S3419" s="15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66"/>
        <v>101</v>
      </c>
      <c r="P3420">
        <f t="shared" si="267"/>
        <v>72.05</v>
      </c>
      <c r="Q3420" s="11" t="s">
        <v>8314</v>
      </c>
      <c r="R3420" t="s">
        <v>8315</v>
      </c>
      <c r="S3420" s="15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66"/>
        <v>107</v>
      </c>
      <c r="P3421">
        <f t="shared" si="267"/>
        <v>63.7</v>
      </c>
      <c r="Q3421" s="11" t="s">
        <v>8314</v>
      </c>
      <c r="R3421" t="s">
        <v>8315</v>
      </c>
      <c r="S3421" s="15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66"/>
        <v>138</v>
      </c>
      <c r="P3422">
        <f t="shared" si="267"/>
        <v>28.41</v>
      </c>
      <c r="Q3422" s="11" t="s">
        <v>8314</v>
      </c>
      <c r="R3422" t="s">
        <v>8315</v>
      </c>
      <c r="S3422" s="15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66"/>
        <v>101</v>
      </c>
      <c r="P3423">
        <f t="shared" si="267"/>
        <v>103.21</v>
      </c>
      <c r="Q3423" s="11" t="s">
        <v>8314</v>
      </c>
      <c r="R3423" t="s">
        <v>8315</v>
      </c>
      <c r="S3423" s="15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66"/>
        <v>109</v>
      </c>
      <c r="P3424">
        <f t="shared" si="267"/>
        <v>71.150000000000006</v>
      </c>
      <c r="Q3424" s="11" t="s">
        <v>8314</v>
      </c>
      <c r="R3424" t="s">
        <v>8315</v>
      </c>
      <c r="S3424" s="15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66"/>
        <v>140</v>
      </c>
      <c r="P3425">
        <f t="shared" si="267"/>
        <v>35</v>
      </c>
      <c r="Q3425" s="11" t="s">
        <v>8314</v>
      </c>
      <c r="R3425" t="s">
        <v>8315</v>
      </c>
      <c r="S3425" s="15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66"/>
        <v>104</v>
      </c>
      <c r="P3426">
        <f t="shared" si="267"/>
        <v>81.78</v>
      </c>
      <c r="Q3426" s="11" t="s">
        <v>8314</v>
      </c>
      <c r="R3426" t="s">
        <v>8315</v>
      </c>
      <c r="S3426" s="15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66"/>
        <v>103</v>
      </c>
      <c r="P3427">
        <f t="shared" si="267"/>
        <v>297.02999999999997</v>
      </c>
      <c r="Q3427" s="11" t="s">
        <v>8314</v>
      </c>
      <c r="R3427" t="s">
        <v>8315</v>
      </c>
      <c r="S3427" s="15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66"/>
        <v>108</v>
      </c>
      <c r="P3428">
        <f t="shared" si="267"/>
        <v>46.61</v>
      </c>
      <c r="Q3428" s="11" t="s">
        <v>8314</v>
      </c>
      <c r="R3428" t="s">
        <v>8315</v>
      </c>
      <c r="S3428" s="15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66"/>
        <v>100</v>
      </c>
      <c r="P3429">
        <f t="shared" si="267"/>
        <v>51.72</v>
      </c>
      <c r="Q3429" s="11" t="s">
        <v>8314</v>
      </c>
      <c r="R3429" t="s">
        <v>8315</v>
      </c>
      <c r="S3429" s="15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66"/>
        <v>103</v>
      </c>
      <c r="P3430">
        <f t="shared" si="267"/>
        <v>40.29</v>
      </c>
      <c r="Q3430" s="11" t="s">
        <v>8314</v>
      </c>
      <c r="R3430" t="s">
        <v>8315</v>
      </c>
      <c r="S3430" s="15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66"/>
        <v>130</v>
      </c>
      <c r="P3431">
        <f t="shared" si="267"/>
        <v>16.25</v>
      </c>
      <c r="Q3431" s="11" t="s">
        <v>8314</v>
      </c>
      <c r="R3431" t="s">
        <v>8315</v>
      </c>
      <c r="S3431" s="15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66"/>
        <v>109</v>
      </c>
      <c r="P3432">
        <f t="shared" si="267"/>
        <v>30.15</v>
      </c>
      <c r="Q3432" s="11" t="s">
        <v>8314</v>
      </c>
      <c r="R3432" t="s">
        <v>8315</v>
      </c>
      <c r="S3432" s="15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66"/>
        <v>100</v>
      </c>
      <c r="P3433">
        <f t="shared" si="267"/>
        <v>95.24</v>
      </c>
      <c r="Q3433" s="11" t="s">
        <v>8314</v>
      </c>
      <c r="R3433" t="s">
        <v>8315</v>
      </c>
      <c r="S3433" s="15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66"/>
        <v>110</v>
      </c>
      <c r="P3434">
        <f t="shared" si="267"/>
        <v>52.21</v>
      </c>
      <c r="Q3434" s="11" t="s">
        <v>8314</v>
      </c>
      <c r="R3434" t="s">
        <v>8315</v>
      </c>
      <c r="S3434" s="15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66"/>
        <v>100</v>
      </c>
      <c r="P3435">
        <f t="shared" si="267"/>
        <v>134.15</v>
      </c>
      <c r="Q3435" s="11" t="s">
        <v>8314</v>
      </c>
      <c r="R3435" t="s">
        <v>8315</v>
      </c>
      <c r="S3435" s="15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66"/>
        <v>106</v>
      </c>
      <c r="P3436">
        <f t="shared" si="267"/>
        <v>62.83</v>
      </c>
      <c r="Q3436" s="11" t="s">
        <v>8314</v>
      </c>
      <c r="R3436" t="s">
        <v>8315</v>
      </c>
      <c r="S3436" s="15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66"/>
        <v>112</v>
      </c>
      <c r="P3437">
        <f t="shared" si="267"/>
        <v>58.95</v>
      </c>
      <c r="Q3437" s="11" t="s">
        <v>8314</v>
      </c>
      <c r="R3437" t="s">
        <v>8315</v>
      </c>
      <c r="S3437" s="15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66"/>
        <v>106</v>
      </c>
      <c r="P3438">
        <f t="shared" si="267"/>
        <v>143.11000000000001</v>
      </c>
      <c r="Q3438" s="11" t="s">
        <v>8314</v>
      </c>
      <c r="R3438" t="s">
        <v>8315</v>
      </c>
      <c r="S3438" s="15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66"/>
        <v>101</v>
      </c>
      <c r="P3439">
        <f t="shared" si="267"/>
        <v>84.17</v>
      </c>
      <c r="Q3439" s="11" t="s">
        <v>8314</v>
      </c>
      <c r="R3439" t="s">
        <v>8315</v>
      </c>
      <c r="S3439" s="15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66"/>
        <v>104</v>
      </c>
      <c r="P3440">
        <f t="shared" si="267"/>
        <v>186.07</v>
      </c>
      <c r="Q3440" s="11" t="s">
        <v>8314</v>
      </c>
      <c r="R3440" t="s">
        <v>8315</v>
      </c>
      <c r="S3440" s="15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66"/>
        <v>135</v>
      </c>
      <c r="P3441">
        <f t="shared" si="267"/>
        <v>89.79</v>
      </c>
      <c r="Q3441" s="11" t="s">
        <v>8314</v>
      </c>
      <c r="R3441" t="s">
        <v>8315</v>
      </c>
      <c r="S3441" s="15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66"/>
        <v>105</v>
      </c>
      <c r="P3442">
        <f t="shared" si="267"/>
        <v>64.16</v>
      </c>
      <c r="Q3442" s="11" t="s">
        <v>8314</v>
      </c>
      <c r="R3442" t="s">
        <v>8315</v>
      </c>
      <c r="S3442" s="15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66"/>
        <v>103</v>
      </c>
      <c r="P3443">
        <f t="shared" si="267"/>
        <v>59.65</v>
      </c>
      <c r="Q3443" s="11" t="s">
        <v>8314</v>
      </c>
      <c r="R3443" t="s">
        <v>8315</v>
      </c>
      <c r="S3443" s="15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66"/>
        <v>100</v>
      </c>
      <c r="P3444">
        <f t="shared" si="267"/>
        <v>31.25</v>
      </c>
      <c r="Q3444" s="11" t="s">
        <v>8314</v>
      </c>
      <c r="R3444" t="s">
        <v>8315</v>
      </c>
      <c r="S3444" s="15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66"/>
        <v>186</v>
      </c>
      <c r="P3445">
        <f t="shared" si="267"/>
        <v>41.22</v>
      </c>
      <c r="Q3445" s="11" t="s">
        <v>8314</v>
      </c>
      <c r="R3445" t="s">
        <v>8315</v>
      </c>
      <c r="S3445" s="15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66"/>
        <v>289</v>
      </c>
      <c r="P3446">
        <f t="shared" si="267"/>
        <v>43.35</v>
      </c>
      <c r="Q3446" s="11" t="s">
        <v>8314</v>
      </c>
      <c r="R3446" t="s">
        <v>8315</v>
      </c>
      <c r="S3446" s="15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66"/>
        <v>100</v>
      </c>
      <c r="P3447">
        <f t="shared" si="267"/>
        <v>64.52</v>
      </c>
      <c r="Q3447" s="11" t="s">
        <v>8314</v>
      </c>
      <c r="R3447" t="s">
        <v>8315</v>
      </c>
      <c r="S3447" s="15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66"/>
        <v>108</v>
      </c>
      <c r="P3448">
        <f t="shared" si="267"/>
        <v>43.28</v>
      </c>
      <c r="Q3448" s="11" t="s">
        <v>8314</v>
      </c>
      <c r="R3448" t="s">
        <v>8315</v>
      </c>
      <c r="S3448" s="15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66"/>
        <v>108</v>
      </c>
      <c r="P3449">
        <f t="shared" si="267"/>
        <v>77</v>
      </c>
      <c r="Q3449" s="11" t="s">
        <v>8314</v>
      </c>
      <c r="R3449" t="s">
        <v>8315</v>
      </c>
      <c r="S3449" s="15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66"/>
        <v>110</v>
      </c>
      <c r="P3450">
        <f t="shared" si="267"/>
        <v>51.22</v>
      </c>
      <c r="Q3450" s="11" t="s">
        <v>8314</v>
      </c>
      <c r="R3450" t="s">
        <v>8315</v>
      </c>
      <c r="S3450" s="15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66"/>
        <v>171</v>
      </c>
      <c r="P3451">
        <f t="shared" si="267"/>
        <v>68.25</v>
      </c>
      <c r="Q3451" s="11" t="s">
        <v>8314</v>
      </c>
      <c r="R3451" t="s">
        <v>8315</v>
      </c>
      <c r="S3451" s="15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66"/>
        <v>152</v>
      </c>
      <c r="P3452">
        <f t="shared" si="267"/>
        <v>19.489999999999998</v>
      </c>
      <c r="Q3452" s="11" t="s">
        <v>8314</v>
      </c>
      <c r="R3452" t="s">
        <v>8315</v>
      </c>
      <c r="S3452" s="15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66"/>
        <v>101</v>
      </c>
      <c r="P3453">
        <f t="shared" si="267"/>
        <v>41.13</v>
      </c>
      <c r="Q3453" s="11" t="s">
        <v>8314</v>
      </c>
      <c r="R3453" t="s">
        <v>8315</v>
      </c>
      <c r="S3453" s="15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66"/>
        <v>153</v>
      </c>
      <c r="P3454">
        <f t="shared" si="267"/>
        <v>41.41</v>
      </c>
      <c r="Q3454" s="11" t="s">
        <v>8314</v>
      </c>
      <c r="R3454" t="s">
        <v>8315</v>
      </c>
      <c r="S3454" s="15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66"/>
        <v>128</v>
      </c>
      <c r="P3455">
        <f t="shared" si="267"/>
        <v>27.5</v>
      </c>
      <c r="Q3455" s="11" t="s">
        <v>8314</v>
      </c>
      <c r="R3455" t="s">
        <v>8315</v>
      </c>
      <c r="S3455" s="15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66"/>
        <v>101</v>
      </c>
      <c r="P3456">
        <f t="shared" si="267"/>
        <v>33.57</v>
      </c>
      <c r="Q3456" s="11" t="s">
        <v>8314</v>
      </c>
      <c r="R3456" t="s">
        <v>8315</v>
      </c>
      <c r="S3456" s="15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66"/>
        <v>101</v>
      </c>
      <c r="P3457">
        <f t="shared" si="267"/>
        <v>145.87</v>
      </c>
      <c r="Q3457" s="11" t="s">
        <v>8314</v>
      </c>
      <c r="R3457" t="s">
        <v>8315</v>
      </c>
      <c r="S3457" s="15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ref="O3458:O3521" si="271">ROUND(E3458/D3458*100,0)</f>
        <v>191</v>
      </c>
      <c r="P3458">
        <f t="shared" ref="P3458:P3521" si="272">IFERROR(ROUND(E3458/L3458,2),0)</f>
        <v>358.69</v>
      </c>
      <c r="Q3458" s="11" t="s">
        <v>8314</v>
      </c>
      <c r="R3458" t="s">
        <v>8315</v>
      </c>
      <c r="S3458" s="15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si="271"/>
        <v>140</v>
      </c>
      <c r="P3459">
        <f t="shared" si="272"/>
        <v>50.98</v>
      </c>
      <c r="Q3459" s="11" t="s">
        <v>8314</v>
      </c>
      <c r="R3459" t="s">
        <v>8315</v>
      </c>
      <c r="S3459" s="15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71"/>
        <v>124</v>
      </c>
      <c r="P3460">
        <f t="shared" si="272"/>
        <v>45.04</v>
      </c>
      <c r="Q3460" s="11" t="s">
        <v>8314</v>
      </c>
      <c r="R3460" t="s">
        <v>8315</v>
      </c>
      <c r="S3460" s="15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71"/>
        <v>126</v>
      </c>
      <c r="P3461">
        <f t="shared" si="272"/>
        <v>17.53</v>
      </c>
      <c r="Q3461" s="11" t="s">
        <v>8314</v>
      </c>
      <c r="R3461" t="s">
        <v>8315</v>
      </c>
      <c r="S3461" s="15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71"/>
        <v>190</v>
      </c>
      <c r="P3462">
        <f t="shared" si="272"/>
        <v>50</v>
      </c>
      <c r="Q3462" s="11" t="s">
        <v>8314</v>
      </c>
      <c r="R3462" t="s">
        <v>8315</v>
      </c>
      <c r="S3462" s="15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71"/>
        <v>139</v>
      </c>
      <c r="P3463">
        <f t="shared" si="272"/>
        <v>57.92</v>
      </c>
      <c r="Q3463" s="11" t="s">
        <v>8314</v>
      </c>
      <c r="R3463" t="s">
        <v>8315</v>
      </c>
      <c r="S3463" s="15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71"/>
        <v>202</v>
      </c>
      <c r="P3464">
        <f t="shared" si="272"/>
        <v>29.71</v>
      </c>
      <c r="Q3464" s="11" t="s">
        <v>8314</v>
      </c>
      <c r="R3464" t="s">
        <v>8315</v>
      </c>
      <c r="S3464" s="15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71"/>
        <v>103</v>
      </c>
      <c r="P3465">
        <f t="shared" si="272"/>
        <v>90.68</v>
      </c>
      <c r="Q3465" s="11" t="s">
        <v>8314</v>
      </c>
      <c r="R3465" t="s">
        <v>8315</v>
      </c>
      <c r="S3465" s="15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71"/>
        <v>102</v>
      </c>
      <c r="P3466">
        <f t="shared" si="272"/>
        <v>55.01</v>
      </c>
      <c r="Q3466" s="11" t="s">
        <v>8314</v>
      </c>
      <c r="R3466" t="s">
        <v>8315</v>
      </c>
      <c r="S3466" s="15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71"/>
        <v>103</v>
      </c>
      <c r="P3467">
        <f t="shared" si="272"/>
        <v>57.22</v>
      </c>
      <c r="Q3467" s="11" t="s">
        <v>8314</v>
      </c>
      <c r="R3467" t="s">
        <v>8315</v>
      </c>
      <c r="S3467" s="15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71"/>
        <v>127</v>
      </c>
      <c r="P3468">
        <f t="shared" si="272"/>
        <v>72.95</v>
      </c>
      <c r="Q3468" s="11" t="s">
        <v>8314</v>
      </c>
      <c r="R3468" t="s">
        <v>8315</v>
      </c>
      <c r="S3468" s="15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71"/>
        <v>101</v>
      </c>
      <c r="P3469">
        <f t="shared" si="272"/>
        <v>64.47</v>
      </c>
      <c r="Q3469" s="11" t="s">
        <v>8314</v>
      </c>
      <c r="R3469" t="s">
        <v>8315</v>
      </c>
      <c r="S3469" s="15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71"/>
        <v>122</v>
      </c>
      <c r="P3470">
        <f t="shared" si="272"/>
        <v>716.35</v>
      </c>
      <c r="Q3470" s="11" t="s">
        <v>8314</v>
      </c>
      <c r="R3470" t="s">
        <v>8315</v>
      </c>
      <c r="S3470" s="15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71"/>
        <v>113</v>
      </c>
      <c r="P3471">
        <f t="shared" si="272"/>
        <v>50.4</v>
      </c>
      <c r="Q3471" s="11" t="s">
        <v>8314</v>
      </c>
      <c r="R3471" t="s">
        <v>8315</v>
      </c>
      <c r="S3471" s="15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71"/>
        <v>150</v>
      </c>
      <c r="P3472">
        <f t="shared" si="272"/>
        <v>41.67</v>
      </c>
      <c r="Q3472" s="11" t="s">
        <v>8314</v>
      </c>
      <c r="R3472" t="s">
        <v>8315</v>
      </c>
      <c r="S3472" s="15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71"/>
        <v>215</v>
      </c>
      <c r="P3473">
        <f t="shared" si="272"/>
        <v>35.770000000000003</v>
      </c>
      <c r="Q3473" s="11" t="s">
        <v>8314</v>
      </c>
      <c r="R3473" t="s">
        <v>8315</v>
      </c>
      <c r="S3473" s="15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71"/>
        <v>102</v>
      </c>
      <c r="P3474">
        <f t="shared" si="272"/>
        <v>88.74</v>
      </c>
      <c r="Q3474" s="11" t="s">
        <v>8314</v>
      </c>
      <c r="R3474" t="s">
        <v>8315</v>
      </c>
      <c r="S3474" s="15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71"/>
        <v>100</v>
      </c>
      <c r="P3475">
        <f t="shared" si="272"/>
        <v>148.47999999999999</v>
      </c>
      <c r="Q3475" s="11" t="s">
        <v>8314</v>
      </c>
      <c r="R3475" t="s">
        <v>8315</v>
      </c>
      <c r="S3475" s="15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71"/>
        <v>101</v>
      </c>
      <c r="P3476">
        <f t="shared" si="272"/>
        <v>51.79</v>
      </c>
      <c r="Q3476" s="11" t="s">
        <v>8314</v>
      </c>
      <c r="R3476" t="s">
        <v>8315</v>
      </c>
      <c r="S3476" s="15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71"/>
        <v>113</v>
      </c>
      <c r="P3477">
        <f t="shared" si="272"/>
        <v>20</v>
      </c>
      <c r="Q3477" s="11" t="s">
        <v>8314</v>
      </c>
      <c r="R3477" t="s">
        <v>8315</v>
      </c>
      <c r="S3477" s="15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71"/>
        <v>104</v>
      </c>
      <c r="P3478">
        <f t="shared" si="272"/>
        <v>52</v>
      </c>
      <c r="Q3478" s="11" t="s">
        <v>8314</v>
      </c>
      <c r="R3478" t="s">
        <v>8315</v>
      </c>
      <c r="S3478" s="15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71"/>
        <v>115</v>
      </c>
      <c r="P3479">
        <f t="shared" si="272"/>
        <v>53.23</v>
      </c>
      <c r="Q3479" s="11" t="s">
        <v>8314</v>
      </c>
      <c r="R3479" t="s">
        <v>8315</v>
      </c>
      <c r="S3479" s="15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71"/>
        <v>113</v>
      </c>
      <c r="P3480">
        <f t="shared" si="272"/>
        <v>39.6</v>
      </c>
      <c r="Q3480" s="11" t="s">
        <v>8314</v>
      </c>
      <c r="R3480" t="s">
        <v>8315</v>
      </c>
      <c r="S3480" s="15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71"/>
        <v>128</v>
      </c>
      <c r="P3481">
        <f t="shared" si="272"/>
        <v>34.25</v>
      </c>
      <c r="Q3481" s="11" t="s">
        <v>8314</v>
      </c>
      <c r="R3481" t="s">
        <v>8315</v>
      </c>
      <c r="S3481" s="15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71"/>
        <v>143</v>
      </c>
      <c r="P3482">
        <f t="shared" si="272"/>
        <v>164.62</v>
      </c>
      <c r="Q3482" s="11" t="s">
        <v>8314</v>
      </c>
      <c r="R3482" t="s">
        <v>8315</v>
      </c>
      <c r="S3482" s="15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71"/>
        <v>119</v>
      </c>
      <c r="P3483">
        <f t="shared" si="272"/>
        <v>125.05</v>
      </c>
      <c r="Q3483" s="11" t="s">
        <v>8314</v>
      </c>
      <c r="R3483" t="s">
        <v>8315</v>
      </c>
      <c r="S3483" s="15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71"/>
        <v>138</v>
      </c>
      <c r="P3484">
        <f t="shared" si="272"/>
        <v>51.88</v>
      </c>
      <c r="Q3484" s="11" t="s">
        <v>8314</v>
      </c>
      <c r="R3484" t="s">
        <v>8315</v>
      </c>
      <c r="S3484" s="15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71"/>
        <v>160</v>
      </c>
      <c r="P3485">
        <f t="shared" si="272"/>
        <v>40.29</v>
      </c>
      <c r="Q3485" s="11" t="s">
        <v>8314</v>
      </c>
      <c r="R3485" t="s">
        <v>8315</v>
      </c>
      <c r="S3485" s="15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71"/>
        <v>114</v>
      </c>
      <c r="P3486">
        <f t="shared" si="272"/>
        <v>64.91</v>
      </c>
      <c r="Q3486" s="11" t="s">
        <v>8314</v>
      </c>
      <c r="R3486" t="s">
        <v>8315</v>
      </c>
      <c r="S3486" s="15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71"/>
        <v>101</v>
      </c>
      <c r="P3487">
        <f t="shared" si="272"/>
        <v>55.33</v>
      </c>
      <c r="Q3487" s="11" t="s">
        <v>8314</v>
      </c>
      <c r="R3487" t="s">
        <v>8315</v>
      </c>
      <c r="S3487" s="15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71"/>
        <v>155</v>
      </c>
      <c r="P3488">
        <f t="shared" si="272"/>
        <v>83.14</v>
      </c>
      <c r="Q3488" s="11" t="s">
        <v>8314</v>
      </c>
      <c r="R3488" t="s">
        <v>8315</v>
      </c>
      <c r="S3488" s="15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71"/>
        <v>128</v>
      </c>
      <c r="P3489">
        <f t="shared" si="272"/>
        <v>38.71</v>
      </c>
      <c r="Q3489" s="11" t="s">
        <v>8314</v>
      </c>
      <c r="R3489" t="s">
        <v>8315</v>
      </c>
      <c r="S3489" s="15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71"/>
        <v>121</v>
      </c>
      <c r="P3490">
        <f t="shared" si="272"/>
        <v>125.38</v>
      </c>
      <c r="Q3490" s="11" t="s">
        <v>8314</v>
      </c>
      <c r="R3490" t="s">
        <v>8315</v>
      </c>
      <c r="S3490" s="15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71"/>
        <v>113</v>
      </c>
      <c r="P3491">
        <f t="shared" si="272"/>
        <v>78.260000000000005</v>
      </c>
      <c r="Q3491" s="11" t="s">
        <v>8314</v>
      </c>
      <c r="R3491" t="s">
        <v>8315</v>
      </c>
      <c r="S3491" s="15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71"/>
        <v>128</v>
      </c>
      <c r="P3492">
        <f t="shared" si="272"/>
        <v>47.22</v>
      </c>
      <c r="Q3492" s="11" t="s">
        <v>8314</v>
      </c>
      <c r="R3492" t="s">
        <v>8315</v>
      </c>
      <c r="S3492" s="15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71"/>
        <v>158</v>
      </c>
      <c r="P3493">
        <f t="shared" si="272"/>
        <v>79.099999999999994</v>
      </c>
      <c r="Q3493" s="11" t="s">
        <v>8314</v>
      </c>
      <c r="R3493" t="s">
        <v>8315</v>
      </c>
      <c r="S3493" s="15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71"/>
        <v>105</v>
      </c>
      <c r="P3494">
        <f t="shared" si="272"/>
        <v>114.29</v>
      </c>
      <c r="Q3494" s="11" t="s">
        <v>8314</v>
      </c>
      <c r="R3494" t="s">
        <v>8315</v>
      </c>
      <c r="S3494" s="15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71"/>
        <v>100</v>
      </c>
      <c r="P3495">
        <f t="shared" si="272"/>
        <v>51.72</v>
      </c>
      <c r="Q3495" s="11" t="s">
        <v>8314</v>
      </c>
      <c r="R3495" t="s">
        <v>8315</v>
      </c>
      <c r="S3495" s="15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71"/>
        <v>100</v>
      </c>
      <c r="P3496">
        <f t="shared" si="272"/>
        <v>30.77</v>
      </c>
      <c r="Q3496" s="11" t="s">
        <v>8314</v>
      </c>
      <c r="R3496" t="s">
        <v>8315</v>
      </c>
      <c r="S3496" s="15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71"/>
        <v>107</v>
      </c>
      <c r="P3497">
        <f t="shared" si="272"/>
        <v>74.209999999999994</v>
      </c>
      <c r="Q3497" s="11" t="s">
        <v>8314</v>
      </c>
      <c r="R3497" t="s">
        <v>8315</v>
      </c>
      <c r="S3497" s="15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71"/>
        <v>124</v>
      </c>
      <c r="P3498">
        <f t="shared" si="272"/>
        <v>47.85</v>
      </c>
      <c r="Q3498" s="11" t="s">
        <v>8314</v>
      </c>
      <c r="R3498" t="s">
        <v>8315</v>
      </c>
      <c r="S3498" s="15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71"/>
        <v>109</v>
      </c>
      <c r="P3499">
        <f t="shared" si="272"/>
        <v>34.409999999999997</v>
      </c>
      <c r="Q3499" s="11" t="s">
        <v>8314</v>
      </c>
      <c r="R3499" t="s">
        <v>8315</v>
      </c>
      <c r="S3499" s="15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71"/>
        <v>102</v>
      </c>
      <c r="P3500">
        <f t="shared" si="272"/>
        <v>40.24</v>
      </c>
      <c r="Q3500" s="11" t="s">
        <v>8314</v>
      </c>
      <c r="R3500" t="s">
        <v>8315</v>
      </c>
      <c r="S3500" s="15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71"/>
        <v>106</v>
      </c>
      <c r="P3501">
        <f t="shared" si="272"/>
        <v>60.29</v>
      </c>
      <c r="Q3501" s="11" t="s">
        <v>8314</v>
      </c>
      <c r="R3501" t="s">
        <v>8315</v>
      </c>
      <c r="S3501" s="15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71"/>
        <v>106</v>
      </c>
      <c r="P3502">
        <f t="shared" si="272"/>
        <v>25.31</v>
      </c>
      <c r="Q3502" s="11" t="s">
        <v>8314</v>
      </c>
      <c r="R3502" t="s">
        <v>8315</v>
      </c>
      <c r="S3502" s="15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71"/>
        <v>101</v>
      </c>
      <c r="P3503">
        <f t="shared" si="272"/>
        <v>35.950000000000003</v>
      </c>
      <c r="Q3503" s="11" t="s">
        <v>8314</v>
      </c>
      <c r="R3503" t="s">
        <v>8315</v>
      </c>
      <c r="S3503" s="15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71"/>
        <v>105</v>
      </c>
      <c r="P3504">
        <f t="shared" si="272"/>
        <v>136</v>
      </c>
      <c r="Q3504" s="11" t="s">
        <v>8314</v>
      </c>
      <c r="R3504" t="s">
        <v>8315</v>
      </c>
      <c r="S3504" s="15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71"/>
        <v>108</v>
      </c>
      <c r="P3505">
        <f t="shared" si="272"/>
        <v>70.760000000000005</v>
      </c>
      <c r="Q3505" s="11" t="s">
        <v>8314</v>
      </c>
      <c r="R3505" t="s">
        <v>8315</v>
      </c>
      <c r="S3505" s="15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71"/>
        <v>100</v>
      </c>
      <c r="P3506">
        <f t="shared" si="272"/>
        <v>125</v>
      </c>
      <c r="Q3506" s="11" t="s">
        <v>8314</v>
      </c>
      <c r="R3506" t="s">
        <v>8315</v>
      </c>
      <c r="S3506" s="15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71"/>
        <v>104</v>
      </c>
      <c r="P3507">
        <f t="shared" si="272"/>
        <v>66.510000000000005</v>
      </c>
      <c r="Q3507" s="11" t="s">
        <v>8314</v>
      </c>
      <c r="R3507" t="s">
        <v>8315</v>
      </c>
      <c r="S3507" s="15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71"/>
        <v>102</v>
      </c>
      <c r="P3508">
        <f t="shared" si="272"/>
        <v>105</v>
      </c>
      <c r="Q3508" s="11" t="s">
        <v>8314</v>
      </c>
      <c r="R3508" t="s">
        <v>8315</v>
      </c>
      <c r="S3508" s="15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71"/>
        <v>104</v>
      </c>
      <c r="P3509">
        <f t="shared" si="272"/>
        <v>145</v>
      </c>
      <c r="Q3509" s="11" t="s">
        <v>8314</v>
      </c>
      <c r="R3509" t="s">
        <v>8315</v>
      </c>
      <c r="S3509" s="15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71"/>
        <v>180</v>
      </c>
      <c r="P3510">
        <f t="shared" si="272"/>
        <v>12</v>
      </c>
      <c r="Q3510" s="11" t="s">
        <v>8314</v>
      </c>
      <c r="R3510" t="s">
        <v>8315</v>
      </c>
      <c r="S3510" s="15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71"/>
        <v>106</v>
      </c>
      <c r="P3511">
        <f t="shared" si="272"/>
        <v>96.67</v>
      </c>
      <c r="Q3511" s="11" t="s">
        <v>8314</v>
      </c>
      <c r="R3511" t="s">
        <v>8315</v>
      </c>
      <c r="S3511" s="15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71"/>
        <v>101</v>
      </c>
      <c r="P3512">
        <f t="shared" si="272"/>
        <v>60.33</v>
      </c>
      <c r="Q3512" s="11" t="s">
        <v>8314</v>
      </c>
      <c r="R3512" t="s">
        <v>8315</v>
      </c>
      <c r="S3512" s="15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71"/>
        <v>101</v>
      </c>
      <c r="P3513">
        <f t="shared" si="272"/>
        <v>79.89</v>
      </c>
      <c r="Q3513" s="11" t="s">
        <v>8314</v>
      </c>
      <c r="R3513" t="s">
        <v>8315</v>
      </c>
      <c r="S3513" s="15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71"/>
        <v>100</v>
      </c>
      <c r="P3514">
        <f t="shared" si="272"/>
        <v>58.82</v>
      </c>
      <c r="Q3514" s="11" t="s">
        <v>8314</v>
      </c>
      <c r="R3514" t="s">
        <v>8315</v>
      </c>
      <c r="S3514" s="15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71"/>
        <v>118</v>
      </c>
      <c r="P3515">
        <f t="shared" si="272"/>
        <v>75.34</v>
      </c>
      <c r="Q3515" s="11" t="s">
        <v>8314</v>
      </c>
      <c r="R3515" t="s">
        <v>8315</v>
      </c>
      <c r="S3515" s="15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71"/>
        <v>110</v>
      </c>
      <c r="P3516">
        <f t="shared" si="272"/>
        <v>55</v>
      </c>
      <c r="Q3516" s="11" t="s">
        <v>8314</v>
      </c>
      <c r="R3516" t="s">
        <v>8315</v>
      </c>
      <c r="S3516" s="15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71"/>
        <v>103</v>
      </c>
      <c r="P3517">
        <f t="shared" si="272"/>
        <v>66.959999999999994</v>
      </c>
      <c r="Q3517" s="11" t="s">
        <v>8314</v>
      </c>
      <c r="R3517" t="s">
        <v>8315</v>
      </c>
      <c r="S3517" s="15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71"/>
        <v>100</v>
      </c>
      <c r="P3518">
        <f t="shared" si="272"/>
        <v>227.27</v>
      </c>
      <c r="Q3518" s="11" t="s">
        <v>8314</v>
      </c>
      <c r="R3518" t="s">
        <v>8315</v>
      </c>
      <c r="S3518" s="15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71"/>
        <v>100</v>
      </c>
      <c r="P3519">
        <f t="shared" si="272"/>
        <v>307.69</v>
      </c>
      <c r="Q3519" s="11" t="s">
        <v>8314</v>
      </c>
      <c r="R3519" t="s">
        <v>8315</v>
      </c>
      <c r="S3519" s="15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71"/>
        <v>110</v>
      </c>
      <c r="P3520">
        <f t="shared" si="272"/>
        <v>50.02</v>
      </c>
      <c r="Q3520" s="11" t="s">
        <v>8314</v>
      </c>
      <c r="R3520" t="s">
        <v>8315</v>
      </c>
      <c r="S3520" s="15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71"/>
        <v>101</v>
      </c>
      <c r="P3521">
        <f t="shared" si="272"/>
        <v>72.39</v>
      </c>
      <c r="Q3521" s="11" t="s">
        <v>8314</v>
      </c>
      <c r="R3521" t="s">
        <v>8315</v>
      </c>
      <c r="S3521" s="15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ref="O3522:O3585" si="276">ROUND(E3522/D3522*100,0)</f>
        <v>101</v>
      </c>
      <c r="P3522">
        <f t="shared" ref="P3522:P3585" si="277">IFERROR(ROUND(E3522/L3522,2),0)</f>
        <v>95.95</v>
      </c>
      <c r="Q3522" s="11" t="s">
        <v>8314</v>
      </c>
      <c r="R3522" t="s">
        <v>8315</v>
      </c>
      <c r="S3522" s="15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si="276"/>
        <v>169</v>
      </c>
      <c r="P3523">
        <f t="shared" si="277"/>
        <v>45.62</v>
      </c>
      <c r="Q3523" s="11" t="s">
        <v>8314</v>
      </c>
      <c r="R3523" t="s">
        <v>8315</v>
      </c>
      <c r="S3523" s="15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76"/>
        <v>100</v>
      </c>
      <c r="P3524">
        <f t="shared" si="277"/>
        <v>41.03</v>
      </c>
      <c r="Q3524" s="11" t="s">
        <v>8314</v>
      </c>
      <c r="R3524" t="s">
        <v>8315</v>
      </c>
      <c r="S3524" s="15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76"/>
        <v>114</v>
      </c>
      <c r="P3525">
        <f t="shared" si="277"/>
        <v>56.83</v>
      </c>
      <c r="Q3525" s="11" t="s">
        <v>8314</v>
      </c>
      <c r="R3525" t="s">
        <v>8315</v>
      </c>
      <c r="S3525" s="15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76"/>
        <v>102</v>
      </c>
      <c r="P3526">
        <f t="shared" si="277"/>
        <v>137.24</v>
      </c>
      <c r="Q3526" s="11" t="s">
        <v>8314</v>
      </c>
      <c r="R3526" t="s">
        <v>8315</v>
      </c>
      <c r="S3526" s="15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76"/>
        <v>106</v>
      </c>
      <c r="P3527">
        <f t="shared" si="277"/>
        <v>75.709999999999994</v>
      </c>
      <c r="Q3527" s="11" t="s">
        <v>8314</v>
      </c>
      <c r="R3527" t="s">
        <v>8315</v>
      </c>
      <c r="S3527" s="15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76"/>
        <v>102</v>
      </c>
      <c r="P3528">
        <f t="shared" si="277"/>
        <v>99</v>
      </c>
      <c r="Q3528" s="11" t="s">
        <v>8314</v>
      </c>
      <c r="R3528" t="s">
        <v>8315</v>
      </c>
      <c r="S3528" s="15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76"/>
        <v>117</v>
      </c>
      <c r="P3529">
        <f t="shared" si="277"/>
        <v>81.569999999999993</v>
      </c>
      <c r="Q3529" s="11" t="s">
        <v>8314</v>
      </c>
      <c r="R3529" t="s">
        <v>8315</v>
      </c>
      <c r="S3529" s="15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76"/>
        <v>101</v>
      </c>
      <c r="P3530">
        <f t="shared" si="277"/>
        <v>45.11</v>
      </c>
      <c r="Q3530" s="11" t="s">
        <v>8314</v>
      </c>
      <c r="R3530" t="s">
        <v>8315</v>
      </c>
      <c r="S3530" s="15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76"/>
        <v>132</v>
      </c>
      <c r="P3531">
        <f t="shared" si="277"/>
        <v>36.67</v>
      </c>
      <c r="Q3531" s="11" t="s">
        <v>8314</v>
      </c>
      <c r="R3531" t="s">
        <v>8315</v>
      </c>
      <c r="S3531" s="15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76"/>
        <v>100</v>
      </c>
      <c r="P3532">
        <f t="shared" si="277"/>
        <v>125</v>
      </c>
      <c r="Q3532" s="11" t="s">
        <v>8314</v>
      </c>
      <c r="R3532" t="s">
        <v>8315</v>
      </c>
      <c r="S3532" s="15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76"/>
        <v>128</v>
      </c>
      <c r="P3533">
        <f t="shared" si="277"/>
        <v>49.23</v>
      </c>
      <c r="Q3533" s="11" t="s">
        <v>8314</v>
      </c>
      <c r="R3533" t="s">
        <v>8315</v>
      </c>
      <c r="S3533" s="15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76"/>
        <v>119</v>
      </c>
      <c r="P3534">
        <f t="shared" si="277"/>
        <v>42.3</v>
      </c>
      <c r="Q3534" s="11" t="s">
        <v>8314</v>
      </c>
      <c r="R3534" t="s">
        <v>8315</v>
      </c>
      <c r="S3534" s="15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76"/>
        <v>126</v>
      </c>
      <c r="P3535">
        <f t="shared" si="277"/>
        <v>78.88</v>
      </c>
      <c r="Q3535" s="11" t="s">
        <v>8314</v>
      </c>
      <c r="R3535" t="s">
        <v>8315</v>
      </c>
      <c r="S3535" s="15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76"/>
        <v>156</v>
      </c>
      <c r="P3536">
        <f t="shared" si="277"/>
        <v>38.28</v>
      </c>
      <c r="Q3536" s="11" t="s">
        <v>8314</v>
      </c>
      <c r="R3536" t="s">
        <v>8315</v>
      </c>
      <c r="S3536" s="15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76"/>
        <v>103</v>
      </c>
      <c r="P3537">
        <f t="shared" si="277"/>
        <v>44.85</v>
      </c>
      <c r="Q3537" s="11" t="s">
        <v>8314</v>
      </c>
      <c r="R3537" t="s">
        <v>8315</v>
      </c>
      <c r="S3537" s="15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76"/>
        <v>153</v>
      </c>
      <c r="P3538">
        <f t="shared" si="277"/>
        <v>13.53</v>
      </c>
      <c r="Q3538" s="11" t="s">
        <v>8314</v>
      </c>
      <c r="R3538" t="s">
        <v>8315</v>
      </c>
      <c r="S3538" s="15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76"/>
        <v>180</v>
      </c>
      <c r="P3539">
        <f t="shared" si="277"/>
        <v>43.5</v>
      </c>
      <c r="Q3539" s="11" t="s">
        <v>8314</v>
      </c>
      <c r="R3539" t="s">
        <v>8315</v>
      </c>
      <c r="S3539" s="15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76"/>
        <v>128</v>
      </c>
      <c r="P3540">
        <f t="shared" si="277"/>
        <v>30.95</v>
      </c>
      <c r="Q3540" s="11" t="s">
        <v>8314</v>
      </c>
      <c r="R3540" t="s">
        <v>8315</v>
      </c>
      <c r="S3540" s="15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76"/>
        <v>120</v>
      </c>
      <c r="P3541">
        <f t="shared" si="277"/>
        <v>55.23</v>
      </c>
      <c r="Q3541" s="11" t="s">
        <v>8314</v>
      </c>
      <c r="R3541" t="s">
        <v>8315</v>
      </c>
      <c r="S3541" s="15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76"/>
        <v>123</v>
      </c>
      <c r="P3542">
        <f t="shared" si="277"/>
        <v>46.13</v>
      </c>
      <c r="Q3542" s="11" t="s">
        <v>8314</v>
      </c>
      <c r="R3542" t="s">
        <v>8315</v>
      </c>
      <c r="S3542" s="15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76"/>
        <v>105</v>
      </c>
      <c r="P3543">
        <f t="shared" si="277"/>
        <v>39.380000000000003</v>
      </c>
      <c r="Q3543" s="11" t="s">
        <v>8314</v>
      </c>
      <c r="R3543" t="s">
        <v>8315</v>
      </c>
      <c r="S3543" s="15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76"/>
        <v>102</v>
      </c>
      <c r="P3544">
        <f t="shared" si="277"/>
        <v>66.150000000000006</v>
      </c>
      <c r="Q3544" s="11" t="s">
        <v>8314</v>
      </c>
      <c r="R3544" t="s">
        <v>8315</v>
      </c>
      <c r="S3544" s="15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76"/>
        <v>105</v>
      </c>
      <c r="P3545">
        <f t="shared" si="277"/>
        <v>54.14</v>
      </c>
      <c r="Q3545" s="11" t="s">
        <v>8314</v>
      </c>
      <c r="R3545" t="s">
        <v>8315</v>
      </c>
      <c r="S3545" s="15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76"/>
        <v>100</v>
      </c>
      <c r="P3546">
        <f t="shared" si="277"/>
        <v>104.17</v>
      </c>
      <c r="Q3546" s="11" t="s">
        <v>8314</v>
      </c>
      <c r="R3546" t="s">
        <v>8315</v>
      </c>
      <c r="S3546" s="15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76"/>
        <v>100</v>
      </c>
      <c r="P3547">
        <f t="shared" si="277"/>
        <v>31.38</v>
      </c>
      <c r="Q3547" s="11" t="s">
        <v>8314</v>
      </c>
      <c r="R3547" t="s">
        <v>8315</v>
      </c>
      <c r="S3547" s="15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76"/>
        <v>102</v>
      </c>
      <c r="P3548">
        <f t="shared" si="277"/>
        <v>59.21</v>
      </c>
      <c r="Q3548" s="11" t="s">
        <v>8314</v>
      </c>
      <c r="R3548" t="s">
        <v>8315</v>
      </c>
      <c r="S3548" s="15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76"/>
        <v>114</v>
      </c>
      <c r="P3549">
        <f t="shared" si="277"/>
        <v>119.18</v>
      </c>
      <c r="Q3549" s="11" t="s">
        <v>8314</v>
      </c>
      <c r="R3549" t="s">
        <v>8315</v>
      </c>
      <c r="S3549" s="15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76"/>
        <v>102</v>
      </c>
      <c r="P3550">
        <f t="shared" si="277"/>
        <v>164.62</v>
      </c>
      <c r="Q3550" s="11" t="s">
        <v>8314</v>
      </c>
      <c r="R3550" t="s">
        <v>8315</v>
      </c>
      <c r="S3550" s="15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76"/>
        <v>102</v>
      </c>
      <c r="P3551">
        <f t="shared" si="277"/>
        <v>24.29</v>
      </c>
      <c r="Q3551" s="11" t="s">
        <v>8314</v>
      </c>
      <c r="R3551" t="s">
        <v>8315</v>
      </c>
      <c r="S3551" s="15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76"/>
        <v>105</v>
      </c>
      <c r="P3552">
        <f t="shared" si="277"/>
        <v>40.94</v>
      </c>
      <c r="Q3552" s="11" t="s">
        <v>8314</v>
      </c>
      <c r="R3552" t="s">
        <v>8315</v>
      </c>
      <c r="S3552" s="15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76"/>
        <v>102</v>
      </c>
      <c r="P3553">
        <f t="shared" si="277"/>
        <v>61.1</v>
      </c>
      <c r="Q3553" s="11" t="s">
        <v>8314</v>
      </c>
      <c r="R3553" t="s">
        <v>8315</v>
      </c>
      <c r="S3553" s="15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76"/>
        <v>100</v>
      </c>
      <c r="P3554">
        <f t="shared" si="277"/>
        <v>38.65</v>
      </c>
      <c r="Q3554" s="11" t="s">
        <v>8314</v>
      </c>
      <c r="R3554" t="s">
        <v>8315</v>
      </c>
      <c r="S3554" s="15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76"/>
        <v>106</v>
      </c>
      <c r="P3555">
        <f t="shared" si="277"/>
        <v>56.2</v>
      </c>
      <c r="Q3555" s="11" t="s">
        <v>8314</v>
      </c>
      <c r="R3555" t="s">
        <v>8315</v>
      </c>
      <c r="S3555" s="15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76"/>
        <v>113</v>
      </c>
      <c r="P3556">
        <f t="shared" si="277"/>
        <v>107</v>
      </c>
      <c r="Q3556" s="11" t="s">
        <v>8314</v>
      </c>
      <c r="R3556" t="s">
        <v>8315</v>
      </c>
      <c r="S3556" s="15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76"/>
        <v>100</v>
      </c>
      <c r="P3557">
        <f t="shared" si="277"/>
        <v>171.43</v>
      </c>
      <c r="Q3557" s="11" t="s">
        <v>8314</v>
      </c>
      <c r="R3557" t="s">
        <v>8315</v>
      </c>
      <c r="S3557" s="15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76"/>
        <v>100</v>
      </c>
      <c r="P3558">
        <f t="shared" si="277"/>
        <v>110.5</v>
      </c>
      <c r="Q3558" s="11" t="s">
        <v>8314</v>
      </c>
      <c r="R3558" t="s">
        <v>8315</v>
      </c>
      <c r="S3558" s="15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76"/>
        <v>100</v>
      </c>
      <c r="P3559">
        <f t="shared" si="277"/>
        <v>179.28</v>
      </c>
      <c r="Q3559" s="11" t="s">
        <v>8314</v>
      </c>
      <c r="R3559" t="s">
        <v>8315</v>
      </c>
      <c r="S3559" s="15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76"/>
        <v>144</v>
      </c>
      <c r="P3560">
        <f t="shared" si="277"/>
        <v>22.91</v>
      </c>
      <c r="Q3560" s="11" t="s">
        <v>8314</v>
      </c>
      <c r="R3560" t="s">
        <v>8315</v>
      </c>
      <c r="S3560" s="15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76"/>
        <v>104</v>
      </c>
      <c r="P3561">
        <f t="shared" si="277"/>
        <v>43.13</v>
      </c>
      <c r="Q3561" s="11" t="s">
        <v>8314</v>
      </c>
      <c r="R3561" t="s">
        <v>8315</v>
      </c>
      <c r="S3561" s="15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76"/>
        <v>108</v>
      </c>
      <c r="P3562">
        <f t="shared" si="277"/>
        <v>46.89</v>
      </c>
      <c r="Q3562" s="11" t="s">
        <v>8314</v>
      </c>
      <c r="R3562" t="s">
        <v>8315</v>
      </c>
      <c r="S3562" s="15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76"/>
        <v>102</v>
      </c>
      <c r="P3563">
        <f t="shared" si="277"/>
        <v>47.41</v>
      </c>
      <c r="Q3563" s="11" t="s">
        <v>8314</v>
      </c>
      <c r="R3563" t="s">
        <v>8315</v>
      </c>
      <c r="S3563" s="15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76"/>
        <v>149</v>
      </c>
      <c r="P3564">
        <f t="shared" si="277"/>
        <v>15.13</v>
      </c>
      <c r="Q3564" s="11" t="s">
        <v>8314</v>
      </c>
      <c r="R3564" t="s">
        <v>8315</v>
      </c>
      <c r="S3564" s="15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76"/>
        <v>105</v>
      </c>
      <c r="P3565">
        <f t="shared" si="277"/>
        <v>21.1</v>
      </c>
      <c r="Q3565" s="11" t="s">
        <v>8314</v>
      </c>
      <c r="R3565" t="s">
        <v>8315</v>
      </c>
      <c r="S3565" s="15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76"/>
        <v>101</v>
      </c>
      <c r="P3566">
        <f t="shared" si="277"/>
        <v>59.12</v>
      </c>
      <c r="Q3566" s="11" t="s">
        <v>8314</v>
      </c>
      <c r="R3566" t="s">
        <v>8315</v>
      </c>
      <c r="S3566" s="15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76"/>
        <v>131</v>
      </c>
      <c r="P3567">
        <f t="shared" si="277"/>
        <v>97.92</v>
      </c>
      <c r="Q3567" s="11" t="s">
        <v>8314</v>
      </c>
      <c r="R3567" t="s">
        <v>8315</v>
      </c>
      <c r="S3567" s="15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76"/>
        <v>105</v>
      </c>
      <c r="P3568">
        <f t="shared" si="277"/>
        <v>55.13</v>
      </c>
      <c r="Q3568" s="11" t="s">
        <v>8314</v>
      </c>
      <c r="R3568" t="s">
        <v>8315</v>
      </c>
      <c r="S3568" s="15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76"/>
        <v>109</v>
      </c>
      <c r="P3569">
        <f t="shared" si="277"/>
        <v>26.54</v>
      </c>
      <c r="Q3569" s="11" t="s">
        <v>8314</v>
      </c>
      <c r="R3569" t="s">
        <v>8315</v>
      </c>
      <c r="S3569" s="15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76"/>
        <v>111</v>
      </c>
      <c r="P3570">
        <f t="shared" si="277"/>
        <v>58.42</v>
      </c>
      <c r="Q3570" s="11" t="s">
        <v>8314</v>
      </c>
      <c r="R3570" t="s">
        <v>8315</v>
      </c>
      <c r="S3570" s="15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76"/>
        <v>100</v>
      </c>
      <c r="P3571">
        <f t="shared" si="277"/>
        <v>122.54</v>
      </c>
      <c r="Q3571" s="11" t="s">
        <v>8314</v>
      </c>
      <c r="R3571" t="s">
        <v>8315</v>
      </c>
      <c r="S3571" s="15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76"/>
        <v>114</v>
      </c>
      <c r="P3572">
        <f t="shared" si="277"/>
        <v>87.96</v>
      </c>
      <c r="Q3572" s="11" t="s">
        <v>8314</v>
      </c>
      <c r="R3572" t="s">
        <v>8315</v>
      </c>
      <c r="S3572" s="15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76"/>
        <v>122</v>
      </c>
      <c r="P3573">
        <f t="shared" si="277"/>
        <v>73.239999999999995</v>
      </c>
      <c r="Q3573" s="11" t="s">
        <v>8314</v>
      </c>
      <c r="R3573" t="s">
        <v>8315</v>
      </c>
      <c r="S3573" s="15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76"/>
        <v>100</v>
      </c>
      <c r="P3574">
        <f t="shared" si="277"/>
        <v>55.56</v>
      </c>
      <c r="Q3574" s="11" t="s">
        <v>8314</v>
      </c>
      <c r="R3574" t="s">
        <v>8315</v>
      </c>
      <c r="S3574" s="15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76"/>
        <v>103</v>
      </c>
      <c r="P3575">
        <f t="shared" si="277"/>
        <v>39.54</v>
      </c>
      <c r="Q3575" s="11" t="s">
        <v>8314</v>
      </c>
      <c r="R3575" t="s">
        <v>8315</v>
      </c>
      <c r="S3575" s="15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76"/>
        <v>106</v>
      </c>
      <c r="P3576">
        <f t="shared" si="277"/>
        <v>136.78</v>
      </c>
      <c r="Q3576" s="11" t="s">
        <v>8314</v>
      </c>
      <c r="R3576" t="s">
        <v>8315</v>
      </c>
      <c r="S3576" s="15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76"/>
        <v>101</v>
      </c>
      <c r="P3577">
        <f t="shared" si="277"/>
        <v>99.34</v>
      </c>
      <c r="Q3577" s="11" t="s">
        <v>8314</v>
      </c>
      <c r="R3577" t="s">
        <v>8315</v>
      </c>
      <c r="S3577" s="15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76"/>
        <v>100</v>
      </c>
      <c r="P3578">
        <f t="shared" si="277"/>
        <v>20</v>
      </c>
      <c r="Q3578" s="11" t="s">
        <v>8314</v>
      </c>
      <c r="R3578" t="s">
        <v>8315</v>
      </c>
      <c r="S3578" s="15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76"/>
        <v>130</v>
      </c>
      <c r="P3579">
        <f t="shared" si="277"/>
        <v>28.89</v>
      </c>
      <c r="Q3579" s="11" t="s">
        <v>8314</v>
      </c>
      <c r="R3579" t="s">
        <v>8315</v>
      </c>
      <c r="S3579" s="15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76"/>
        <v>100</v>
      </c>
      <c r="P3580">
        <f t="shared" si="277"/>
        <v>40.549999999999997</v>
      </c>
      <c r="Q3580" s="11" t="s">
        <v>8314</v>
      </c>
      <c r="R3580" t="s">
        <v>8315</v>
      </c>
      <c r="S3580" s="15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76"/>
        <v>100</v>
      </c>
      <c r="P3581">
        <f t="shared" si="277"/>
        <v>35.71</v>
      </c>
      <c r="Q3581" s="11" t="s">
        <v>8314</v>
      </c>
      <c r="R3581" t="s">
        <v>8315</v>
      </c>
      <c r="S3581" s="15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76"/>
        <v>114</v>
      </c>
      <c r="P3582">
        <f t="shared" si="277"/>
        <v>37.96</v>
      </c>
      <c r="Q3582" s="11" t="s">
        <v>8314</v>
      </c>
      <c r="R3582" t="s">
        <v>8315</v>
      </c>
      <c r="S3582" s="15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76"/>
        <v>100</v>
      </c>
      <c r="P3583">
        <f t="shared" si="277"/>
        <v>33.33</v>
      </c>
      <c r="Q3583" s="11" t="s">
        <v>8314</v>
      </c>
      <c r="R3583" t="s">
        <v>8315</v>
      </c>
      <c r="S3583" s="15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76"/>
        <v>287</v>
      </c>
      <c r="P3584">
        <f t="shared" si="277"/>
        <v>58.57</v>
      </c>
      <c r="Q3584" s="11" t="s">
        <v>8314</v>
      </c>
      <c r="R3584" t="s">
        <v>8315</v>
      </c>
      <c r="S3584" s="15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76"/>
        <v>109</v>
      </c>
      <c r="P3585">
        <f t="shared" si="277"/>
        <v>135.63</v>
      </c>
      <c r="Q3585" s="11" t="s">
        <v>8314</v>
      </c>
      <c r="R3585" t="s">
        <v>8315</v>
      </c>
      <c r="S3585" s="15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ref="O3586:O3649" si="281">ROUND(E3586/D3586*100,0)</f>
        <v>116</v>
      </c>
      <c r="P3586">
        <f t="shared" ref="P3586:P3649" si="282">IFERROR(ROUND(E3586/L3586,2),0)</f>
        <v>30.94</v>
      </c>
      <c r="Q3586" s="11" t="s">
        <v>8314</v>
      </c>
      <c r="R3586" t="s">
        <v>8315</v>
      </c>
      <c r="S3586" s="15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si="281"/>
        <v>119</v>
      </c>
      <c r="P3587">
        <f t="shared" si="282"/>
        <v>176.09</v>
      </c>
      <c r="Q3587" s="11" t="s">
        <v>8314</v>
      </c>
      <c r="R3587" t="s">
        <v>8315</v>
      </c>
      <c r="S3587" s="15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81"/>
        <v>109</v>
      </c>
      <c r="P3588">
        <f t="shared" si="282"/>
        <v>151.97999999999999</v>
      </c>
      <c r="Q3588" s="11" t="s">
        <v>8314</v>
      </c>
      <c r="R3588" t="s">
        <v>8315</v>
      </c>
      <c r="S3588" s="15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81"/>
        <v>127</v>
      </c>
      <c r="P3589">
        <f t="shared" si="282"/>
        <v>22.61</v>
      </c>
      <c r="Q3589" s="11" t="s">
        <v>8314</v>
      </c>
      <c r="R3589" t="s">
        <v>8315</v>
      </c>
      <c r="S3589" s="15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81"/>
        <v>101</v>
      </c>
      <c r="P3590">
        <f t="shared" si="282"/>
        <v>18.27</v>
      </c>
      <c r="Q3590" s="11" t="s">
        <v>8314</v>
      </c>
      <c r="R3590" t="s">
        <v>8315</v>
      </c>
      <c r="S3590" s="15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81"/>
        <v>128</v>
      </c>
      <c r="P3591">
        <f t="shared" si="282"/>
        <v>82.26</v>
      </c>
      <c r="Q3591" s="11" t="s">
        <v>8314</v>
      </c>
      <c r="R3591" t="s">
        <v>8315</v>
      </c>
      <c r="S3591" s="15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81"/>
        <v>100</v>
      </c>
      <c r="P3592">
        <f t="shared" si="282"/>
        <v>68.53</v>
      </c>
      <c r="Q3592" s="11" t="s">
        <v>8314</v>
      </c>
      <c r="R3592" t="s">
        <v>8315</v>
      </c>
      <c r="S3592" s="15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81"/>
        <v>175</v>
      </c>
      <c r="P3593">
        <f t="shared" si="282"/>
        <v>68.06</v>
      </c>
      <c r="Q3593" s="11" t="s">
        <v>8314</v>
      </c>
      <c r="R3593" t="s">
        <v>8315</v>
      </c>
      <c r="S3593" s="15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81"/>
        <v>127</v>
      </c>
      <c r="P3594">
        <f t="shared" si="282"/>
        <v>72.709999999999994</v>
      </c>
      <c r="Q3594" s="11" t="s">
        <v>8314</v>
      </c>
      <c r="R3594" t="s">
        <v>8315</v>
      </c>
      <c r="S3594" s="15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81"/>
        <v>111</v>
      </c>
      <c r="P3595">
        <f t="shared" si="282"/>
        <v>77.19</v>
      </c>
      <c r="Q3595" s="11" t="s">
        <v>8314</v>
      </c>
      <c r="R3595" t="s">
        <v>8315</v>
      </c>
      <c r="S3595" s="15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81"/>
        <v>126</v>
      </c>
      <c r="P3596">
        <f t="shared" si="282"/>
        <v>55.97</v>
      </c>
      <c r="Q3596" s="11" t="s">
        <v>8314</v>
      </c>
      <c r="R3596" t="s">
        <v>8315</v>
      </c>
      <c r="S3596" s="15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81"/>
        <v>119</v>
      </c>
      <c r="P3597">
        <f t="shared" si="282"/>
        <v>49.69</v>
      </c>
      <c r="Q3597" s="11" t="s">
        <v>8314</v>
      </c>
      <c r="R3597" t="s">
        <v>8315</v>
      </c>
      <c r="S3597" s="15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81"/>
        <v>108</v>
      </c>
      <c r="P3598">
        <f t="shared" si="282"/>
        <v>79</v>
      </c>
      <c r="Q3598" s="11" t="s">
        <v>8314</v>
      </c>
      <c r="R3598" t="s">
        <v>8315</v>
      </c>
      <c r="S3598" s="15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81"/>
        <v>103</v>
      </c>
      <c r="P3599">
        <f t="shared" si="282"/>
        <v>77.73</v>
      </c>
      <c r="Q3599" s="11" t="s">
        <v>8314</v>
      </c>
      <c r="R3599" t="s">
        <v>8315</v>
      </c>
      <c r="S3599" s="15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81"/>
        <v>110</v>
      </c>
      <c r="P3600">
        <f t="shared" si="282"/>
        <v>40.78</v>
      </c>
      <c r="Q3600" s="11" t="s">
        <v>8314</v>
      </c>
      <c r="R3600" t="s">
        <v>8315</v>
      </c>
      <c r="S3600" s="15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81"/>
        <v>202</v>
      </c>
      <c r="P3601">
        <f t="shared" si="282"/>
        <v>59.41</v>
      </c>
      <c r="Q3601" s="11" t="s">
        <v>8314</v>
      </c>
      <c r="R3601" t="s">
        <v>8315</v>
      </c>
      <c r="S3601" s="15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81"/>
        <v>130</v>
      </c>
      <c r="P3602">
        <f t="shared" si="282"/>
        <v>3.25</v>
      </c>
      <c r="Q3602" s="11" t="s">
        <v>8314</v>
      </c>
      <c r="R3602" t="s">
        <v>8315</v>
      </c>
      <c r="S3602" s="15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81"/>
        <v>104</v>
      </c>
      <c r="P3603">
        <f t="shared" si="282"/>
        <v>39.380000000000003</v>
      </c>
      <c r="Q3603" s="11" t="s">
        <v>8314</v>
      </c>
      <c r="R3603" t="s">
        <v>8315</v>
      </c>
      <c r="S3603" s="15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81"/>
        <v>100</v>
      </c>
      <c r="P3604">
        <f t="shared" si="282"/>
        <v>81.67</v>
      </c>
      <c r="Q3604" s="11" t="s">
        <v>8314</v>
      </c>
      <c r="R3604" t="s">
        <v>8315</v>
      </c>
      <c r="S3604" s="15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81"/>
        <v>171</v>
      </c>
      <c r="P3605">
        <f t="shared" si="282"/>
        <v>44.91</v>
      </c>
      <c r="Q3605" s="11" t="s">
        <v>8314</v>
      </c>
      <c r="R3605" t="s">
        <v>8315</v>
      </c>
      <c r="S3605" s="15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81"/>
        <v>113</v>
      </c>
      <c r="P3606">
        <f t="shared" si="282"/>
        <v>49.06</v>
      </c>
      <c r="Q3606" s="11" t="s">
        <v>8314</v>
      </c>
      <c r="R3606" t="s">
        <v>8315</v>
      </c>
      <c r="S3606" s="15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81"/>
        <v>184</v>
      </c>
      <c r="P3607">
        <f t="shared" si="282"/>
        <v>30.67</v>
      </c>
      <c r="Q3607" s="11" t="s">
        <v>8314</v>
      </c>
      <c r="R3607" t="s">
        <v>8315</v>
      </c>
      <c r="S3607" s="15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81"/>
        <v>130</v>
      </c>
      <c r="P3608">
        <f t="shared" si="282"/>
        <v>61.06</v>
      </c>
      <c r="Q3608" s="11" t="s">
        <v>8314</v>
      </c>
      <c r="R3608" t="s">
        <v>8315</v>
      </c>
      <c r="S3608" s="15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81"/>
        <v>105</v>
      </c>
      <c r="P3609">
        <f t="shared" si="282"/>
        <v>29</v>
      </c>
      <c r="Q3609" s="11" t="s">
        <v>8314</v>
      </c>
      <c r="R3609" t="s">
        <v>8315</v>
      </c>
      <c r="S3609" s="15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81"/>
        <v>100</v>
      </c>
      <c r="P3610">
        <f t="shared" si="282"/>
        <v>29.63</v>
      </c>
      <c r="Q3610" s="11" t="s">
        <v>8314</v>
      </c>
      <c r="R3610" t="s">
        <v>8315</v>
      </c>
      <c r="S3610" s="15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81"/>
        <v>153</v>
      </c>
      <c r="P3611">
        <f t="shared" si="282"/>
        <v>143.1</v>
      </c>
      <c r="Q3611" s="11" t="s">
        <v>8314</v>
      </c>
      <c r="R3611" t="s">
        <v>8315</v>
      </c>
      <c r="S3611" s="15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81"/>
        <v>162</v>
      </c>
      <c r="P3612">
        <f t="shared" si="282"/>
        <v>52.35</v>
      </c>
      <c r="Q3612" s="11" t="s">
        <v>8314</v>
      </c>
      <c r="R3612" t="s">
        <v>8315</v>
      </c>
      <c r="S3612" s="15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81"/>
        <v>136</v>
      </c>
      <c r="P3613">
        <f t="shared" si="282"/>
        <v>66.67</v>
      </c>
      <c r="Q3613" s="11" t="s">
        <v>8314</v>
      </c>
      <c r="R3613" t="s">
        <v>8315</v>
      </c>
      <c r="S3613" s="15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81"/>
        <v>144</v>
      </c>
      <c r="P3614">
        <f t="shared" si="282"/>
        <v>126.67</v>
      </c>
      <c r="Q3614" s="11" t="s">
        <v>8314</v>
      </c>
      <c r="R3614" t="s">
        <v>8315</v>
      </c>
      <c r="S3614" s="15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81"/>
        <v>100</v>
      </c>
      <c r="P3615">
        <f t="shared" si="282"/>
        <v>62.5</v>
      </c>
      <c r="Q3615" s="11" t="s">
        <v>8314</v>
      </c>
      <c r="R3615" t="s">
        <v>8315</v>
      </c>
      <c r="S3615" s="15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81"/>
        <v>101</v>
      </c>
      <c r="P3616">
        <f t="shared" si="282"/>
        <v>35.49</v>
      </c>
      <c r="Q3616" s="11" t="s">
        <v>8314</v>
      </c>
      <c r="R3616" t="s">
        <v>8315</v>
      </c>
      <c r="S3616" s="15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81"/>
        <v>107</v>
      </c>
      <c r="P3617">
        <f t="shared" si="282"/>
        <v>37.08</v>
      </c>
      <c r="Q3617" s="11" t="s">
        <v>8314</v>
      </c>
      <c r="R3617" t="s">
        <v>8315</v>
      </c>
      <c r="S3617" s="15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81"/>
        <v>125</v>
      </c>
      <c r="P3618">
        <f t="shared" si="282"/>
        <v>69.33</v>
      </c>
      <c r="Q3618" s="11" t="s">
        <v>8314</v>
      </c>
      <c r="R3618" t="s">
        <v>8315</v>
      </c>
      <c r="S3618" s="15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81"/>
        <v>119</v>
      </c>
      <c r="P3619">
        <f t="shared" si="282"/>
        <v>17.25</v>
      </c>
      <c r="Q3619" s="11" t="s">
        <v>8314</v>
      </c>
      <c r="R3619" t="s">
        <v>8315</v>
      </c>
      <c r="S3619" s="15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81"/>
        <v>101</v>
      </c>
      <c r="P3620">
        <f t="shared" si="282"/>
        <v>36.07</v>
      </c>
      <c r="Q3620" s="11" t="s">
        <v>8314</v>
      </c>
      <c r="R3620" t="s">
        <v>8315</v>
      </c>
      <c r="S3620" s="15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81"/>
        <v>113</v>
      </c>
      <c r="P3621">
        <f t="shared" si="282"/>
        <v>66.47</v>
      </c>
      <c r="Q3621" s="11" t="s">
        <v>8314</v>
      </c>
      <c r="R3621" t="s">
        <v>8315</v>
      </c>
      <c r="S3621" s="15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81"/>
        <v>105</v>
      </c>
      <c r="P3622">
        <f t="shared" si="282"/>
        <v>56.07</v>
      </c>
      <c r="Q3622" s="11" t="s">
        <v>8314</v>
      </c>
      <c r="R3622" t="s">
        <v>8315</v>
      </c>
      <c r="S3622" s="15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81"/>
        <v>110</v>
      </c>
      <c r="P3623">
        <f t="shared" si="282"/>
        <v>47.03</v>
      </c>
      <c r="Q3623" s="11" t="s">
        <v>8314</v>
      </c>
      <c r="R3623" t="s">
        <v>8315</v>
      </c>
      <c r="S3623" s="15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81"/>
        <v>100</v>
      </c>
      <c r="P3624">
        <f t="shared" si="282"/>
        <v>47.67</v>
      </c>
      <c r="Q3624" s="11" t="s">
        <v>8314</v>
      </c>
      <c r="R3624" t="s">
        <v>8315</v>
      </c>
      <c r="S3624" s="15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81"/>
        <v>120</v>
      </c>
      <c r="P3625">
        <f t="shared" si="282"/>
        <v>88.24</v>
      </c>
      <c r="Q3625" s="11" t="s">
        <v>8314</v>
      </c>
      <c r="R3625" t="s">
        <v>8315</v>
      </c>
      <c r="S3625" s="15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81"/>
        <v>105</v>
      </c>
      <c r="P3626">
        <f t="shared" si="282"/>
        <v>80.72</v>
      </c>
      <c r="Q3626" s="11" t="s">
        <v>8314</v>
      </c>
      <c r="R3626" t="s">
        <v>8315</v>
      </c>
      <c r="S3626" s="15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81"/>
        <v>103</v>
      </c>
      <c r="P3627">
        <f t="shared" si="282"/>
        <v>39.49</v>
      </c>
      <c r="Q3627" s="11" t="s">
        <v>8314</v>
      </c>
      <c r="R3627" t="s">
        <v>8315</v>
      </c>
      <c r="S3627" s="15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81"/>
        <v>102</v>
      </c>
      <c r="P3628">
        <f t="shared" si="282"/>
        <v>84.85</v>
      </c>
      <c r="Q3628" s="11" t="s">
        <v>8314</v>
      </c>
      <c r="R3628" t="s">
        <v>8315</v>
      </c>
      <c r="S3628" s="15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81"/>
        <v>100</v>
      </c>
      <c r="P3629">
        <f t="shared" si="282"/>
        <v>68.97</v>
      </c>
      <c r="Q3629" s="11" t="s">
        <v>8314</v>
      </c>
      <c r="R3629" t="s">
        <v>8315</v>
      </c>
      <c r="S3629" s="15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81"/>
        <v>0</v>
      </c>
      <c r="P3630">
        <f t="shared" si="282"/>
        <v>0</v>
      </c>
      <c r="Q3630" s="11" t="s">
        <v>8314</v>
      </c>
      <c r="R3630" t="s">
        <v>8356</v>
      </c>
      <c r="S3630" s="15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81"/>
        <v>0</v>
      </c>
      <c r="P3631">
        <f t="shared" si="282"/>
        <v>1</v>
      </c>
      <c r="Q3631" s="11" t="s">
        <v>8314</v>
      </c>
      <c r="R3631" t="s">
        <v>8356</v>
      </c>
      <c r="S3631" s="15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81"/>
        <v>0</v>
      </c>
      <c r="P3632">
        <f t="shared" si="282"/>
        <v>1</v>
      </c>
      <c r="Q3632" s="11" t="s">
        <v>8314</v>
      </c>
      <c r="R3632" t="s">
        <v>8356</v>
      </c>
      <c r="S3632" s="15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81"/>
        <v>51</v>
      </c>
      <c r="P3633">
        <f t="shared" si="282"/>
        <v>147.88</v>
      </c>
      <c r="Q3633" s="11" t="s">
        <v>8314</v>
      </c>
      <c r="R3633" t="s">
        <v>8356</v>
      </c>
      <c r="S3633" s="15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81"/>
        <v>20</v>
      </c>
      <c r="P3634">
        <f t="shared" si="282"/>
        <v>100</v>
      </c>
      <c r="Q3634" s="11" t="s">
        <v>8314</v>
      </c>
      <c r="R3634" t="s">
        <v>8356</v>
      </c>
      <c r="S3634" s="15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81"/>
        <v>35</v>
      </c>
      <c r="P3635">
        <f t="shared" si="282"/>
        <v>56.84</v>
      </c>
      <c r="Q3635" s="11" t="s">
        <v>8314</v>
      </c>
      <c r="R3635" t="s">
        <v>8356</v>
      </c>
      <c r="S3635" s="15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81"/>
        <v>4</v>
      </c>
      <c r="P3636">
        <f t="shared" si="282"/>
        <v>176.94</v>
      </c>
      <c r="Q3636" s="11" t="s">
        <v>8314</v>
      </c>
      <c r="R3636" t="s">
        <v>8356</v>
      </c>
      <c r="S3636" s="15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81"/>
        <v>36</v>
      </c>
      <c r="P3637">
        <f t="shared" si="282"/>
        <v>127.6</v>
      </c>
      <c r="Q3637" s="11" t="s">
        <v>8314</v>
      </c>
      <c r="R3637" t="s">
        <v>8356</v>
      </c>
      <c r="S3637" s="15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81"/>
        <v>0</v>
      </c>
      <c r="P3638">
        <f t="shared" si="282"/>
        <v>0</v>
      </c>
      <c r="Q3638" s="11" t="s">
        <v>8314</v>
      </c>
      <c r="R3638" t="s">
        <v>8356</v>
      </c>
      <c r="S3638" s="15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81"/>
        <v>31</v>
      </c>
      <c r="P3639">
        <f t="shared" si="282"/>
        <v>66.14</v>
      </c>
      <c r="Q3639" s="11" t="s">
        <v>8314</v>
      </c>
      <c r="R3639" t="s">
        <v>8356</v>
      </c>
      <c r="S3639" s="15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81"/>
        <v>7</v>
      </c>
      <c r="P3640">
        <f t="shared" si="282"/>
        <v>108</v>
      </c>
      <c r="Q3640" s="11" t="s">
        <v>8314</v>
      </c>
      <c r="R3640" t="s">
        <v>8356</v>
      </c>
      <c r="S3640" s="15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81"/>
        <v>0</v>
      </c>
      <c r="P3641">
        <f t="shared" si="282"/>
        <v>1</v>
      </c>
      <c r="Q3641" s="11" t="s">
        <v>8314</v>
      </c>
      <c r="R3641" t="s">
        <v>8356</v>
      </c>
      <c r="S3641" s="15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81"/>
        <v>6</v>
      </c>
      <c r="P3642">
        <f t="shared" si="282"/>
        <v>18.329999999999998</v>
      </c>
      <c r="Q3642" s="11" t="s">
        <v>8314</v>
      </c>
      <c r="R3642" t="s">
        <v>8356</v>
      </c>
      <c r="S3642" s="15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81"/>
        <v>0</v>
      </c>
      <c r="P3643">
        <f t="shared" si="282"/>
        <v>0</v>
      </c>
      <c r="Q3643" s="11" t="s">
        <v>8314</v>
      </c>
      <c r="R3643" t="s">
        <v>8356</v>
      </c>
      <c r="S3643" s="15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81"/>
        <v>2</v>
      </c>
      <c r="P3644">
        <f t="shared" si="282"/>
        <v>7.5</v>
      </c>
      <c r="Q3644" s="11" t="s">
        <v>8314</v>
      </c>
      <c r="R3644" t="s">
        <v>8356</v>
      </c>
      <c r="S3644" s="15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81"/>
        <v>0</v>
      </c>
      <c r="P3645">
        <f t="shared" si="282"/>
        <v>0</v>
      </c>
      <c r="Q3645" s="11" t="s">
        <v>8314</v>
      </c>
      <c r="R3645" t="s">
        <v>8356</v>
      </c>
      <c r="S3645" s="15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81"/>
        <v>16</v>
      </c>
      <c r="P3646">
        <f t="shared" si="282"/>
        <v>68.42</v>
      </c>
      <c r="Q3646" s="11" t="s">
        <v>8314</v>
      </c>
      <c r="R3646" t="s">
        <v>8356</v>
      </c>
      <c r="S3646" s="15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81"/>
        <v>0</v>
      </c>
      <c r="P3647">
        <f t="shared" si="282"/>
        <v>1</v>
      </c>
      <c r="Q3647" s="11" t="s">
        <v>8314</v>
      </c>
      <c r="R3647" t="s">
        <v>8356</v>
      </c>
      <c r="S3647" s="15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81"/>
        <v>5</v>
      </c>
      <c r="P3648">
        <f t="shared" si="282"/>
        <v>60.13</v>
      </c>
      <c r="Q3648" s="11" t="s">
        <v>8314</v>
      </c>
      <c r="R3648" t="s">
        <v>8356</v>
      </c>
      <c r="S3648" s="15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81"/>
        <v>6</v>
      </c>
      <c r="P3649">
        <f t="shared" si="282"/>
        <v>15</v>
      </c>
      <c r="Q3649" s="11" t="s">
        <v>8314</v>
      </c>
      <c r="R3649" t="s">
        <v>8356</v>
      </c>
      <c r="S3649" s="15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ref="O3650:O3713" si="286">ROUND(E3650/D3650*100,0)</f>
        <v>100</v>
      </c>
      <c r="P3650">
        <f t="shared" ref="P3650:P3713" si="287">IFERROR(ROUND(E3650/L3650,2),0)</f>
        <v>550.04</v>
      </c>
      <c r="Q3650" s="11" t="s">
        <v>8314</v>
      </c>
      <c r="R3650" t="s">
        <v>8315</v>
      </c>
      <c r="S3650" s="15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si="286"/>
        <v>104</v>
      </c>
      <c r="P3651">
        <f t="shared" si="287"/>
        <v>97.5</v>
      </c>
      <c r="Q3651" s="11" t="s">
        <v>8314</v>
      </c>
      <c r="R3651" t="s">
        <v>8315</v>
      </c>
      <c r="S3651" s="15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86"/>
        <v>100</v>
      </c>
      <c r="P3652">
        <f t="shared" si="287"/>
        <v>29.41</v>
      </c>
      <c r="Q3652" s="11" t="s">
        <v>8314</v>
      </c>
      <c r="R3652" t="s">
        <v>8315</v>
      </c>
      <c r="S3652" s="15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86"/>
        <v>104</v>
      </c>
      <c r="P3653">
        <f t="shared" si="287"/>
        <v>57.78</v>
      </c>
      <c r="Q3653" s="11" t="s">
        <v>8314</v>
      </c>
      <c r="R3653" t="s">
        <v>8315</v>
      </c>
      <c r="S3653" s="15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86"/>
        <v>251</v>
      </c>
      <c r="P3654">
        <f t="shared" si="287"/>
        <v>44.24</v>
      </c>
      <c r="Q3654" s="11" t="s">
        <v>8314</v>
      </c>
      <c r="R3654" t="s">
        <v>8315</v>
      </c>
      <c r="S3654" s="15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86"/>
        <v>101</v>
      </c>
      <c r="P3655">
        <f t="shared" si="287"/>
        <v>60.91</v>
      </c>
      <c r="Q3655" s="11" t="s">
        <v>8314</v>
      </c>
      <c r="R3655" t="s">
        <v>8315</v>
      </c>
      <c r="S3655" s="15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86"/>
        <v>174</v>
      </c>
      <c r="P3656">
        <f t="shared" si="287"/>
        <v>68.84</v>
      </c>
      <c r="Q3656" s="11" t="s">
        <v>8314</v>
      </c>
      <c r="R3656" t="s">
        <v>8315</v>
      </c>
      <c r="S3656" s="15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86"/>
        <v>116</v>
      </c>
      <c r="P3657">
        <f t="shared" si="287"/>
        <v>73.58</v>
      </c>
      <c r="Q3657" s="11" t="s">
        <v>8314</v>
      </c>
      <c r="R3657" t="s">
        <v>8315</v>
      </c>
      <c r="S3657" s="15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86"/>
        <v>106</v>
      </c>
      <c r="P3658">
        <f t="shared" si="287"/>
        <v>115.02</v>
      </c>
      <c r="Q3658" s="11" t="s">
        <v>8314</v>
      </c>
      <c r="R3658" t="s">
        <v>8315</v>
      </c>
      <c r="S3658" s="15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86"/>
        <v>111</v>
      </c>
      <c r="P3659">
        <f t="shared" si="287"/>
        <v>110.75</v>
      </c>
      <c r="Q3659" s="11" t="s">
        <v>8314</v>
      </c>
      <c r="R3659" t="s">
        <v>8315</v>
      </c>
      <c r="S3659" s="15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86"/>
        <v>101</v>
      </c>
      <c r="P3660">
        <f t="shared" si="287"/>
        <v>75.5</v>
      </c>
      <c r="Q3660" s="11" t="s">
        <v>8314</v>
      </c>
      <c r="R3660" t="s">
        <v>8315</v>
      </c>
      <c r="S3660" s="15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86"/>
        <v>102</v>
      </c>
      <c r="P3661">
        <f t="shared" si="287"/>
        <v>235.46</v>
      </c>
      <c r="Q3661" s="11" t="s">
        <v>8314</v>
      </c>
      <c r="R3661" t="s">
        <v>8315</v>
      </c>
      <c r="S3661" s="15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86"/>
        <v>100</v>
      </c>
      <c r="P3662">
        <f t="shared" si="287"/>
        <v>11.36</v>
      </c>
      <c r="Q3662" s="11" t="s">
        <v>8314</v>
      </c>
      <c r="R3662" t="s">
        <v>8315</v>
      </c>
      <c r="S3662" s="15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86"/>
        <v>111</v>
      </c>
      <c r="P3663">
        <f t="shared" si="287"/>
        <v>92.5</v>
      </c>
      <c r="Q3663" s="11" t="s">
        <v>8314</v>
      </c>
      <c r="R3663" t="s">
        <v>8315</v>
      </c>
      <c r="S3663" s="15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86"/>
        <v>101</v>
      </c>
      <c r="P3664">
        <f t="shared" si="287"/>
        <v>202.85</v>
      </c>
      <c r="Q3664" s="11" t="s">
        <v>8314</v>
      </c>
      <c r="R3664" t="s">
        <v>8315</v>
      </c>
      <c r="S3664" s="15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86"/>
        <v>104</v>
      </c>
      <c r="P3665">
        <f t="shared" si="287"/>
        <v>26</v>
      </c>
      <c r="Q3665" s="11" t="s">
        <v>8314</v>
      </c>
      <c r="R3665" t="s">
        <v>8315</v>
      </c>
      <c r="S3665" s="15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86"/>
        <v>109</v>
      </c>
      <c r="P3666">
        <f t="shared" si="287"/>
        <v>46.05</v>
      </c>
      <c r="Q3666" s="11" t="s">
        <v>8314</v>
      </c>
      <c r="R3666" t="s">
        <v>8315</v>
      </c>
      <c r="S3666" s="15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86"/>
        <v>115</v>
      </c>
      <c r="P3667">
        <f t="shared" si="287"/>
        <v>51</v>
      </c>
      <c r="Q3667" s="11" t="s">
        <v>8314</v>
      </c>
      <c r="R3667" t="s">
        <v>8315</v>
      </c>
      <c r="S3667" s="15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86"/>
        <v>100</v>
      </c>
      <c r="P3668">
        <f t="shared" si="287"/>
        <v>31.58</v>
      </c>
      <c r="Q3668" s="11" t="s">
        <v>8314</v>
      </c>
      <c r="R3668" t="s">
        <v>8315</v>
      </c>
      <c r="S3668" s="15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86"/>
        <v>103</v>
      </c>
      <c r="P3669">
        <f t="shared" si="287"/>
        <v>53.36</v>
      </c>
      <c r="Q3669" s="11" t="s">
        <v>8314</v>
      </c>
      <c r="R3669" t="s">
        <v>8315</v>
      </c>
      <c r="S3669" s="15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86"/>
        <v>104</v>
      </c>
      <c r="P3670">
        <f t="shared" si="287"/>
        <v>36.96</v>
      </c>
      <c r="Q3670" s="11" t="s">
        <v>8314</v>
      </c>
      <c r="R3670" t="s">
        <v>8315</v>
      </c>
      <c r="S3670" s="15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86"/>
        <v>138</v>
      </c>
      <c r="P3671">
        <f t="shared" si="287"/>
        <v>81.290000000000006</v>
      </c>
      <c r="Q3671" s="11" t="s">
        <v>8314</v>
      </c>
      <c r="R3671" t="s">
        <v>8315</v>
      </c>
      <c r="S3671" s="15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86"/>
        <v>110</v>
      </c>
      <c r="P3672">
        <f t="shared" si="287"/>
        <v>20.079999999999998</v>
      </c>
      <c r="Q3672" s="11" t="s">
        <v>8314</v>
      </c>
      <c r="R3672" t="s">
        <v>8315</v>
      </c>
      <c r="S3672" s="15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86"/>
        <v>101</v>
      </c>
      <c r="P3673">
        <f t="shared" si="287"/>
        <v>88.25</v>
      </c>
      <c r="Q3673" s="11" t="s">
        <v>8314</v>
      </c>
      <c r="R3673" t="s">
        <v>8315</v>
      </c>
      <c r="S3673" s="15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86"/>
        <v>102</v>
      </c>
      <c r="P3674">
        <f t="shared" si="287"/>
        <v>53.44</v>
      </c>
      <c r="Q3674" s="11" t="s">
        <v>8314</v>
      </c>
      <c r="R3674" t="s">
        <v>8315</v>
      </c>
      <c r="S3674" s="15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86"/>
        <v>114</v>
      </c>
      <c r="P3675">
        <f t="shared" si="287"/>
        <v>39.869999999999997</v>
      </c>
      <c r="Q3675" s="11" t="s">
        <v>8314</v>
      </c>
      <c r="R3675" t="s">
        <v>8315</v>
      </c>
      <c r="S3675" s="15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86"/>
        <v>100</v>
      </c>
      <c r="P3676">
        <f t="shared" si="287"/>
        <v>145.16</v>
      </c>
      <c r="Q3676" s="11" t="s">
        <v>8314</v>
      </c>
      <c r="R3676" t="s">
        <v>8315</v>
      </c>
      <c r="S3676" s="15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86"/>
        <v>140</v>
      </c>
      <c r="P3677">
        <f t="shared" si="287"/>
        <v>23.33</v>
      </c>
      <c r="Q3677" s="11" t="s">
        <v>8314</v>
      </c>
      <c r="R3677" t="s">
        <v>8315</v>
      </c>
      <c r="S3677" s="15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86"/>
        <v>129</v>
      </c>
      <c r="P3678">
        <f t="shared" si="287"/>
        <v>64.38</v>
      </c>
      <c r="Q3678" s="11" t="s">
        <v>8314</v>
      </c>
      <c r="R3678" t="s">
        <v>8315</v>
      </c>
      <c r="S3678" s="15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86"/>
        <v>103</v>
      </c>
      <c r="P3679">
        <f t="shared" si="287"/>
        <v>62.05</v>
      </c>
      <c r="Q3679" s="11" t="s">
        <v>8314</v>
      </c>
      <c r="R3679" t="s">
        <v>8315</v>
      </c>
      <c r="S3679" s="15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86"/>
        <v>103</v>
      </c>
      <c r="P3680">
        <f t="shared" si="287"/>
        <v>66.13</v>
      </c>
      <c r="Q3680" s="11" t="s">
        <v>8314</v>
      </c>
      <c r="R3680" t="s">
        <v>8315</v>
      </c>
      <c r="S3680" s="15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86"/>
        <v>110</v>
      </c>
      <c r="P3681">
        <f t="shared" si="287"/>
        <v>73.400000000000006</v>
      </c>
      <c r="Q3681" s="11" t="s">
        <v>8314</v>
      </c>
      <c r="R3681" t="s">
        <v>8315</v>
      </c>
      <c r="S3681" s="15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86"/>
        <v>113</v>
      </c>
      <c r="P3682">
        <f t="shared" si="287"/>
        <v>99.5</v>
      </c>
      <c r="Q3682" s="11" t="s">
        <v>8314</v>
      </c>
      <c r="R3682" t="s">
        <v>8315</v>
      </c>
      <c r="S3682" s="15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86"/>
        <v>112</v>
      </c>
      <c r="P3683">
        <f t="shared" si="287"/>
        <v>62.17</v>
      </c>
      <c r="Q3683" s="11" t="s">
        <v>8314</v>
      </c>
      <c r="R3683" t="s">
        <v>8315</v>
      </c>
      <c r="S3683" s="15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86"/>
        <v>139</v>
      </c>
      <c r="P3684">
        <f t="shared" si="287"/>
        <v>62.33</v>
      </c>
      <c r="Q3684" s="11" t="s">
        <v>8314</v>
      </c>
      <c r="R3684" t="s">
        <v>8315</v>
      </c>
      <c r="S3684" s="15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86"/>
        <v>111</v>
      </c>
      <c r="P3685">
        <f t="shared" si="287"/>
        <v>58.79</v>
      </c>
      <c r="Q3685" s="11" t="s">
        <v>8314</v>
      </c>
      <c r="R3685" t="s">
        <v>8315</v>
      </c>
      <c r="S3685" s="15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86"/>
        <v>139</v>
      </c>
      <c r="P3686">
        <f t="shared" si="287"/>
        <v>45.35</v>
      </c>
      <c r="Q3686" s="11" t="s">
        <v>8314</v>
      </c>
      <c r="R3686" t="s">
        <v>8315</v>
      </c>
      <c r="S3686" s="15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86"/>
        <v>106</v>
      </c>
      <c r="P3687">
        <f t="shared" si="287"/>
        <v>41.94</v>
      </c>
      <c r="Q3687" s="11" t="s">
        <v>8314</v>
      </c>
      <c r="R3687" t="s">
        <v>8315</v>
      </c>
      <c r="S3687" s="15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86"/>
        <v>101</v>
      </c>
      <c r="P3688">
        <f t="shared" si="287"/>
        <v>59.17</v>
      </c>
      <c r="Q3688" s="11" t="s">
        <v>8314</v>
      </c>
      <c r="R3688" t="s">
        <v>8315</v>
      </c>
      <c r="S3688" s="15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86"/>
        <v>100</v>
      </c>
      <c r="P3689">
        <f t="shared" si="287"/>
        <v>200.49</v>
      </c>
      <c r="Q3689" s="11" t="s">
        <v>8314</v>
      </c>
      <c r="R3689" t="s">
        <v>8315</v>
      </c>
      <c r="S3689" s="15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86"/>
        <v>109</v>
      </c>
      <c r="P3690">
        <f t="shared" si="287"/>
        <v>83.97</v>
      </c>
      <c r="Q3690" s="11" t="s">
        <v>8314</v>
      </c>
      <c r="R3690" t="s">
        <v>8315</v>
      </c>
      <c r="S3690" s="15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86"/>
        <v>118</v>
      </c>
      <c r="P3691">
        <f t="shared" si="287"/>
        <v>57.26</v>
      </c>
      <c r="Q3691" s="11" t="s">
        <v>8314</v>
      </c>
      <c r="R3691" t="s">
        <v>8315</v>
      </c>
      <c r="S3691" s="15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86"/>
        <v>120</v>
      </c>
      <c r="P3692">
        <f t="shared" si="287"/>
        <v>58.06</v>
      </c>
      <c r="Q3692" s="11" t="s">
        <v>8314</v>
      </c>
      <c r="R3692" t="s">
        <v>8315</v>
      </c>
      <c r="S3692" s="15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86"/>
        <v>128</v>
      </c>
      <c r="P3693">
        <f t="shared" si="287"/>
        <v>186.8</v>
      </c>
      <c r="Q3693" s="11" t="s">
        <v>8314</v>
      </c>
      <c r="R3693" t="s">
        <v>8315</v>
      </c>
      <c r="S3693" s="15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86"/>
        <v>126</v>
      </c>
      <c r="P3694">
        <f t="shared" si="287"/>
        <v>74.12</v>
      </c>
      <c r="Q3694" s="11" t="s">
        <v>8314</v>
      </c>
      <c r="R3694" t="s">
        <v>8315</v>
      </c>
      <c r="S3694" s="15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86"/>
        <v>129</v>
      </c>
      <c r="P3695">
        <f t="shared" si="287"/>
        <v>30.71</v>
      </c>
      <c r="Q3695" s="11" t="s">
        <v>8314</v>
      </c>
      <c r="R3695" t="s">
        <v>8315</v>
      </c>
      <c r="S3695" s="15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86"/>
        <v>107</v>
      </c>
      <c r="P3696">
        <f t="shared" si="287"/>
        <v>62.67</v>
      </c>
      <c r="Q3696" s="11" t="s">
        <v>8314</v>
      </c>
      <c r="R3696" t="s">
        <v>8315</v>
      </c>
      <c r="S3696" s="15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86"/>
        <v>100</v>
      </c>
      <c r="P3697">
        <f t="shared" si="287"/>
        <v>121.36</v>
      </c>
      <c r="Q3697" s="11" t="s">
        <v>8314</v>
      </c>
      <c r="R3697" t="s">
        <v>8315</v>
      </c>
      <c r="S3697" s="15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86"/>
        <v>155</v>
      </c>
      <c r="P3698">
        <f t="shared" si="287"/>
        <v>39.74</v>
      </c>
      <c r="Q3698" s="11" t="s">
        <v>8314</v>
      </c>
      <c r="R3698" t="s">
        <v>8315</v>
      </c>
      <c r="S3698" s="15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86"/>
        <v>108</v>
      </c>
      <c r="P3699">
        <f t="shared" si="287"/>
        <v>72</v>
      </c>
      <c r="Q3699" s="11" t="s">
        <v>8314</v>
      </c>
      <c r="R3699" t="s">
        <v>8315</v>
      </c>
      <c r="S3699" s="15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86"/>
        <v>111</v>
      </c>
      <c r="P3700">
        <f t="shared" si="287"/>
        <v>40.630000000000003</v>
      </c>
      <c r="Q3700" s="11" t="s">
        <v>8314</v>
      </c>
      <c r="R3700" t="s">
        <v>8315</v>
      </c>
      <c r="S3700" s="15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86"/>
        <v>101</v>
      </c>
      <c r="P3701">
        <f t="shared" si="287"/>
        <v>63</v>
      </c>
      <c r="Q3701" s="11" t="s">
        <v>8314</v>
      </c>
      <c r="R3701" t="s">
        <v>8315</v>
      </c>
      <c r="S3701" s="15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86"/>
        <v>121</v>
      </c>
      <c r="P3702">
        <f t="shared" si="287"/>
        <v>33.67</v>
      </c>
      <c r="Q3702" s="11" t="s">
        <v>8314</v>
      </c>
      <c r="R3702" t="s">
        <v>8315</v>
      </c>
      <c r="S3702" s="15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86"/>
        <v>100</v>
      </c>
      <c r="P3703">
        <f t="shared" si="287"/>
        <v>38.590000000000003</v>
      </c>
      <c r="Q3703" s="11" t="s">
        <v>8314</v>
      </c>
      <c r="R3703" t="s">
        <v>8315</v>
      </c>
      <c r="S3703" s="15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86"/>
        <v>109</v>
      </c>
      <c r="P3704">
        <f t="shared" si="287"/>
        <v>155.94999999999999</v>
      </c>
      <c r="Q3704" s="11" t="s">
        <v>8314</v>
      </c>
      <c r="R3704" t="s">
        <v>8315</v>
      </c>
      <c r="S3704" s="15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86"/>
        <v>123</v>
      </c>
      <c r="P3705">
        <f t="shared" si="287"/>
        <v>43.2</v>
      </c>
      <c r="Q3705" s="11" t="s">
        <v>8314</v>
      </c>
      <c r="R3705" t="s">
        <v>8315</v>
      </c>
      <c r="S3705" s="15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86"/>
        <v>136</v>
      </c>
      <c r="P3706">
        <f t="shared" si="287"/>
        <v>15.15</v>
      </c>
      <c r="Q3706" s="11" t="s">
        <v>8314</v>
      </c>
      <c r="R3706" t="s">
        <v>8315</v>
      </c>
      <c r="S3706" s="15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86"/>
        <v>103</v>
      </c>
      <c r="P3707">
        <f t="shared" si="287"/>
        <v>83.57</v>
      </c>
      <c r="Q3707" s="11" t="s">
        <v>8314</v>
      </c>
      <c r="R3707" t="s">
        <v>8315</v>
      </c>
      <c r="S3707" s="15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86"/>
        <v>121</v>
      </c>
      <c r="P3708">
        <f t="shared" si="287"/>
        <v>140</v>
      </c>
      <c r="Q3708" s="11" t="s">
        <v>8314</v>
      </c>
      <c r="R3708" t="s">
        <v>8315</v>
      </c>
      <c r="S3708" s="15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86"/>
        <v>186</v>
      </c>
      <c r="P3709">
        <f t="shared" si="287"/>
        <v>80.87</v>
      </c>
      <c r="Q3709" s="11" t="s">
        <v>8314</v>
      </c>
      <c r="R3709" t="s">
        <v>8315</v>
      </c>
      <c r="S3709" s="15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86"/>
        <v>300</v>
      </c>
      <c r="P3710">
        <f t="shared" si="287"/>
        <v>53.85</v>
      </c>
      <c r="Q3710" s="11" t="s">
        <v>8314</v>
      </c>
      <c r="R3710" t="s">
        <v>8315</v>
      </c>
      <c r="S3710" s="15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86"/>
        <v>108</v>
      </c>
      <c r="P3711">
        <f t="shared" si="287"/>
        <v>30.93</v>
      </c>
      <c r="Q3711" s="11" t="s">
        <v>8314</v>
      </c>
      <c r="R3711" t="s">
        <v>8315</v>
      </c>
      <c r="S3711" s="15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86"/>
        <v>141</v>
      </c>
      <c r="P3712">
        <f t="shared" si="287"/>
        <v>67.959999999999994</v>
      </c>
      <c r="Q3712" s="11" t="s">
        <v>8314</v>
      </c>
      <c r="R3712" t="s">
        <v>8315</v>
      </c>
      <c r="S3712" s="15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86"/>
        <v>114</v>
      </c>
      <c r="P3713">
        <f t="shared" si="287"/>
        <v>27.14</v>
      </c>
      <c r="Q3713" s="11" t="s">
        <v>8314</v>
      </c>
      <c r="R3713" t="s">
        <v>8315</v>
      </c>
      <c r="S3713" s="15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ref="O3714:O3777" si="291">ROUND(E3714/D3714*100,0)</f>
        <v>154</v>
      </c>
      <c r="P3714">
        <f t="shared" ref="P3714:P3777" si="292">IFERROR(ROUND(E3714/L3714,2),0)</f>
        <v>110.87</v>
      </c>
      <c r="Q3714" s="11" t="s">
        <v>8314</v>
      </c>
      <c r="R3714" t="s">
        <v>8315</v>
      </c>
      <c r="S3714" s="15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si="291"/>
        <v>102</v>
      </c>
      <c r="P3715">
        <f t="shared" si="292"/>
        <v>106.84</v>
      </c>
      <c r="Q3715" s="11" t="s">
        <v>8314</v>
      </c>
      <c r="R3715" t="s">
        <v>8315</v>
      </c>
      <c r="S3715" s="15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91"/>
        <v>102</v>
      </c>
      <c r="P3716">
        <f t="shared" si="292"/>
        <v>105.52</v>
      </c>
      <c r="Q3716" s="11" t="s">
        <v>8314</v>
      </c>
      <c r="R3716" t="s">
        <v>8315</v>
      </c>
      <c r="S3716" s="15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91"/>
        <v>103</v>
      </c>
      <c r="P3717">
        <f t="shared" si="292"/>
        <v>132.96</v>
      </c>
      <c r="Q3717" s="11" t="s">
        <v>8314</v>
      </c>
      <c r="R3717" t="s">
        <v>8315</v>
      </c>
      <c r="S3717" s="15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91"/>
        <v>156</v>
      </c>
      <c r="P3718">
        <f t="shared" si="292"/>
        <v>51.92</v>
      </c>
      <c r="Q3718" s="11" t="s">
        <v>8314</v>
      </c>
      <c r="R3718" t="s">
        <v>8315</v>
      </c>
      <c r="S3718" s="15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91"/>
        <v>101</v>
      </c>
      <c r="P3719">
        <f t="shared" si="292"/>
        <v>310</v>
      </c>
      <c r="Q3719" s="11" t="s">
        <v>8314</v>
      </c>
      <c r="R3719" t="s">
        <v>8315</v>
      </c>
      <c r="S3719" s="15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91"/>
        <v>239</v>
      </c>
      <c r="P3720">
        <f t="shared" si="292"/>
        <v>26.02</v>
      </c>
      <c r="Q3720" s="11" t="s">
        <v>8314</v>
      </c>
      <c r="R3720" t="s">
        <v>8315</v>
      </c>
      <c r="S3720" s="15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91"/>
        <v>210</v>
      </c>
      <c r="P3721">
        <f t="shared" si="292"/>
        <v>105</v>
      </c>
      <c r="Q3721" s="11" t="s">
        <v>8314</v>
      </c>
      <c r="R3721" t="s">
        <v>8315</v>
      </c>
      <c r="S3721" s="15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91"/>
        <v>105</v>
      </c>
      <c r="P3722">
        <f t="shared" si="292"/>
        <v>86.23</v>
      </c>
      <c r="Q3722" s="11" t="s">
        <v>8314</v>
      </c>
      <c r="R3722" t="s">
        <v>8315</v>
      </c>
      <c r="S3722" s="15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91"/>
        <v>101</v>
      </c>
      <c r="P3723">
        <f t="shared" si="292"/>
        <v>114.55</v>
      </c>
      <c r="Q3723" s="11" t="s">
        <v>8314</v>
      </c>
      <c r="R3723" t="s">
        <v>8315</v>
      </c>
      <c r="S3723" s="15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91"/>
        <v>111</v>
      </c>
      <c r="P3724">
        <f t="shared" si="292"/>
        <v>47.66</v>
      </c>
      <c r="Q3724" s="11" t="s">
        <v>8314</v>
      </c>
      <c r="R3724" t="s">
        <v>8315</v>
      </c>
      <c r="S3724" s="15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91"/>
        <v>102</v>
      </c>
      <c r="P3725">
        <f t="shared" si="292"/>
        <v>72.89</v>
      </c>
      <c r="Q3725" s="11" t="s">
        <v>8314</v>
      </c>
      <c r="R3725" t="s">
        <v>8315</v>
      </c>
      <c r="S3725" s="15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91"/>
        <v>103</v>
      </c>
      <c r="P3726">
        <f t="shared" si="292"/>
        <v>49.55</v>
      </c>
      <c r="Q3726" s="11" t="s">
        <v>8314</v>
      </c>
      <c r="R3726" t="s">
        <v>8315</v>
      </c>
      <c r="S3726" s="15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91"/>
        <v>127</v>
      </c>
      <c r="P3727">
        <f t="shared" si="292"/>
        <v>25.4</v>
      </c>
      <c r="Q3727" s="11" t="s">
        <v>8314</v>
      </c>
      <c r="R3727" t="s">
        <v>8315</v>
      </c>
      <c r="S3727" s="15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91"/>
        <v>339</v>
      </c>
      <c r="P3728">
        <f t="shared" si="292"/>
        <v>62.59</v>
      </c>
      <c r="Q3728" s="11" t="s">
        <v>8314</v>
      </c>
      <c r="R3728" t="s">
        <v>8315</v>
      </c>
      <c r="S3728" s="15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91"/>
        <v>101</v>
      </c>
      <c r="P3729">
        <f t="shared" si="292"/>
        <v>61.06</v>
      </c>
      <c r="Q3729" s="11" t="s">
        <v>8314</v>
      </c>
      <c r="R3729" t="s">
        <v>8315</v>
      </c>
      <c r="S3729" s="15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91"/>
        <v>9</v>
      </c>
      <c r="P3730">
        <f t="shared" si="292"/>
        <v>60.06</v>
      </c>
      <c r="Q3730" s="11" t="s">
        <v>8314</v>
      </c>
      <c r="R3730" t="s">
        <v>8315</v>
      </c>
      <c r="S3730" s="15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91"/>
        <v>7</v>
      </c>
      <c r="P3731">
        <f t="shared" si="292"/>
        <v>72.400000000000006</v>
      </c>
      <c r="Q3731" s="11" t="s">
        <v>8314</v>
      </c>
      <c r="R3731" t="s">
        <v>8315</v>
      </c>
      <c r="S3731" s="15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91"/>
        <v>10</v>
      </c>
      <c r="P3732">
        <f t="shared" si="292"/>
        <v>100</v>
      </c>
      <c r="Q3732" s="11" t="s">
        <v>8314</v>
      </c>
      <c r="R3732" t="s">
        <v>8315</v>
      </c>
      <c r="S3732" s="15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91"/>
        <v>11</v>
      </c>
      <c r="P3733">
        <f t="shared" si="292"/>
        <v>51.67</v>
      </c>
      <c r="Q3733" s="11" t="s">
        <v>8314</v>
      </c>
      <c r="R3733" t="s">
        <v>8315</v>
      </c>
      <c r="S3733" s="15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91"/>
        <v>15</v>
      </c>
      <c r="P3734">
        <f t="shared" si="292"/>
        <v>32.75</v>
      </c>
      <c r="Q3734" s="11" t="s">
        <v>8314</v>
      </c>
      <c r="R3734" t="s">
        <v>8315</v>
      </c>
      <c r="S3734" s="15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91"/>
        <v>0</v>
      </c>
      <c r="P3735">
        <f t="shared" si="292"/>
        <v>0</v>
      </c>
      <c r="Q3735" s="11" t="s">
        <v>8314</v>
      </c>
      <c r="R3735" t="s">
        <v>8315</v>
      </c>
      <c r="S3735" s="15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91"/>
        <v>28</v>
      </c>
      <c r="P3736">
        <f t="shared" si="292"/>
        <v>61</v>
      </c>
      <c r="Q3736" s="11" t="s">
        <v>8314</v>
      </c>
      <c r="R3736" t="s">
        <v>8315</v>
      </c>
      <c r="S3736" s="15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91"/>
        <v>13</v>
      </c>
      <c r="P3737">
        <f t="shared" si="292"/>
        <v>10</v>
      </c>
      <c r="Q3737" s="11" t="s">
        <v>8314</v>
      </c>
      <c r="R3737" t="s">
        <v>8315</v>
      </c>
      <c r="S3737" s="15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91"/>
        <v>1</v>
      </c>
      <c r="P3738">
        <f t="shared" si="292"/>
        <v>10</v>
      </c>
      <c r="Q3738" s="11" t="s">
        <v>8314</v>
      </c>
      <c r="R3738" t="s">
        <v>8315</v>
      </c>
      <c r="S3738" s="15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91"/>
        <v>21</v>
      </c>
      <c r="P3739">
        <f t="shared" si="292"/>
        <v>37.5</v>
      </c>
      <c r="Q3739" s="11" t="s">
        <v>8314</v>
      </c>
      <c r="R3739" t="s">
        <v>8315</v>
      </c>
      <c r="S3739" s="15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91"/>
        <v>18</v>
      </c>
      <c r="P3740">
        <f t="shared" si="292"/>
        <v>45</v>
      </c>
      <c r="Q3740" s="11" t="s">
        <v>8314</v>
      </c>
      <c r="R3740" t="s">
        <v>8315</v>
      </c>
      <c r="S3740" s="15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91"/>
        <v>20</v>
      </c>
      <c r="P3741">
        <f t="shared" si="292"/>
        <v>100.63</v>
      </c>
      <c r="Q3741" s="11" t="s">
        <v>8314</v>
      </c>
      <c r="R3741" t="s">
        <v>8315</v>
      </c>
      <c r="S3741" s="15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91"/>
        <v>18</v>
      </c>
      <c r="P3742">
        <f t="shared" si="292"/>
        <v>25.57</v>
      </c>
      <c r="Q3742" s="11" t="s">
        <v>8314</v>
      </c>
      <c r="R3742" t="s">
        <v>8315</v>
      </c>
      <c r="S3742" s="15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91"/>
        <v>0</v>
      </c>
      <c r="P3743">
        <f t="shared" si="292"/>
        <v>0</v>
      </c>
      <c r="Q3743" s="11" t="s">
        <v>8314</v>
      </c>
      <c r="R3743" t="s">
        <v>8315</v>
      </c>
      <c r="S3743" s="15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91"/>
        <v>2</v>
      </c>
      <c r="P3744">
        <f t="shared" si="292"/>
        <v>25</v>
      </c>
      <c r="Q3744" s="11" t="s">
        <v>8314</v>
      </c>
      <c r="R3744" t="s">
        <v>8315</v>
      </c>
      <c r="S3744" s="15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91"/>
        <v>0</v>
      </c>
      <c r="P3745">
        <f t="shared" si="292"/>
        <v>0</v>
      </c>
      <c r="Q3745" s="11" t="s">
        <v>8314</v>
      </c>
      <c r="R3745" t="s">
        <v>8315</v>
      </c>
      <c r="S3745" s="15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91"/>
        <v>0</v>
      </c>
      <c r="P3746">
        <f t="shared" si="292"/>
        <v>0</v>
      </c>
      <c r="Q3746" s="11" t="s">
        <v>8314</v>
      </c>
      <c r="R3746" t="s">
        <v>8315</v>
      </c>
      <c r="S3746" s="15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91"/>
        <v>10</v>
      </c>
      <c r="P3747">
        <f t="shared" si="292"/>
        <v>10</v>
      </c>
      <c r="Q3747" s="11" t="s">
        <v>8314</v>
      </c>
      <c r="R3747" t="s">
        <v>8315</v>
      </c>
      <c r="S3747" s="15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91"/>
        <v>2</v>
      </c>
      <c r="P3748">
        <f t="shared" si="292"/>
        <v>202</v>
      </c>
      <c r="Q3748" s="11" t="s">
        <v>8314</v>
      </c>
      <c r="R3748" t="s">
        <v>8315</v>
      </c>
      <c r="S3748" s="15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91"/>
        <v>1</v>
      </c>
      <c r="P3749">
        <f t="shared" si="292"/>
        <v>25</v>
      </c>
      <c r="Q3749" s="11" t="s">
        <v>8314</v>
      </c>
      <c r="R3749" t="s">
        <v>8315</v>
      </c>
      <c r="S3749" s="15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91"/>
        <v>104</v>
      </c>
      <c r="P3750">
        <f t="shared" si="292"/>
        <v>99.54</v>
      </c>
      <c r="Q3750" s="11" t="s">
        <v>8314</v>
      </c>
      <c r="R3750" t="s">
        <v>8356</v>
      </c>
      <c r="S3750" s="15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91"/>
        <v>105</v>
      </c>
      <c r="P3751">
        <f t="shared" si="292"/>
        <v>75</v>
      </c>
      <c r="Q3751" s="11" t="s">
        <v>8314</v>
      </c>
      <c r="R3751" t="s">
        <v>8356</v>
      </c>
      <c r="S3751" s="15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91"/>
        <v>100</v>
      </c>
      <c r="P3752">
        <f t="shared" si="292"/>
        <v>215.25</v>
      </c>
      <c r="Q3752" s="11" t="s">
        <v>8314</v>
      </c>
      <c r="R3752" t="s">
        <v>8356</v>
      </c>
      <c r="S3752" s="15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91"/>
        <v>133</v>
      </c>
      <c r="P3753">
        <f t="shared" si="292"/>
        <v>120.55</v>
      </c>
      <c r="Q3753" s="11" t="s">
        <v>8314</v>
      </c>
      <c r="R3753" t="s">
        <v>8356</v>
      </c>
      <c r="S3753" s="15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91"/>
        <v>113</v>
      </c>
      <c r="P3754">
        <f t="shared" si="292"/>
        <v>37.67</v>
      </c>
      <c r="Q3754" s="11" t="s">
        <v>8314</v>
      </c>
      <c r="R3754" t="s">
        <v>8356</v>
      </c>
      <c r="S3754" s="15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91"/>
        <v>103</v>
      </c>
      <c r="P3755">
        <f t="shared" si="292"/>
        <v>172.23</v>
      </c>
      <c r="Q3755" s="11" t="s">
        <v>8314</v>
      </c>
      <c r="R3755" t="s">
        <v>8356</v>
      </c>
      <c r="S3755" s="15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91"/>
        <v>120</v>
      </c>
      <c r="P3756">
        <f t="shared" si="292"/>
        <v>111.11</v>
      </c>
      <c r="Q3756" s="11" t="s">
        <v>8314</v>
      </c>
      <c r="R3756" t="s">
        <v>8356</v>
      </c>
      <c r="S3756" s="15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91"/>
        <v>130</v>
      </c>
      <c r="P3757">
        <f t="shared" si="292"/>
        <v>25.46</v>
      </c>
      <c r="Q3757" s="11" t="s">
        <v>8314</v>
      </c>
      <c r="R3757" t="s">
        <v>8356</v>
      </c>
      <c r="S3757" s="15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91"/>
        <v>101</v>
      </c>
      <c r="P3758">
        <f t="shared" si="292"/>
        <v>267.64999999999998</v>
      </c>
      <c r="Q3758" s="11" t="s">
        <v>8314</v>
      </c>
      <c r="R3758" t="s">
        <v>8356</v>
      </c>
      <c r="S3758" s="15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91"/>
        <v>109</v>
      </c>
      <c r="P3759">
        <f t="shared" si="292"/>
        <v>75.959999999999994</v>
      </c>
      <c r="Q3759" s="11" t="s">
        <v>8314</v>
      </c>
      <c r="R3759" t="s">
        <v>8356</v>
      </c>
      <c r="S3759" s="15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91"/>
        <v>102</v>
      </c>
      <c r="P3760">
        <f t="shared" si="292"/>
        <v>59.04</v>
      </c>
      <c r="Q3760" s="11" t="s">
        <v>8314</v>
      </c>
      <c r="R3760" t="s">
        <v>8356</v>
      </c>
      <c r="S3760" s="15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91"/>
        <v>110</v>
      </c>
      <c r="P3761">
        <f t="shared" si="292"/>
        <v>50.11</v>
      </c>
      <c r="Q3761" s="11" t="s">
        <v>8314</v>
      </c>
      <c r="R3761" t="s">
        <v>8356</v>
      </c>
      <c r="S3761" s="15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91"/>
        <v>101</v>
      </c>
      <c r="P3762">
        <f t="shared" si="292"/>
        <v>55.5</v>
      </c>
      <c r="Q3762" s="11" t="s">
        <v>8314</v>
      </c>
      <c r="R3762" t="s">
        <v>8356</v>
      </c>
      <c r="S3762" s="15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91"/>
        <v>100</v>
      </c>
      <c r="P3763">
        <f t="shared" si="292"/>
        <v>166.67</v>
      </c>
      <c r="Q3763" s="11" t="s">
        <v>8314</v>
      </c>
      <c r="R3763" t="s">
        <v>8356</v>
      </c>
      <c r="S3763" s="15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91"/>
        <v>106</v>
      </c>
      <c r="P3764">
        <f t="shared" si="292"/>
        <v>47.43</v>
      </c>
      <c r="Q3764" s="11" t="s">
        <v>8314</v>
      </c>
      <c r="R3764" t="s">
        <v>8356</v>
      </c>
      <c r="S3764" s="15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91"/>
        <v>100</v>
      </c>
      <c r="P3765">
        <f t="shared" si="292"/>
        <v>64.94</v>
      </c>
      <c r="Q3765" s="11" t="s">
        <v>8314</v>
      </c>
      <c r="R3765" t="s">
        <v>8356</v>
      </c>
      <c r="S3765" s="15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91"/>
        <v>100</v>
      </c>
      <c r="P3766">
        <f t="shared" si="292"/>
        <v>55.56</v>
      </c>
      <c r="Q3766" s="11" t="s">
        <v>8314</v>
      </c>
      <c r="R3766" t="s">
        <v>8356</v>
      </c>
      <c r="S3766" s="15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91"/>
        <v>113</v>
      </c>
      <c r="P3767">
        <f t="shared" si="292"/>
        <v>74.22</v>
      </c>
      <c r="Q3767" s="11" t="s">
        <v>8314</v>
      </c>
      <c r="R3767" t="s">
        <v>8356</v>
      </c>
      <c r="S3767" s="15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91"/>
        <v>103</v>
      </c>
      <c r="P3768">
        <f t="shared" si="292"/>
        <v>106.93</v>
      </c>
      <c r="Q3768" s="11" t="s">
        <v>8314</v>
      </c>
      <c r="R3768" t="s">
        <v>8356</v>
      </c>
      <c r="S3768" s="15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91"/>
        <v>117</v>
      </c>
      <c r="P3769">
        <f t="shared" si="292"/>
        <v>41.7</v>
      </c>
      <c r="Q3769" s="11" t="s">
        <v>8314</v>
      </c>
      <c r="R3769" t="s">
        <v>8356</v>
      </c>
      <c r="S3769" s="15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91"/>
        <v>108</v>
      </c>
      <c r="P3770">
        <f t="shared" si="292"/>
        <v>74.239999999999995</v>
      </c>
      <c r="Q3770" s="11" t="s">
        <v>8314</v>
      </c>
      <c r="R3770" t="s">
        <v>8356</v>
      </c>
      <c r="S3770" s="15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91"/>
        <v>100</v>
      </c>
      <c r="P3771">
        <f t="shared" si="292"/>
        <v>73.33</v>
      </c>
      <c r="Q3771" s="11" t="s">
        <v>8314</v>
      </c>
      <c r="R3771" t="s">
        <v>8356</v>
      </c>
      <c r="S3771" s="15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91"/>
        <v>100</v>
      </c>
      <c r="P3772">
        <f t="shared" si="292"/>
        <v>100</v>
      </c>
      <c r="Q3772" s="11" t="s">
        <v>8314</v>
      </c>
      <c r="R3772" t="s">
        <v>8356</v>
      </c>
      <c r="S3772" s="15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91"/>
        <v>146</v>
      </c>
      <c r="P3773">
        <f t="shared" si="292"/>
        <v>38.42</v>
      </c>
      <c r="Q3773" s="11" t="s">
        <v>8314</v>
      </c>
      <c r="R3773" t="s">
        <v>8356</v>
      </c>
      <c r="S3773" s="15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91"/>
        <v>110</v>
      </c>
      <c r="P3774">
        <f t="shared" si="292"/>
        <v>166.97</v>
      </c>
      <c r="Q3774" s="11" t="s">
        <v>8314</v>
      </c>
      <c r="R3774" t="s">
        <v>8356</v>
      </c>
      <c r="S3774" s="15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91"/>
        <v>108</v>
      </c>
      <c r="P3775">
        <f t="shared" si="292"/>
        <v>94.91</v>
      </c>
      <c r="Q3775" s="11" t="s">
        <v>8314</v>
      </c>
      <c r="R3775" t="s">
        <v>8356</v>
      </c>
      <c r="S3775" s="15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91"/>
        <v>100</v>
      </c>
      <c r="P3776">
        <f t="shared" si="292"/>
        <v>100</v>
      </c>
      <c r="Q3776" s="11" t="s">
        <v>8314</v>
      </c>
      <c r="R3776" t="s">
        <v>8356</v>
      </c>
      <c r="S3776" s="15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91"/>
        <v>100</v>
      </c>
      <c r="P3777">
        <f t="shared" si="292"/>
        <v>143.21</v>
      </c>
      <c r="Q3777" s="11" t="s">
        <v>8314</v>
      </c>
      <c r="R3777" t="s">
        <v>8356</v>
      </c>
      <c r="S3777" s="15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ref="O3778:O3841" si="296">ROUND(E3778/D3778*100,0)</f>
        <v>107</v>
      </c>
      <c r="P3778">
        <f t="shared" ref="P3778:P3841" si="297">IFERROR(ROUND(E3778/L3778,2),0)</f>
        <v>90.82</v>
      </c>
      <c r="Q3778" s="11" t="s">
        <v>8314</v>
      </c>
      <c r="R3778" t="s">
        <v>8356</v>
      </c>
      <c r="S3778" s="15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296"/>
        <v>143</v>
      </c>
      <c r="P3779">
        <f t="shared" si="297"/>
        <v>48.54</v>
      </c>
      <c r="Q3779" s="11" t="s">
        <v>8314</v>
      </c>
      <c r="R3779" t="s">
        <v>8356</v>
      </c>
      <c r="S3779" s="15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96"/>
        <v>105</v>
      </c>
      <c r="P3780">
        <f t="shared" si="297"/>
        <v>70.03</v>
      </c>
      <c r="Q3780" s="11" t="s">
        <v>8314</v>
      </c>
      <c r="R3780" t="s">
        <v>8356</v>
      </c>
      <c r="S3780" s="15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96"/>
        <v>104</v>
      </c>
      <c r="P3781">
        <f t="shared" si="297"/>
        <v>135.63</v>
      </c>
      <c r="Q3781" s="11" t="s">
        <v>8314</v>
      </c>
      <c r="R3781" t="s">
        <v>8356</v>
      </c>
      <c r="S3781" s="15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96"/>
        <v>120</v>
      </c>
      <c r="P3782">
        <f t="shared" si="297"/>
        <v>100</v>
      </c>
      <c r="Q3782" s="11" t="s">
        <v>8314</v>
      </c>
      <c r="R3782" t="s">
        <v>8356</v>
      </c>
      <c r="S3782" s="15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96"/>
        <v>110</v>
      </c>
      <c r="P3783">
        <f t="shared" si="297"/>
        <v>94.9</v>
      </c>
      <c r="Q3783" s="11" t="s">
        <v>8314</v>
      </c>
      <c r="R3783" t="s">
        <v>8356</v>
      </c>
      <c r="S3783" s="15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96"/>
        <v>102</v>
      </c>
      <c r="P3784">
        <f t="shared" si="297"/>
        <v>75.37</v>
      </c>
      <c r="Q3784" s="11" t="s">
        <v>8314</v>
      </c>
      <c r="R3784" t="s">
        <v>8356</v>
      </c>
      <c r="S3784" s="15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96"/>
        <v>129</v>
      </c>
      <c r="P3785">
        <f t="shared" si="297"/>
        <v>64.459999999999994</v>
      </c>
      <c r="Q3785" s="11" t="s">
        <v>8314</v>
      </c>
      <c r="R3785" t="s">
        <v>8356</v>
      </c>
      <c r="S3785" s="15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96"/>
        <v>115</v>
      </c>
      <c r="P3786">
        <f t="shared" si="297"/>
        <v>115</v>
      </c>
      <c r="Q3786" s="11" t="s">
        <v>8314</v>
      </c>
      <c r="R3786" t="s">
        <v>8356</v>
      </c>
      <c r="S3786" s="15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96"/>
        <v>151</v>
      </c>
      <c r="P3787">
        <f t="shared" si="297"/>
        <v>100.5</v>
      </c>
      <c r="Q3787" s="11" t="s">
        <v>8314</v>
      </c>
      <c r="R3787" t="s">
        <v>8356</v>
      </c>
      <c r="S3787" s="15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96"/>
        <v>111</v>
      </c>
      <c r="P3788">
        <f t="shared" si="297"/>
        <v>93.77</v>
      </c>
      <c r="Q3788" s="11" t="s">
        <v>8314</v>
      </c>
      <c r="R3788" t="s">
        <v>8356</v>
      </c>
      <c r="S3788" s="15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96"/>
        <v>100</v>
      </c>
      <c r="P3789">
        <f t="shared" si="297"/>
        <v>35.1</v>
      </c>
      <c r="Q3789" s="11" t="s">
        <v>8314</v>
      </c>
      <c r="R3789" t="s">
        <v>8356</v>
      </c>
      <c r="S3789" s="15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96"/>
        <v>1</v>
      </c>
      <c r="P3790">
        <f t="shared" si="297"/>
        <v>500</v>
      </c>
      <c r="Q3790" s="11" t="s">
        <v>8314</v>
      </c>
      <c r="R3790" t="s">
        <v>8356</v>
      </c>
      <c r="S3790" s="15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96"/>
        <v>3</v>
      </c>
      <c r="P3791">
        <f t="shared" si="297"/>
        <v>29</v>
      </c>
      <c r="Q3791" s="11" t="s">
        <v>8314</v>
      </c>
      <c r="R3791" t="s">
        <v>8356</v>
      </c>
      <c r="S3791" s="15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96"/>
        <v>0</v>
      </c>
      <c r="P3792">
        <f t="shared" si="297"/>
        <v>0</v>
      </c>
      <c r="Q3792" s="11" t="s">
        <v>8314</v>
      </c>
      <c r="R3792" t="s">
        <v>8356</v>
      </c>
      <c r="S3792" s="15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96"/>
        <v>0</v>
      </c>
      <c r="P3793">
        <f t="shared" si="297"/>
        <v>0</v>
      </c>
      <c r="Q3793" s="11" t="s">
        <v>8314</v>
      </c>
      <c r="R3793" t="s">
        <v>8356</v>
      </c>
      <c r="S3793" s="15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96"/>
        <v>0</v>
      </c>
      <c r="P3794">
        <f t="shared" si="297"/>
        <v>17.5</v>
      </c>
      <c r="Q3794" s="11" t="s">
        <v>8314</v>
      </c>
      <c r="R3794" t="s">
        <v>8356</v>
      </c>
      <c r="S3794" s="15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96"/>
        <v>60</v>
      </c>
      <c r="P3795">
        <f t="shared" si="297"/>
        <v>174</v>
      </c>
      <c r="Q3795" s="11" t="s">
        <v>8314</v>
      </c>
      <c r="R3795" t="s">
        <v>8356</v>
      </c>
      <c r="S3795" s="15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96"/>
        <v>1</v>
      </c>
      <c r="P3796">
        <f t="shared" si="297"/>
        <v>50</v>
      </c>
      <c r="Q3796" s="11" t="s">
        <v>8314</v>
      </c>
      <c r="R3796" t="s">
        <v>8356</v>
      </c>
      <c r="S3796" s="15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96"/>
        <v>2</v>
      </c>
      <c r="P3797">
        <f t="shared" si="297"/>
        <v>5</v>
      </c>
      <c r="Q3797" s="11" t="s">
        <v>8314</v>
      </c>
      <c r="R3797" t="s">
        <v>8356</v>
      </c>
      <c r="S3797" s="15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96"/>
        <v>0</v>
      </c>
      <c r="P3798">
        <f t="shared" si="297"/>
        <v>1</v>
      </c>
      <c r="Q3798" s="11" t="s">
        <v>8314</v>
      </c>
      <c r="R3798" t="s">
        <v>8356</v>
      </c>
      <c r="S3798" s="15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96"/>
        <v>90</v>
      </c>
      <c r="P3799">
        <f t="shared" si="297"/>
        <v>145.41</v>
      </c>
      <c r="Q3799" s="11" t="s">
        <v>8314</v>
      </c>
      <c r="R3799" t="s">
        <v>8356</v>
      </c>
      <c r="S3799" s="15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96"/>
        <v>1</v>
      </c>
      <c r="P3800">
        <f t="shared" si="297"/>
        <v>205</v>
      </c>
      <c r="Q3800" s="11" t="s">
        <v>8314</v>
      </c>
      <c r="R3800" t="s">
        <v>8356</v>
      </c>
      <c r="S3800" s="15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96"/>
        <v>4</v>
      </c>
      <c r="P3801">
        <f t="shared" si="297"/>
        <v>100.5</v>
      </c>
      <c r="Q3801" s="11" t="s">
        <v>8314</v>
      </c>
      <c r="R3801" t="s">
        <v>8356</v>
      </c>
      <c r="S3801" s="15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96"/>
        <v>4</v>
      </c>
      <c r="P3802">
        <f t="shared" si="297"/>
        <v>55.06</v>
      </c>
      <c r="Q3802" s="11" t="s">
        <v>8314</v>
      </c>
      <c r="R3802" t="s">
        <v>8356</v>
      </c>
      <c r="S3802" s="15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96"/>
        <v>9</v>
      </c>
      <c r="P3803">
        <f t="shared" si="297"/>
        <v>47.33</v>
      </c>
      <c r="Q3803" s="11" t="s">
        <v>8314</v>
      </c>
      <c r="R3803" t="s">
        <v>8356</v>
      </c>
      <c r="S3803" s="15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96"/>
        <v>0</v>
      </c>
      <c r="P3804">
        <f t="shared" si="297"/>
        <v>0</v>
      </c>
      <c r="Q3804" s="11" t="s">
        <v>8314</v>
      </c>
      <c r="R3804" t="s">
        <v>8356</v>
      </c>
      <c r="S3804" s="15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96"/>
        <v>20</v>
      </c>
      <c r="P3805">
        <f t="shared" si="297"/>
        <v>58.95</v>
      </c>
      <c r="Q3805" s="11" t="s">
        <v>8314</v>
      </c>
      <c r="R3805" t="s">
        <v>8356</v>
      </c>
      <c r="S3805" s="15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96"/>
        <v>0</v>
      </c>
      <c r="P3806">
        <f t="shared" si="297"/>
        <v>0</v>
      </c>
      <c r="Q3806" s="11" t="s">
        <v>8314</v>
      </c>
      <c r="R3806" t="s">
        <v>8356</v>
      </c>
      <c r="S3806" s="15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96"/>
        <v>0</v>
      </c>
      <c r="P3807">
        <f t="shared" si="297"/>
        <v>1.5</v>
      </c>
      <c r="Q3807" s="11" t="s">
        <v>8314</v>
      </c>
      <c r="R3807" t="s">
        <v>8356</v>
      </c>
      <c r="S3807" s="15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96"/>
        <v>0</v>
      </c>
      <c r="P3808">
        <f t="shared" si="297"/>
        <v>5</v>
      </c>
      <c r="Q3808" s="11" t="s">
        <v>8314</v>
      </c>
      <c r="R3808" t="s">
        <v>8356</v>
      </c>
      <c r="S3808" s="15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96"/>
        <v>30</v>
      </c>
      <c r="P3809">
        <f t="shared" si="297"/>
        <v>50.56</v>
      </c>
      <c r="Q3809" s="11" t="s">
        <v>8314</v>
      </c>
      <c r="R3809" t="s">
        <v>8356</v>
      </c>
      <c r="S3809" s="15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96"/>
        <v>100</v>
      </c>
      <c r="P3810">
        <f t="shared" si="297"/>
        <v>41.67</v>
      </c>
      <c r="Q3810" s="11" t="s">
        <v>8314</v>
      </c>
      <c r="R3810" t="s">
        <v>8315</v>
      </c>
      <c r="S3810" s="15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96"/>
        <v>101</v>
      </c>
      <c r="P3811">
        <f t="shared" si="297"/>
        <v>53.29</v>
      </c>
      <c r="Q3811" s="11" t="s">
        <v>8314</v>
      </c>
      <c r="R3811" t="s">
        <v>8315</v>
      </c>
      <c r="S3811" s="15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96"/>
        <v>122</v>
      </c>
      <c r="P3812">
        <f t="shared" si="297"/>
        <v>70.23</v>
      </c>
      <c r="Q3812" s="11" t="s">
        <v>8314</v>
      </c>
      <c r="R3812" t="s">
        <v>8315</v>
      </c>
      <c r="S3812" s="15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96"/>
        <v>330</v>
      </c>
      <c r="P3813">
        <f t="shared" si="297"/>
        <v>43.42</v>
      </c>
      <c r="Q3813" s="11" t="s">
        <v>8314</v>
      </c>
      <c r="R3813" t="s">
        <v>8315</v>
      </c>
      <c r="S3813" s="15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96"/>
        <v>110</v>
      </c>
      <c r="P3814">
        <f t="shared" si="297"/>
        <v>199.18</v>
      </c>
      <c r="Q3814" s="11" t="s">
        <v>8314</v>
      </c>
      <c r="R3814" t="s">
        <v>8315</v>
      </c>
      <c r="S3814" s="15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96"/>
        <v>101</v>
      </c>
      <c r="P3815">
        <f t="shared" si="297"/>
        <v>78.52</v>
      </c>
      <c r="Q3815" s="11" t="s">
        <v>8314</v>
      </c>
      <c r="R3815" t="s">
        <v>8315</v>
      </c>
      <c r="S3815" s="15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96"/>
        <v>140</v>
      </c>
      <c r="P3816">
        <f t="shared" si="297"/>
        <v>61.82</v>
      </c>
      <c r="Q3816" s="11" t="s">
        <v>8314</v>
      </c>
      <c r="R3816" t="s">
        <v>8315</v>
      </c>
      <c r="S3816" s="15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96"/>
        <v>100</v>
      </c>
      <c r="P3817">
        <f t="shared" si="297"/>
        <v>50</v>
      </c>
      <c r="Q3817" s="11" t="s">
        <v>8314</v>
      </c>
      <c r="R3817" t="s">
        <v>8315</v>
      </c>
      <c r="S3817" s="15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96"/>
        <v>119</v>
      </c>
      <c r="P3818">
        <f t="shared" si="297"/>
        <v>48.34</v>
      </c>
      <c r="Q3818" s="11" t="s">
        <v>8314</v>
      </c>
      <c r="R3818" t="s">
        <v>8315</v>
      </c>
      <c r="S3818" s="15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96"/>
        <v>107</v>
      </c>
      <c r="P3819">
        <f t="shared" si="297"/>
        <v>107.25</v>
      </c>
      <c r="Q3819" s="11" t="s">
        <v>8314</v>
      </c>
      <c r="R3819" t="s">
        <v>8315</v>
      </c>
      <c r="S3819" s="15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96"/>
        <v>228</v>
      </c>
      <c r="P3820">
        <f t="shared" si="297"/>
        <v>57</v>
      </c>
      <c r="Q3820" s="11" t="s">
        <v>8314</v>
      </c>
      <c r="R3820" t="s">
        <v>8315</v>
      </c>
      <c r="S3820" s="15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96"/>
        <v>106</v>
      </c>
      <c r="P3821">
        <f t="shared" si="297"/>
        <v>40.92</v>
      </c>
      <c r="Q3821" s="11" t="s">
        <v>8314</v>
      </c>
      <c r="R3821" t="s">
        <v>8315</v>
      </c>
      <c r="S3821" s="15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96"/>
        <v>143</v>
      </c>
      <c r="P3822">
        <f t="shared" si="297"/>
        <v>21.5</v>
      </c>
      <c r="Q3822" s="11" t="s">
        <v>8314</v>
      </c>
      <c r="R3822" t="s">
        <v>8315</v>
      </c>
      <c r="S3822" s="15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96"/>
        <v>105</v>
      </c>
      <c r="P3823">
        <f t="shared" si="297"/>
        <v>79.540000000000006</v>
      </c>
      <c r="Q3823" s="11" t="s">
        <v>8314</v>
      </c>
      <c r="R3823" t="s">
        <v>8315</v>
      </c>
      <c r="S3823" s="15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96"/>
        <v>110</v>
      </c>
      <c r="P3824">
        <f t="shared" si="297"/>
        <v>72.38</v>
      </c>
      <c r="Q3824" s="11" t="s">
        <v>8314</v>
      </c>
      <c r="R3824" t="s">
        <v>8315</v>
      </c>
      <c r="S3824" s="15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96"/>
        <v>106</v>
      </c>
      <c r="P3825">
        <f t="shared" si="297"/>
        <v>64.63</v>
      </c>
      <c r="Q3825" s="11" t="s">
        <v>8314</v>
      </c>
      <c r="R3825" t="s">
        <v>8315</v>
      </c>
      <c r="S3825" s="15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96"/>
        <v>108</v>
      </c>
      <c r="P3826">
        <f t="shared" si="297"/>
        <v>38.57</v>
      </c>
      <c r="Q3826" s="11" t="s">
        <v>8314</v>
      </c>
      <c r="R3826" t="s">
        <v>8315</v>
      </c>
      <c r="S3826" s="15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96"/>
        <v>105</v>
      </c>
      <c r="P3827">
        <f t="shared" si="297"/>
        <v>107.57</v>
      </c>
      <c r="Q3827" s="11" t="s">
        <v>8314</v>
      </c>
      <c r="R3827" t="s">
        <v>8315</v>
      </c>
      <c r="S3827" s="15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96"/>
        <v>119</v>
      </c>
      <c r="P3828">
        <f t="shared" si="297"/>
        <v>27.5</v>
      </c>
      <c r="Q3828" s="11" t="s">
        <v>8314</v>
      </c>
      <c r="R3828" t="s">
        <v>8315</v>
      </c>
      <c r="S3828" s="15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96"/>
        <v>153</v>
      </c>
      <c r="P3829">
        <f t="shared" si="297"/>
        <v>70.459999999999994</v>
      </c>
      <c r="Q3829" s="11" t="s">
        <v>8314</v>
      </c>
      <c r="R3829" t="s">
        <v>8315</v>
      </c>
      <c r="S3829" s="15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96"/>
        <v>100</v>
      </c>
      <c r="P3830">
        <f t="shared" si="297"/>
        <v>178.57</v>
      </c>
      <c r="Q3830" s="11" t="s">
        <v>8314</v>
      </c>
      <c r="R3830" t="s">
        <v>8315</v>
      </c>
      <c r="S3830" s="15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96"/>
        <v>100</v>
      </c>
      <c r="P3831">
        <f t="shared" si="297"/>
        <v>62.63</v>
      </c>
      <c r="Q3831" s="11" t="s">
        <v>8314</v>
      </c>
      <c r="R3831" t="s">
        <v>8315</v>
      </c>
      <c r="S3831" s="15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96"/>
        <v>225</v>
      </c>
      <c r="P3832">
        <f t="shared" si="297"/>
        <v>75</v>
      </c>
      <c r="Q3832" s="11" t="s">
        <v>8314</v>
      </c>
      <c r="R3832" t="s">
        <v>8315</v>
      </c>
      <c r="S3832" s="15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96"/>
        <v>106</v>
      </c>
      <c r="P3833">
        <f t="shared" si="297"/>
        <v>58.9</v>
      </c>
      <c r="Q3833" s="11" t="s">
        <v>8314</v>
      </c>
      <c r="R3833" t="s">
        <v>8315</v>
      </c>
      <c r="S3833" s="15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96"/>
        <v>105</v>
      </c>
      <c r="P3834">
        <f t="shared" si="297"/>
        <v>139.56</v>
      </c>
      <c r="Q3834" s="11" t="s">
        <v>8314</v>
      </c>
      <c r="R3834" t="s">
        <v>8315</v>
      </c>
      <c r="S3834" s="15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96"/>
        <v>117</v>
      </c>
      <c r="P3835">
        <f t="shared" si="297"/>
        <v>70</v>
      </c>
      <c r="Q3835" s="11" t="s">
        <v>8314</v>
      </c>
      <c r="R3835" t="s">
        <v>8315</v>
      </c>
      <c r="S3835" s="15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96"/>
        <v>109</v>
      </c>
      <c r="P3836">
        <f t="shared" si="297"/>
        <v>57.39</v>
      </c>
      <c r="Q3836" s="11" t="s">
        <v>8314</v>
      </c>
      <c r="R3836" t="s">
        <v>8315</v>
      </c>
      <c r="S3836" s="15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96"/>
        <v>160</v>
      </c>
      <c r="P3837">
        <f t="shared" si="297"/>
        <v>40</v>
      </c>
      <c r="Q3837" s="11" t="s">
        <v>8314</v>
      </c>
      <c r="R3837" t="s">
        <v>8315</v>
      </c>
      <c r="S3837" s="15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96"/>
        <v>113</v>
      </c>
      <c r="P3838">
        <f t="shared" si="297"/>
        <v>64.290000000000006</v>
      </c>
      <c r="Q3838" s="11" t="s">
        <v>8314</v>
      </c>
      <c r="R3838" t="s">
        <v>8315</v>
      </c>
      <c r="S3838" s="15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96"/>
        <v>102</v>
      </c>
      <c r="P3839">
        <f t="shared" si="297"/>
        <v>120.12</v>
      </c>
      <c r="Q3839" s="11" t="s">
        <v>8314</v>
      </c>
      <c r="R3839" t="s">
        <v>8315</v>
      </c>
      <c r="S3839" s="15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96"/>
        <v>101</v>
      </c>
      <c r="P3840">
        <f t="shared" si="297"/>
        <v>1008.24</v>
      </c>
      <c r="Q3840" s="11" t="s">
        <v>8314</v>
      </c>
      <c r="R3840" t="s">
        <v>8315</v>
      </c>
      <c r="S3840" s="15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96"/>
        <v>101</v>
      </c>
      <c r="P3841">
        <f t="shared" si="297"/>
        <v>63.28</v>
      </c>
      <c r="Q3841" s="11" t="s">
        <v>8314</v>
      </c>
      <c r="R3841" t="s">
        <v>8315</v>
      </c>
      <c r="S3841" s="15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ref="O3842:O3905" si="301">ROUND(E3842/D3842*100,0)</f>
        <v>6500</v>
      </c>
      <c r="P3842">
        <f t="shared" ref="P3842:P3905" si="302">IFERROR(ROUND(E3842/L3842,2),0)</f>
        <v>21.67</v>
      </c>
      <c r="Q3842" s="11" t="s">
        <v>8314</v>
      </c>
      <c r="R3842" t="s">
        <v>8315</v>
      </c>
      <c r="S3842" s="15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si="301"/>
        <v>9</v>
      </c>
      <c r="P3843">
        <f t="shared" si="302"/>
        <v>25.65</v>
      </c>
      <c r="Q3843" s="11" t="s">
        <v>8314</v>
      </c>
      <c r="R3843" t="s">
        <v>8315</v>
      </c>
      <c r="S3843" s="15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301"/>
        <v>22</v>
      </c>
      <c r="P3844">
        <f t="shared" si="302"/>
        <v>47.7</v>
      </c>
      <c r="Q3844" s="11" t="s">
        <v>8314</v>
      </c>
      <c r="R3844" t="s">
        <v>8315</v>
      </c>
      <c r="S3844" s="15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301"/>
        <v>21</v>
      </c>
      <c r="P3845">
        <f t="shared" si="302"/>
        <v>56.05</v>
      </c>
      <c r="Q3845" s="11" t="s">
        <v>8314</v>
      </c>
      <c r="R3845" t="s">
        <v>8315</v>
      </c>
      <c r="S3845" s="15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301"/>
        <v>41</v>
      </c>
      <c r="P3846">
        <f t="shared" si="302"/>
        <v>81.319999999999993</v>
      </c>
      <c r="Q3846" s="11" t="s">
        <v>8314</v>
      </c>
      <c r="R3846" t="s">
        <v>8315</v>
      </c>
      <c r="S3846" s="15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301"/>
        <v>2</v>
      </c>
      <c r="P3847">
        <f t="shared" si="302"/>
        <v>70.17</v>
      </c>
      <c r="Q3847" s="11" t="s">
        <v>8314</v>
      </c>
      <c r="R3847" t="s">
        <v>8315</v>
      </c>
      <c r="S3847" s="15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301"/>
        <v>3</v>
      </c>
      <c r="P3848">
        <f t="shared" si="302"/>
        <v>23.63</v>
      </c>
      <c r="Q3848" s="11" t="s">
        <v>8314</v>
      </c>
      <c r="R3848" t="s">
        <v>8315</v>
      </c>
      <c r="S3848" s="15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301"/>
        <v>16</v>
      </c>
      <c r="P3849">
        <f t="shared" si="302"/>
        <v>188.56</v>
      </c>
      <c r="Q3849" s="11" t="s">
        <v>8314</v>
      </c>
      <c r="R3849" t="s">
        <v>8315</v>
      </c>
      <c r="S3849" s="15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301"/>
        <v>16</v>
      </c>
      <c r="P3850">
        <f t="shared" si="302"/>
        <v>49.51</v>
      </c>
      <c r="Q3850" s="11" t="s">
        <v>8314</v>
      </c>
      <c r="R3850" t="s">
        <v>8315</v>
      </c>
      <c r="S3850" s="15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301"/>
        <v>7</v>
      </c>
      <c r="P3851">
        <f t="shared" si="302"/>
        <v>75.459999999999994</v>
      </c>
      <c r="Q3851" s="11" t="s">
        <v>8314</v>
      </c>
      <c r="R3851" t="s">
        <v>8315</v>
      </c>
      <c r="S3851" s="15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301"/>
        <v>4</v>
      </c>
      <c r="P3852">
        <f t="shared" si="302"/>
        <v>9.5</v>
      </c>
      <c r="Q3852" s="11" t="s">
        <v>8314</v>
      </c>
      <c r="R3852" t="s">
        <v>8315</v>
      </c>
      <c r="S3852" s="15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301"/>
        <v>34</v>
      </c>
      <c r="P3853">
        <f t="shared" si="302"/>
        <v>35.5</v>
      </c>
      <c r="Q3853" s="11" t="s">
        <v>8314</v>
      </c>
      <c r="R3853" t="s">
        <v>8315</v>
      </c>
      <c r="S3853" s="15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301"/>
        <v>0</v>
      </c>
      <c r="P3854">
        <f t="shared" si="302"/>
        <v>10</v>
      </c>
      <c r="Q3854" s="11" t="s">
        <v>8314</v>
      </c>
      <c r="R3854" t="s">
        <v>8315</v>
      </c>
      <c r="S3854" s="15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301"/>
        <v>0</v>
      </c>
      <c r="P3855">
        <f t="shared" si="302"/>
        <v>13</v>
      </c>
      <c r="Q3855" s="11" t="s">
        <v>8314</v>
      </c>
      <c r="R3855" t="s">
        <v>8315</v>
      </c>
      <c r="S3855" s="15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301"/>
        <v>16</v>
      </c>
      <c r="P3856">
        <f t="shared" si="302"/>
        <v>89.4</v>
      </c>
      <c r="Q3856" s="11" t="s">
        <v>8314</v>
      </c>
      <c r="R3856" t="s">
        <v>8315</v>
      </c>
      <c r="S3856" s="15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301"/>
        <v>3</v>
      </c>
      <c r="P3857">
        <f t="shared" si="302"/>
        <v>25</v>
      </c>
      <c r="Q3857" s="11" t="s">
        <v>8314</v>
      </c>
      <c r="R3857" t="s">
        <v>8315</v>
      </c>
      <c r="S3857" s="15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301"/>
        <v>0</v>
      </c>
      <c r="P3858">
        <f t="shared" si="302"/>
        <v>1</v>
      </c>
      <c r="Q3858" s="11" t="s">
        <v>8314</v>
      </c>
      <c r="R3858" t="s">
        <v>8315</v>
      </c>
      <c r="S3858" s="15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301"/>
        <v>5</v>
      </c>
      <c r="P3859">
        <f t="shared" si="302"/>
        <v>65</v>
      </c>
      <c r="Q3859" s="11" t="s">
        <v>8314</v>
      </c>
      <c r="R3859" t="s">
        <v>8315</v>
      </c>
      <c r="S3859" s="15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301"/>
        <v>2</v>
      </c>
      <c r="P3860">
        <f t="shared" si="302"/>
        <v>10</v>
      </c>
      <c r="Q3860" s="11" t="s">
        <v>8314</v>
      </c>
      <c r="R3860" t="s">
        <v>8315</v>
      </c>
      <c r="S3860" s="15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301"/>
        <v>0</v>
      </c>
      <c r="P3861">
        <f t="shared" si="302"/>
        <v>1</v>
      </c>
      <c r="Q3861" s="11" t="s">
        <v>8314</v>
      </c>
      <c r="R3861" t="s">
        <v>8315</v>
      </c>
      <c r="S3861" s="15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301"/>
        <v>18</v>
      </c>
      <c r="P3862">
        <f t="shared" si="302"/>
        <v>81.540000000000006</v>
      </c>
      <c r="Q3862" s="11" t="s">
        <v>8314</v>
      </c>
      <c r="R3862" t="s">
        <v>8315</v>
      </c>
      <c r="S3862" s="15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301"/>
        <v>5</v>
      </c>
      <c r="P3863">
        <f t="shared" si="302"/>
        <v>100</v>
      </c>
      <c r="Q3863" s="11" t="s">
        <v>8314</v>
      </c>
      <c r="R3863" t="s">
        <v>8315</v>
      </c>
      <c r="S3863" s="15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301"/>
        <v>0</v>
      </c>
      <c r="P3864">
        <f t="shared" si="302"/>
        <v>1</v>
      </c>
      <c r="Q3864" s="11" t="s">
        <v>8314</v>
      </c>
      <c r="R3864" t="s">
        <v>8315</v>
      </c>
      <c r="S3864" s="15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301"/>
        <v>0</v>
      </c>
      <c r="P3865">
        <f t="shared" si="302"/>
        <v>0</v>
      </c>
      <c r="Q3865" s="11" t="s">
        <v>8314</v>
      </c>
      <c r="R3865" t="s">
        <v>8315</v>
      </c>
      <c r="S3865" s="15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301"/>
        <v>1</v>
      </c>
      <c r="P3866">
        <f t="shared" si="302"/>
        <v>20</v>
      </c>
      <c r="Q3866" s="11" t="s">
        <v>8314</v>
      </c>
      <c r="R3866" t="s">
        <v>8315</v>
      </c>
      <c r="S3866" s="15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301"/>
        <v>27</v>
      </c>
      <c r="P3867">
        <f t="shared" si="302"/>
        <v>46.43</v>
      </c>
      <c r="Q3867" s="11" t="s">
        <v>8314</v>
      </c>
      <c r="R3867" t="s">
        <v>8315</v>
      </c>
      <c r="S3867" s="15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301"/>
        <v>1</v>
      </c>
      <c r="P3868">
        <f t="shared" si="302"/>
        <v>5.5</v>
      </c>
      <c r="Q3868" s="11" t="s">
        <v>8314</v>
      </c>
      <c r="R3868" t="s">
        <v>8315</v>
      </c>
      <c r="S3868" s="15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301"/>
        <v>13</v>
      </c>
      <c r="P3869">
        <f t="shared" si="302"/>
        <v>50.2</v>
      </c>
      <c r="Q3869" s="11" t="s">
        <v>8314</v>
      </c>
      <c r="R3869" t="s">
        <v>8315</v>
      </c>
      <c r="S3869" s="15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4600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301"/>
        <v>0</v>
      </c>
      <c r="P3870">
        <f t="shared" si="302"/>
        <v>10</v>
      </c>
      <c r="Q3870" s="11" t="s">
        <v>8314</v>
      </c>
      <c r="R3870" t="s">
        <v>8356</v>
      </c>
      <c r="S3870" s="15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4600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301"/>
        <v>3</v>
      </c>
      <c r="P3871">
        <f t="shared" si="302"/>
        <v>30.13</v>
      </c>
      <c r="Q3871" s="11" t="s">
        <v>8314</v>
      </c>
      <c r="R3871" t="s">
        <v>8356</v>
      </c>
      <c r="S3871" s="15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4600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301"/>
        <v>15</v>
      </c>
      <c r="P3872">
        <f t="shared" si="302"/>
        <v>150</v>
      </c>
      <c r="Q3872" s="11" t="s">
        <v>8314</v>
      </c>
      <c r="R3872" t="s">
        <v>8356</v>
      </c>
      <c r="S3872" s="15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4600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301"/>
        <v>3</v>
      </c>
      <c r="P3873">
        <f t="shared" si="302"/>
        <v>13.33</v>
      </c>
      <c r="Q3873" s="11" t="s">
        <v>8314</v>
      </c>
      <c r="R3873" t="s">
        <v>8356</v>
      </c>
      <c r="S3873" s="15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4600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301"/>
        <v>0</v>
      </c>
      <c r="P3874">
        <f t="shared" si="302"/>
        <v>0</v>
      </c>
      <c r="Q3874" s="11" t="s">
        <v>8314</v>
      </c>
      <c r="R3874" t="s">
        <v>8356</v>
      </c>
      <c r="S3874" s="15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4600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301"/>
        <v>0</v>
      </c>
      <c r="P3875">
        <f t="shared" si="302"/>
        <v>0</v>
      </c>
      <c r="Q3875" s="11" t="s">
        <v>8314</v>
      </c>
      <c r="R3875" t="s">
        <v>8356</v>
      </c>
      <c r="S3875" s="15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4600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301"/>
        <v>0</v>
      </c>
      <c r="P3876">
        <f t="shared" si="302"/>
        <v>0</v>
      </c>
      <c r="Q3876" s="11" t="s">
        <v>8314</v>
      </c>
      <c r="R3876" t="s">
        <v>8356</v>
      </c>
      <c r="S3876" s="15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4600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301"/>
        <v>0</v>
      </c>
      <c r="P3877">
        <f t="shared" si="302"/>
        <v>0</v>
      </c>
      <c r="Q3877" s="11" t="s">
        <v>8314</v>
      </c>
      <c r="R3877" t="s">
        <v>8356</v>
      </c>
      <c r="S3877" s="15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4600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301"/>
        <v>53</v>
      </c>
      <c r="P3878">
        <f t="shared" si="302"/>
        <v>44.76</v>
      </c>
      <c r="Q3878" s="11" t="s">
        <v>8314</v>
      </c>
      <c r="R3878" t="s">
        <v>8356</v>
      </c>
      <c r="S3878" s="15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4600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301"/>
        <v>5</v>
      </c>
      <c r="P3879">
        <f t="shared" si="302"/>
        <v>88.64</v>
      </c>
      <c r="Q3879" s="11" t="s">
        <v>8314</v>
      </c>
      <c r="R3879" t="s">
        <v>8356</v>
      </c>
      <c r="S3879" s="15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4600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301"/>
        <v>0</v>
      </c>
      <c r="P3880">
        <f t="shared" si="302"/>
        <v>10</v>
      </c>
      <c r="Q3880" s="11" t="s">
        <v>8314</v>
      </c>
      <c r="R3880" t="s">
        <v>8356</v>
      </c>
      <c r="S3880" s="15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4600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301"/>
        <v>0</v>
      </c>
      <c r="P3881">
        <f t="shared" si="302"/>
        <v>0</v>
      </c>
      <c r="Q3881" s="11" t="s">
        <v>8314</v>
      </c>
      <c r="R3881" t="s">
        <v>8356</v>
      </c>
      <c r="S3881" s="15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4600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301"/>
        <v>13</v>
      </c>
      <c r="P3882">
        <f t="shared" si="302"/>
        <v>57.65</v>
      </c>
      <c r="Q3882" s="11" t="s">
        <v>8314</v>
      </c>
      <c r="R3882" t="s">
        <v>8356</v>
      </c>
      <c r="S3882" s="15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4600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301"/>
        <v>5</v>
      </c>
      <c r="P3883">
        <f t="shared" si="302"/>
        <v>25</v>
      </c>
      <c r="Q3883" s="11" t="s">
        <v>8314</v>
      </c>
      <c r="R3883" t="s">
        <v>8356</v>
      </c>
      <c r="S3883" s="15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4600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301"/>
        <v>0</v>
      </c>
      <c r="P3884">
        <f t="shared" si="302"/>
        <v>0</v>
      </c>
      <c r="Q3884" s="11" t="s">
        <v>8314</v>
      </c>
      <c r="R3884" t="s">
        <v>8356</v>
      </c>
      <c r="S3884" s="15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4600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301"/>
        <v>0</v>
      </c>
      <c r="P3885">
        <f t="shared" si="302"/>
        <v>0</v>
      </c>
      <c r="Q3885" s="11" t="s">
        <v>8314</v>
      </c>
      <c r="R3885" t="s">
        <v>8356</v>
      </c>
      <c r="S3885" s="15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4600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301"/>
        <v>0</v>
      </c>
      <c r="P3886">
        <f t="shared" si="302"/>
        <v>0</v>
      </c>
      <c r="Q3886" s="11" t="s">
        <v>8314</v>
      </c>
      <c r="R3886" t="s">
        <v>8356</v>
      </c>
      <c r="S3886" s="15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4600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301"/>
        <v>0</v>
      </c>
      <c r="P3887">
        <f t="shared" si="302"/>
        <v>0</v>
      </c>
      <c r="Q3887" s="11" t="s">
        <v>8314</v>
      </c>
      <c r="R3887" t="s">
        <v>8356</v>
      </c>
      <c r="S3887" s="15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4600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301"/>
        <v>0</v>
      </c>
      <c r="P3888">
        <f t="shared" si="302"/>
        <v>0</v>
      </c>
      <c r="Q3888" s="11" t="s">
        <v>8314</v>
      </c>
      <c r="R3888" t="s">
        <v>8356</v>
      </c>
      <c r="S3888" s="15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4600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301"/>
        <v>2</v>
      </c>
      <c r="P3889">
        <f t="shared" si="302"/>
        <v>17.5</v>
      </c>
      <c r="Q3889" s="11" t="s">
        <v>8314</v>
      </c>
      <c r="R3889" t="s">
        <v>8356</v>
      </c>
      <c r="S3889" s="15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301"/>
        <v>27</v>
      </c>
      <c r="P3890">
        <f t="shared" si="302"/>
        <v>38.71</v>
      </c>
      <c r="Q3890" s="11" t="s">
        <v>8314</v>
      </c>
      <c r="R3890" t="s">
        <v>8315</v>
      </c>
      <c r="S3890" s="15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301"/>
        <v>1</v>
      </c>
      <c r="P3891">
        <f t="shared" si="302"/>
        <v>13.11</v>
      </c>
      <c r="Q3891" s="11" t="s">
        <v>8314</v>
      </c>
      <c r="R3891" t="s">
        <v>8315</v>
      </c>
      <c r="S3891" s="15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301"/>
        <v>17</v>
      </c>
      <c r="P3892">
        <f t="shared" si="302"/>
        <v>315.5</v>
      </c>
      <c r="Q3892" s="11" t="s">
        <v>8314</v>
      </c>
      <c r="R3892" t="s">
        <v>8315</v>
      </c>
      <c r="S3892" s="15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301"/>
        <v>33</v>
      </c>
      <c r="P3893">
        <f t="shared" si="302"/>
        <v>37.14</v>
      </c>
      <c r="Q3893" s="11" t="s">
        <v>8314</v>
      </c>
      <c r="R3893" t="s">
        <v>8315</v>
      </c>
      <c r="S3893" s="15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301"/>
        <v>0</v>
      </c>
      <c r="P3894">
        <f t="shared" si="302"/>
        <v>0</v>
      </c>
      <c r="Q3894" s="11" t="s">
        <v>8314</v>
      </c>
      <c r="R3894" t="s">
        <v>8315</v>
      </c>
      <c r="S3894" s="15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301"/>
        <v>22</v>
      </c>
      <c r="P3895">
        <f t="shared" si="302"/>
        <v>128.27000000000001</v>
      </c>
      <c r="Q3895" s="11" t="s">
        <v>8314</v>
      </c>
      <c r="R3895" t="s">
        <v>8315</v>
      </c>
      <c r="S3895" s="15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301"/>
        <v>3</v>
      </c>
      <c r="P3896">
        <f t="shared" si="302"/>
        <v>47.27</v>
      </c>
      <c r="Q3896" s="11" t="s">
        <v>8314</v>
      </c>
      <c r="R3896" t="s">
        <v>8315</v>
      </c>
      <c r="S3896" s="15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301"/>
        <v>5</v>
      </c>
      <c r="P3897">
        <f t="shared" si="302"/>
        <v>50</v>
      </c>
      <c r="Q3897" s="11" t="s">
        <v>8314</v>
      </c>
      <c r="R3897" t="s">
        <v>8315</v>
      </c>
      <c r="S3897" s="15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301"/>
        <v>11</v>
      </c>
      <c r="P3898">
        <f t="shared" si="302"/>
        <v>42.5</v>
      </c>
      <c r="Q3898" s="11" t="s">
        <v>8314</v>
      </c>
      <c r="R3898" t="s">
        <v>8315</v>
      </c>
      <c r="S3898" s="15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301"/>
        <v>18</v>
      </c>
      <c r="P3899">
        <f t="shared" si="302"/>
        <v>44</v>
      </c>
      <c r="Q3899" s="11" t="s">
        <v>8314</v>
      </c>
      <c r="R3899" t="s">
        <v>8315</v>
      </c>
      <c r="S3899" s="15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301"/>
        <v>33</v>
      </c>
      <c r="P3900">
        <f t="shared" si="302"/>
        <v>50.88</v>
      </c>
      <c r="Q3900" s="11" t="s">
        <v>8314</v>
      </c>
      <c r="R3900" t="s">
        <v>8315</v>
      </c>
      <c r="S3900" s="15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301"/>
        <v>1</v>
      </c>
      <c r="P3901">
        <f t="shared" si="302"/>
        <v>62.5</v>
      </c>
      <c r="Q3901" s="11" t="s">
        <v>8314</v>
      </c>
      <c r="R3901" t="s">
        <v>8315</v>
      </c>
      <c r="S3901" s="15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301"/>
        <v>5</v>
      </c>
      <c r="P3902">
        <f t="shared" si="302"/>
        <v>27</v>
      </c>
      <c r="Q3902" s="11" t="s">
        <v>8314</v>
      </c>
      <c r="R3902" t="s">
        <v>8315</v>
      </c>
      <c r="S3902" s="15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301"/>
        <v>1</v>
      </c>
      <c r="P3903">
        <f t="shared" si="302"/>
        <v>25</v>
      </c>
      <c r="Q3903" s="11" t="s">
        <v>8314</v>
      </c>
      <c r="R3903" t="s">
        <v>8315</v>
      </c>
      <c r="S3903" s="15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301"/>
        <v>49</v>
      </c>
      <c r="P3904">
        <f t="shared" si="302"/>
        <v>47.26</v>
      </c>
      <c r="Q3904" s="11" t="s">
        <v>8314</v>
      </c>
      <c r="R3904" t="s">
        <v>8315</v>
      </c>
      <c r="S3904" s="15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301"/>
        <v>0</v>
      </c>
      <c r="P3905">
        <f t="shared" si="302"/>
        <v>0</v>
      </c>
      <c r="Q3905" s="11" t="s">
        <v>8314</v>
      </c>
      <c r="R3905" t="s">
        <v>8315</v>
      </c>
      <c r="S3905" s="15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ref="O3906:O3969" si="306">ROUND(E3906/D3906*100,0)</f>
        <v>0</v>
      </c>
      <c r="P3906">
        <f t="shared" ref="P3906:P3969" si="307">IFERROR(ROUND(E3906/L3906,2),0)</f>
        <v>1.5</v>
      </c>
      <c r="Q3906" s="11" t="s">
        <v>8314</v>
      </c>
      <c r="R3906" t="s">
        <v>8315</v>
      </c>
      <c r="S3906" s="15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si="306"/>
        <v>12</v>
      </c>
      <c r="P3907">
        <f t="shared" si="307"/>
        <v>24.71</v>
      </c>
      <c r="Q3907" s="11" t="s">
        <v>8314</v>
      </c>
      <c r="R3907" t="s">
        <v>8315</v>
      </c>
      <c r="S3907" s="15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306"/>
        <v>67</v>
      </c>
      <c r="P3908">
        <f t="shared" si="307"/>
        <v>63.13</v>
      </c>
      <c r="Q3908" s="11" t="s">
        <v>8314</v>
      </c>
      <c r="R3908" t="s">
        <v>8315</v>
      </c>
      <c r="S3908" s="15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306"/>
        <v>15</v>
      </c>
      <c r="P3909">
        <f t="shared" si="307"/>
        <v>38.25</v>
      </c>
      <c r="Q3909" s="11" t="s">
        <v>8314</v>
      </c>
      <c r="R3909" t="s">
        <v>8315</v>
      </c>
      <c r="S3909" s="15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306"/>
        <v>9</v>
      </c>
      <c r="P3910">
        <f t="shared" si="307"/>
        <v>16.25</v>
      </c>
      <c r="Q3910" s="11" t="s">
        <v>8314</v>
      </c>
      <c r="R3910" t="s">
        <v>8315</v>
      </c>
      <c r="S3910" s="15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306"/>
        <v>0</v>
      </c>
      <c r="P3911">
        <f t="shared" si="307"/>
        <v>33.75</v>
      </c>
      <c r="Q3911" s="11" t="s">
        <v>8314</v>
      </c>
      <c r="R3911" t="s">
        <v>8315</v>
      </c>
      <c r="S3911" s="15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306"/>
        <v>3</v>
      </c>
      <c r="P3912">
        <f t="shared" si="307"/>
        <v>61.67</v>
      </c>
      <c r="Q3912" s="11" t="s">
        <v>8314</v>
      </c>
      <c r="R3912" t="s">
        <v>8315</v>
      </c>
      <c r="S3912" s="15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306"/>
        <v>37</v>
      </c>
      <c r="P3913">
        <f t="shared" si="307"/>
        <v>83.14</v>
      </c>
      <c r="Q3913" s="11" t="s">
        <v>8314</v>
      </c>
      <c r="R3913" t="s">
        <v>8315</v>
      </c>
      <c r="S3913" s="15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306"/>
        <v>0</v>
      </c>
      <c r="P3914">
        <f t="shared" si="307"/>
        <v>1</v>
      </c>
      <c r="Q3914" s="11" t="s">
        <v>8314</v>
      </c>
      <c r="R3914" t="s">
        <v>8315</v>
      </c>
      <c r="S3914" s="15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306"/>
        <v>10</v>
      </c>
      <c r="P3915">
        <f t="shared" si="307"/>
        <v>142.86000000000001</v>
      </c>
      <c r="Q3915" s="11" t="s">
        <v>8314</v>
      </c>
      <c r="R3915" t="s">
        <v>8315</v>
      </c>
      <c r="S3915" s="15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306"/>
        <v>36</v>
      </c>
      <c r="P3916">
        <f t="shared" si="307"/>
        <v>33.67</v>
      </c>
      <c r="Q3916" s="11" t="s">
        <v>8314</v>
      </c>
      <c r="R3916" t="s">
        <v>8315</v>
      </c>
      <c r="S3916" s="15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306"/>
        <v>0</v>
      </c>
      <c r="P3917">
        <f t="shared" si="307"/>
        <v>5</v>
      </c>
      <c r="Q3917" s="11" t="s">
        <v>8314</v>
      </c>
      <c r="R3917" t="s">
        <v>8315</v>
      </c>
      <c r="S3917" s="15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306"/>
        <v>0</v>
      </c>
      <c r="P3918">
        <f t="shared" si="307"/>
        <v>0</v>
      </c>
      <c r="Q3918" s="11" t="s">
        <v>8314</v>
      </c>
      <c r="R3918" t="s">
        <v>8315</v>
      </c>
      <c r="S3918" s="15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306"/>
        <v>0</v>
      </c>
      <c r="P3919">
        <f t="shared" si="307"/>
        <v>10</v>
      </c>
      <c r="Q3919" s="11" t="s">
        <v>8314</v>
      </c>
      <c r="R3919" t="s">
        <v>8315</v>
      </c>
      <c r="S3919" s="15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306"/>
        <v>0</v>
      </c>
      <c r="P3920">
        <f t="shared" si="307"/>
        <v>40</v>
      </c>
      <c r="Q3920" s="11" t="s">
        <v>8314</v>
      </c>
      <c r="R3920" t="s">
        <v>8315</v>
      </c>
      <c r="S3920" s="15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306"/>
        <v>2</v>
      </c>
      <c r="P3921">
        <f t="shared" si="307"/>
        <v>30</v>
      </c>
      <c r="Q3921" s="11" t="s">
        <v>8314</v>
      </c>
      <c r="R3921" t="s">
        <v>8315</v>
      </c>
      <c r="S3921" s="15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306"/>
        <v>5</v>
      </c>
      <c r="P3922">
        <f t="shared" si="307"/>
        <v>45</v>
      </c>
      <c r="Q3922" s="11" t="s">
        <v>8314</v>
      </c>
      <c r="R3922" t="s">
        <v>8315</v>
      </c>
      <c r="S3922" s="15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306"/>
        <v>0</v>
      </c>
      <c r="P3923">
        <f t="shared" si="307"/>
        <v>0</v>
      </c>
      <c r="Q3923" s="11" t="s">
        <v>8314</v>
      </c>
      <c r="R3923" t="s">
        <v>8315</v>
      </c>
      <c r="S3923" s="15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306"/>
        <v>8</v>
      </c>
      <c r="P3924">
        <f t="shared" si="307"/>
        <v>10.17</v>
      </c>
      <c r="Q3924" s="11" t="s">
        <v>8314</v>
      </c>
      <c r="R3924" t="s">
        <v>8315</v>
      </c>
      <c r="S3924" s="15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306"/>
        <v>12</v>
      </c>
      <c r="P3925">
        <f t="shared" si="307"/>
        <v>81.41</v>
      </c>
      <c r="Q3925" s="11" t="s">
        <v>8314</v>
      </c>
      <c r="R3925" t="s">
        <v>8315</v>
      </c>
      <c r="S3925" s="15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306"/>
        <v>15</v>
      </c>
      <c r="P3926">
        <f t="shared" si="307"/>
        <v>57.25</v>
      </c>
      <c r="Q3926" s="11" t="s">
        <v>8314</v>
      </c>
      <c r="R3926" t="s">
        <v>8315</v>
      </c>
      <c r="S3926" s="15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306"/>
        <v>10</v>
      </c>
      <c r="P3927">
        <f t="shared" si="307"/>
        <v>5</v>
      </c>
      <c r="Q3927" s="11" t="s">
        <v>8314</v>
      </c>
      <c r="R3927" t="s">
        <v>8315</v>
      </c>
      <c r="S3927" s="15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306"/>
        <v>0</v>
      </c>
      <c r="P3928">
        <f t="shared" si="307"/>
        <v>15</v>
      </c>
      <c r="Q3928" s="11" t="s">
        <v>8314</v>
      </c>
      <c r="R3928" t="s">
        <v>8315</v>
      </c>
      <c r="S3928" s="15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306"/>
        <v>1</v>
      </c>
      <c r="P3929">
        <f t="shared" si="307"/>
        <v>12.5</v>
      </c>
      <c r="Q3929" s="11" t="s">
        <v>8314</v>
      </c>
      <c r="R3929" t="s">
        <v>8315</v>
      </c>
      <c r="S3929" s="15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306"/>
        <v>13</v>
      </c>
      <c r="P3930">
        <f t="shared" si="307"/>
        <v>93</v>
      </c>
      <c r="Q3930" s="11" t="s">
        <v>8314</v>
      </c>
      <c r="R3930" t="s">
        <v>8315</v>
      </c>
      <c r="S3930" s="15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306"/>
        <v>2</v>
      </c>
      <c r="P3931">
        <f t="shared" si="307"/>
        <v>32.36</v>
      </c>
      <c r="Q3931" s="11" t="s">
        <v>8314</v>
      </c>
      <c r="R3931" t="s">
        <v>8315</v>
      </c>
      <c r="S3931" s="15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306"/>
        <v>0</v>
      </c>
      <c r="P3932">
        <f t="shared" si="307"/>
        <v>0</v>
      </c>
      <c r="Q3932" s="11" t="s">
        <v>8314</v>
      </c>
      <c r="R3932" t="s">
        <v>8315</v>
      </c>
      <c r="S3932" s="15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306"/>
        <v>0</v>
      </c>
      <c r="P3933">
        <f t="shared" si="307"/>
        <v>0</v>
      </c>
      <c r="Q3933" s="11" t="s">
        <v>8314</v>
      </c>
      <c r="R3933" t="s">
        <v>8315</v>
      </c>
      <c r="S3933" s="15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306"/>
        <v>0</v>
      </c>
      <c r="P3934">
        <f t="shared" si="307"/>
        <v>1</v>
      </c>
      <c r="Q3934" s="11" t="s">
        <v>8314</v>
      </c>
      <c r="R3934" t="s">
        <v>8315</v>
      </c>
      <c r="S3934" s="15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306"/>
        <v>16</v>
      </c>
      <c r="P3935">
        <f t="shared" si="307"/>
        <v>91.83</v>
      </c>
      <c r="Q3935" s="11" t="s">
        <v>8314</v>
      </c>
      <c r="R3935" t="s">
        <v>8315</v>
      </c>
      <c r="S3935" s="15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306"/>
        <v>11</v>
      </c>
      <c r="P3936">
        <f t="shared" si="307"/>
        <v>45.83</v>
      </c>
      <c r="Q3936" s="11" t="s">
        <v>8314</v>
      </c>
      <c r="R3936" t="s">
        <v>8315</v>
      </c>
      <c r="S3936" s="15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306"/>
        <v>44</v>
      </c>
      <c r="P3937">
        <f t="shared" si="307"/>
        <v>57.17</v>
      </c>
      <c r="Q3937" s="11" t="s">
        <v>8314</v>
      </c>
      <c r="R3937" t="s">
        <v>8315</v>
      </c>
      <c r="S3937" s="15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306"/>
        <v>0</v>
      </c>
      <c r="P3938">
        <f t="shared" si="307"/>
        <v>0</v>
      </c>
      <c r="Q3938" s="11" t="s">
        <v>8314</v>
      </c>
      <c r="R3938" t="s">
        <v>8315</v>
      </c>
      <c r="S3938" s="15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306"/>
        <v>86</v>
      </c>
      <c r="P3939">
        <f t="shared" si="307"/>
        <v>248.5</v>
      </c>
      <c r="Q3939" s="11" t="s">
        <v>8314</v>
      </c>
      <c r="R3939" t="s">
        <v>8315</v>
      </c>
      <c r="S3939" s="15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306"/>
        <v>12</v>
      </c>
      <c r="P3940">
        <f t="shared" si="307"/>
        <v>79.400000000000006</v>
      </c>
      <c r="Q3940" s="11" t="s">
        <v>8314</v>
      </c>
      <c r="R3940" t="s">
        <v>8315</v>
      </c>
      <c r="S3940" s="15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306"/>
        <v>0</v>
      </c>
      <c r="P3941">
        <f t="shared" si="307"/>
        <v>5</v>
      </c>
      <c r="Q3941" s="11" t="s">
        <v>8314</v>
      </c>
      <c r="R3941" t="s">
        <v>8315</v>
      </c>
      <c r="S3941" s="15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306"/>
        <v>0</v>
      </c>
      <c r="P3942">
        <f t="shared" si="307"/>
        <v>5.5</v>
      </c>
      <c r="Q3942" s="11" t="s">
        <v>8314</v>
      </c>
      <c r="R3942" t="s">
        <v>8315</v>
      </c>
      <c r="S3942" s="15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306"/>
        <v>1</v>
      </c>
      <c r="P3943">
        <f t="shared" si="307"/>
        <v>25</v>
      </c>
      <c r="Q3943" s="11" t="s">
        <v>8314</v>
      </c>
      <c r="R3943" t="s">
        <v>8315</v>
      </c>
      <c r="S3943" s="15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306"/>
        <v>0</v>
      </c>
      <c r="P3944">
        <f t="shared" si="307"/>
        <v>0</v>
      </c>
      <c r="Q3944" s="11" t="s">
        <v>8314</v>
      </c>
      <c r="R3944" t="s">
        <v>8315</v>
      </c>
      <c r="S3944" s="15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306"/>
        <v>36</v>
      </c>
      <c r="P3945">
        <f t="shared" si="307"/>
        <v>137.08000000000001</v>
      </c>
      <c r="Q3945" s="11" t="s">
        <v>8314</v>
      </c>
      <c r="R3945" t="s">
        <v>8315</v>
      </c>
      <c r="S3945" s="15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306"/>
        <v>0</v>
      </c>
      <c r="P3946">
        <f t="shared" si="307"/>
        <v>0</v>
      </c>
      <c r="Q3946" s="11" t="s">
        <v>8314</v>
      </c>
      <c r="R3946" t="s">
        <v>8315</v>
      </c>
      <c r="S3946" s="15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306"/>
        <v>0</v>
      </c>
      <c r="P3947">
        <f t="shared" si="307"/>
        <v>5</v>
      </c>
      <c r="Q3947" s="11" t="s">
        <v>8314</v>
      </c>
      <c r="R3947" t="s">
        <v>8315</v>
      </c>
      <c r="S3947" s="15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306"/>
        <v>3</v>
      </c>
      <c r="P3948">
        <f t="shared" si="307"/>
        <v>39</v>
      </c>
      <c r="Q3948" s="11" t="s">
        <v>8314</v>
      </c>
      <c r="R3948" t="s">
        <v>8315</v>
      </c>
      <c r="S3948" s="15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306"/>
        <v>3</v>
      </c>
      <c r="P3949">
        <f t="shared" si="307"/>
        <v>50.5</v>
      </c>
      <c r="Q3949" s="11" t="s">
        <v>8314</v>
      </c>
      <c r="R3949" t="s">
        <v>8315</v>
      </c>
      <c r="S3949" s="15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306"/>
        <v>0</v>
      </c>
      <c r="P3950">
        <f t="shared" si="307"/>
        <v>0</v>
      </c>
      <c r="Q3950" s="11" t="s">
        <v>8314</v>
      </c>
      <c r="R3950" t="s">
        <v>8315</v>
      </c>
      <c r="S3950" s="15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306"/>
        <v>16</v>
      </c>
      <c r="P3951">
        <f t="shared" si="307"/>
        <v>49.28</v>
      </c>
      <c r="Q3951" s="11" t="s">
        <v>8314</v>
      </c>
      <c r="R3951" t="s">
        <v>8315</v>
      </c>
      <c r="S3951" s="15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306"/>
        <v>1</v>
      </c>
      <c r="P3952">
        <f t="shared" si="307"/>
        <v>25</v>
      </c>
      <c r="Q3952" s="11" t="s">
        <v>8314</v>
      </c>
      <c r="R3952" t="s">
        <v>8315</v>
      </c>
      <c r="S3952" s="15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306"/>
        <v>0</v>
      </c>
      <c r="P3953">
        <f t="shared" si="307"/>
        <v>1</v>
      </c>
      <c r="Q3953" s="11" t="s">
        <v>8314</v>
      </c>
      <c r="R3953" t="s">
        <v>8315</v>
      </c>
      <c r="S3953" s="15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306"/>
        <v>0</v>
      </c>
      <c r="P3954">
        <f t="shared" si="307"/>
        <v>25</v>
      </c>
      <c r="Q3954" s="11" t="s">
        <v>8314</v>
      </c>
      <c r="R3954" t="s">
        <v>8315</v>
      </c>
      <c r="S3954" s="15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306"/>
        <v>0</v>
      </c>
      <c r="P3955">
        <f t="shared" si="307"/>
        <v>0</v>
      </c>
      <c r="Q3955" s="11" t="s">
        <v>8314</v>
      </c>
      <c r="R3955" t="s">
        <v>8315</v>
      </c>
      <c r="S3955" s="15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306"/>
        <v>0</v>
      </c>
      <c r="P3956">
        <f t="shared" si="307"/>
        <v>0</v>
      </c>
      <c r="Q3956" s="11" t="s">
        <v>8314</v>
      </c>
      <c r="R3956" t="s">
        <v>8315</v>
      </c>
      <c r="S3956" s="15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306"/>
        <v>24</v>
      </c>
      <c r="P3957">
        <f t="shared" si="307"/>
        <v>53.13</v>
      </c>
      <c r="Q3957" s="11" t="s">
        <v>8314</v>
      </c>
      <c r="R3957" t="s">
        <v>8315</v>
      </c>
      <c r="S3957" s="15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306"/>
        <v>0</v>
      </c>
      <c r="P3958">
        <f t="shared" si="307"/>
        <v>0</v>
      </c>
      <c r="Q3958" s="11" t="s">
        <v>8314</v>
      </c>
      <c r="R3958" t="s">
        <v>8315</v>
      </c>
      <c r="S3958" s="15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306"/>
        <v>0</v>
      </c>
      <c r="P3959">
        <f t="shared" si="307"/>
        <v>7</v>
      </c>
      <c r="Q3959" s="11" t="s">
        <v>8314</v>
      </c>
      <c r="R3959" t="s">
        <v>8315</v>
      </c>
      <c r="S3959" s="15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306"/>
        <v>32</v>
      </c>
      <c r="P3960">
        <f t="shared" si="307"/>
        <v>40.06</v>
      </c>
      <c r="Q3960" s="11" t="s">
        <v>8314</v>
      </c>
      <c r="R3960" t="s">
        <v>8315</v>
      </c>
      <c r="S3960" s="15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306"/>
        <v>24</v>
      </c>
      <c r="P3961">
        <f t="shared" si="307"/>
        <v>24.33</v>
      </c>
      <c r="Q3961" s="11" t="s">
        <v>8314</v>
      </c>
      <c r="R3961" t="s">
        <v>8315</v>
      </c>
      <c r="S3961" s="15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306"/>
        <v>2</v>
      </c>
      <c r="P3962">
        <f t="shared" si="307"/>
        <v>11.25</v>
      </c>
      <c r="Q3962" s="11" t="s">
        <v>8314</v>
      </c>
      <c r="R3962" t="s">
        <v>8315</v>
      </c>
      <c r="S3962" s="15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306"/>
        <v>0</v>
      </c>
      <c r="P3963">
        <f t="shared" si="307"/>
        <v>10.5</v>
      </c>
      <c r="Q3963" s="11" t="s">
        <v>8314</v>
      </c>
      <c r="R3963" t="s">
        <v>8315</v>
      </c>
      <c r="S3963" s="15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306"/>
        <v>3</v>
      </c>
      <c r="P3964">
        <f t="shared" si="307"/>
        <v>15</v>
      </c>
      <c r="Q3964" s="11" t="s">
        <v>8314</v>
      </c>
      <c r="R3964" t="s">
        <v>8315</v>
      </c>
      <c r="S3964" s="15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306"/>
        <v>0</v>
      </c>
      <c r="P3965">
        <f t="shared" si="307"/>
        <v>0</v>
      </c>
      <c r="Q3965" s="11" t="s">
        <v>8314</v>
      </c>
      <c r="R3965" t="s">
        <v>8315</v>
      </c>
      <c r="S3965" s="15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306"/>
        <v>6</v>
      </c>
      <c r="P3966">
        <f t="shared" si="307"/>
        <v>42</v>
      </c>
      <c r="Q3966" s="11" t="s">
        <v>8314</v>
      </c>
      <c r="R3966" t="s">
        <v>8315</v>
      </c>
      <c r="S3966" s="15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306"/>
        <v>14</v>
      </c>
      <c r="P3967">
        <f t="shared" si="307"/>
        <v>71.25</v>
      </c>
      <c r="Q3967" s="11" t="s">
        <v>8314</v>
      </c>
      <c r="R3967" t="s">
        <v>8315</v>
      </c>
      <c r="S3967" s="15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306"/>
        <v>1</v>
      </c>
      <c r="P3968">
        <f t="shared" si="307"/>
        <v>22.5</v>
      </c>
      <c r="Q3968" s="11" t="s">
        <v>8314</v>
      </c>
      <c r="R3968" t="s">
        <v>8315</v>
      </c>
      <c r="S3968" s="15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306"/>
        <v>24</v>
      </c>
      <c r="P3969">
        <f t="shared" si="307"/>
        <v>41</v>
      </c>
      <c r="Q3969" s="11" t="s">
        <v>8314</v>
      </c>
      <c r="R3969" t="s">
        <v>8315</v>
      </c>
      <c r="S3969" s="15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ref="O3970:O4033" si="311">ROUND(E3970/D3970*100,0)</f>
        <v>11</v>
      </c>
      <c r="P3970">
        <f t="shared" ref="P3970:P4033" si="312">IFERROR(ROUND(E3970/L3970,2),0)</f>
        <v>47.91</v>
      </c>
      <c r="Q3970" s="11" t="s">
        <v>8314</v>
      </c>
      <c r="R3970" t="s">
        <v>8315</v>
      </c>
      <c r="S3970" s="15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si="311"/>
        <v>7</v>
      </c>
      <c r="P3971">
        <f t="shared" si="312"/>
        <v>35.17</v>
      </c>
      <c r="Q3971" s="11" t="s">
        <v>8314</v>
      </c>
      <c r="R3971" t="s">
        <v>8315</v>
      </c>
      <c r="S3971" s="15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311"/>
        <v>0</v>
      </c>
      <c r="P3972">
        <f t="shared" si="312"/>
        <v>5.5</v>
      </c>
      <c r="Q3972" s="11" t="s">
        <v>8314</v>
      </c>
      <c r="R3972" t="s">
        <v>8315</v>
      </c>
      <c r="S3972" s="15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311"/>
        <v>1</v>
      </c>
      <c r="P3973">
        <f t="shared" si="312"/>
        <v>22.67</v>
      </c>
      <c r="Q3973" s="11" t="s">
        <v>8314</v>
      </c>
      <c r="R3973" t="s">
        <v>8315</v>
      </c>
      <c r="S3973" s="15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311"/>
        <v>21</v>
      </c>
      <c r="P3974">
        <f t="shared" si="312"/>
        <v>26.38</v>
      </c>
      <c r="Q3974" s="11" t="s">
        <v>8314</v>
      </c>
      <c r="R3974" t="s">
        <v>8315</v>
      </c>
      <c r="S3974" s="15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311"/>
        <v>78</v>
      </c>
      <c r="P3975">
        <f t="shared" si="312"/>
        <v>105.54</v>
      </c>
      <c r="Q3975" s="11" t="s">
        <v>8314</v>
      </c>
      <c r="R3975" t="s">
        <v>8315</v>
      </c>
      <c r="S3975" s="15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311"/>
        <v>32</v>
      </c>
      <c r="P3976">
        <f t="shared" si="312"/>
        <v>29.09</v>
      </c>
      <c r="Q3976" s="11" t="s">
        <v>8314</v>
      </c>
      <c r="R3976" t="s">
        <v>8315</v>
      </c>
      <c r="S3976" s="15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311"/>
        <v>0</v>
      </c>
      <c r="P3977">
        <f t="shared" si="312"/>
        <v>0</v>
      </c>
      <c r="Q3977" s="11" t="s">
        <v>8314</v>
      </c>
      <c r="R3977" t="s">
        <v>8315</v>
      </c>
      <c r="S3977" s="15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311"/>
        <v>48</v>
      </c>
      <c r="P3978">
        <f t="shared" si="312"/>
        <v>62</v>
      </c>
      <c r="Q3978" s="11" t="s">
        <v>8314</v>
      </c>
      <c r="R3978" t="s">
        <v>8315</v>
      </c>
      <c r="S3978" s="15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311"/>
        <v>1</v>
      </c>
      <c r="P3979">
        <f t="shared" si="312"/>
        <v>217.5</v>
      </c>
      <c r="Q3979" s="11" t="s">
        <v>8314</v>
      </c>
      <c r="R3979" t="s">
        <v>8315</v>
      </c>
      <c r="S3979" s="15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311"/>
        <v>11</v>
      </c>
      <c r="P3980">
        <f t="shared" si="312"/>
        <v>26.75</v>
      </c>
      <c r="Q3980" s="11" t="s">
        <v>8314</v>
      </c>
      <c r="R3980" t="s">
        <v>8315</v>
      </c>
      <c r="S3980" s="15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311"/>
        <v>2</v>
      </c>
      <c r="P3981">
        <f t="shared" si="312"/>
        <v>18.329999999999998</v>
      </c>
      <c r="Q3981" s="11" t="s">
        <v>8314</v>
      </c>
      <c r="R3981" t="s">
        <v>8315</v>
      </c>
      <c r="S3981" s="15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311"/>
        <v>18</v>
      </c>
      <c r="P3982">
        <f t="shared" si="312"/>
        <v>64.290000000000006</v>
      </c>
      <c r="Q3982" s="11" t="s">
        <v>8314</v>
      </c>
      <c r="R3982" t="s">
        <v>8315</v>
      </c>
      <c r="S3982" s="15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311"/>
        <v>4</v>
      </c>
      <c r="P3983">
        <f t="shared" si="312"/>
        <v>175</v>
      </c>
      <c r="Q3983" s="11" t="s">
        <v>8314</v>
      </c>
      <c r="R3983" t="s">
        <v>8315</v>
      </c>
      <c r="S3983" s="15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311"/>
        <v>20</v>
      </c>
      <c r="P3984">
        <f t="shared" si="312"/>
        <v>34</v>
      </c>
      <c r="Q3984" s="11" t="s">
        <v>8314</v>
      </c>
      <c r="R3984" t="s">
        <v>8315</v>
      </c>
      <c r="S3984" s="15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311"/>
        <v>35</v>
      </c>
      <c r="P3985">
        <f t="shared" si="312"/>
        <v>84.28</v>
      </c>
      <c r="Q3985" s="11" t="s">
        <v>8314</v>
      </c>
      <c r="R3985" t="s">
        <v>8315</v>
      </c>
      <c r="S3985" s="15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311"/>
        <v>6</v>
      </c>
      <c r="P3986">
        <f t="shared" si="312"/>
        <v>9.5</v>
      </c>
      <c r="Q3986" s="11" t="s">
        <v>8314</v>
      </c>
      <c r="R3986" t="s">
        <v>8315</v>
      </c>
      <c r="S3986" s="15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311"/>
        <v>32</v>
      </c>
      <c r="P3987">
        <f t="shared" si="312"/>
        <v>33.74</v>
      </c>
      <c r="Q3987" s="11" t="s">
        <v>8314</v>
      </c>
      <c r="R3987" t="s">
        <v>8315</v>
      </c>
      <c r="S3987" s="15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311"/>
        <v>10</v>
      </c>
      <c r="P3988">
        <f t="shared" si="312"/>
        <v>37.54</v>
      </c>
      <c r="Q3988" s="11" t="s">
        <v>8314</v>
      </c>
      <c r="R3988" t="s">
        <v>8315</v>
      </c>
      <c r="S3988" s="15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311"/>
        <v>38</v>
      </c>
      <c r="P3989">
        <f t="shared" si="312"/>
        <v>11.62</v>
      </c>
      <c r="Q3989" s="11" t="s">
        <v>8314</v>
      </c>
      <c r="R3989" t="s">
        <v>8315</v>
      </c>
      <c r="S3989" s="15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311"/>
        <v>2</v>
      </c>
      <c r="P3990">
        <f t="shared" si="312"/>
        <v>8</v>
      </c>
      <c r="Q3990" s="11" t="s">
        <v>8314</v>
      </c>
      <c r="R3990" t="s">
        <v>8315</v>
      </c>
      <c r="S3990" s="15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311"/>
        <v>0</v>
      </c>
      <c r="P3991">
        <f t="shared" si="312"/>
        <v>0</v>
      </c>
      <c r="Q3991" s="11" t="s">
        <v>8314</v>
      </c>
      <c r="R3991" t="s">
        <v>8315</v>
      </c>
      <c r="S3991" s="15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311"/>
        <v>4</v>
      </c>
      <c r="P3992">
        <f t="shared" si="312"/>
        <v>23</v>
      </c>
      <c r="Q3992" s="11" t="s">
        <v>8314</v>
      </c>
      <c r="R3992" t="s">
        <v>8315</v>
      </c>
      <c r="S3992" s="15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311"/>
        <v>20</v>
      </c>
      <c r="P3993">
        <f t="shared" si="312"/>
        <v>100</v>
      </c>
      <c r="Q3993" s="11" t="s">
        <v>8314</v>
      </c>
      <c r="R3993" t="s">
        <v>8315</v>
      </c>
      <c r="S3993" s="15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311"/>
        <v>5</v>
      </c>
      <c r="P3994">
        <f t="shared" si="312"/>
        <v>60.11</v>
      </c>
      <c r="Q3994" s="11" t="s">
        <v>8314</v>
      </c>
      <c r="R3994" t="s">
        <v>8315</v>
      </c>
      <c r="S3994" s="15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311"/>
        <v>0</v>
      </c>
      <c r="P3995">
        <f t="shared" si="312"/>
        <v>3</v>
      </c>
      <c r="Q3995" s="11" t="s">
        <v>8314</v>
      </c>
      <c r="R3995" t="s">
        <v>8315</v>
      </c>
      <c r="S3995" s="15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311"/>
        <v>0</v>
      </c>
      <c r="P3996">
        <f t="shared" si="312"/>
        <v>5</v>
      </c>
      <c r="Q3996" s="11" t="s">
        <v>8314</v>
      </c>
      <c r="R3996" t="s">
        <v>8315</v>
      </c>
      <c r="S3996" s="15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311"/>
        <v>35</v>
      </c>
      <c r="P3997">
        <f t="shared" si="312"/>
        <v>17.5</v>
      </c>
      <c r="Q3997" s="11" t="s">
        <v>8314</v>
      </c>
      <c r="R3997" t="s">
        <v>8315</v>
      </c>
      <c r="S3997" s="15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311"/>
        <v>17</v>
      </c>
      <c r="P3998">
        <f t="shared" si="312"/>
        <v>29.24</v>
      </c>
      <c r="Q3998" s="11" t="s">
        <v>8314</v>
      </c>
      <c r="R3998" t="s">
        <v>8315</v>
      </c>
      <c r="S3998" s="15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311"/>
        <v>0</v>
      </c>
      <c r="P3999">
        <f t="shared" si="312"/>
        <v>0</v>
      </c>
      <c r="Q3999" s="11" t="s">
        <v>8314</v>
      </c>
      <c r="R3999" t="s">
        <v>8315</v>
      </c>
      <c r="S3999" s="15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311"/>
        <v>57</v>
      </c>
      <c r="P4000">
        <f t="shared" si="312"/>
        <v>59.58</v>
      </c>
      <c r="Q4000" s="11" t="s">
        <v>8314</v>
      </c>
      <c r="R4000" t="s">
        <v>8315</v>
      </c>
      <c r="S4000" s="15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311"/>
        <v>17</v>
      </c>
      <c r="P4001">
        <f t="shared" si="312"/>
        <v>82.57</v>
      </c>
      <c r="Q4001" s="11" t="s">
        <v>8314</v>
      </c>
      <c r="R4001" t="s">
        <v>8315</v>
      </c>
      <c r="S4001" s="15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311"/>
        <v>0</v>
      </c>
      <c r="P4002">
        <f t="shared" si="312"/>
        <v>10</v>
      </c>
      <c r="Q4002" s="11" t="s">
        <v>8314</v>
      </c>
      <c r="R4002" t="s">
        <v>8315</v>
      </c>
      <c r="S4002" s="15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311"/>
        <v>38</v>
      </c>
      <c r="P4003">
        <f t="shared" si="312"/>
        <v>32.36</v>
      </c>
      <c r="Q4003" s="11" t="s">
        <v>8314</v>
      </c>
      <c r="R4003" t="s">
        <v>8315</v>
      </c>
      <c r="S4003" s="15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311"/>
        <v>2</v>
      </c>
      <c r="P4004">
        <f t="shared" si="312"/>
        <v>5.75</v>
      </c>
      <c r="Q4004" s="11" t="s">
        <v>8314</v>
      </c>
      <c r="R4004" t="s">
        <v>8315</v>
      </c>
      <c r="S4004" s="15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311"/>
        <v>10</v>
      </c>
      <c r="P4005">
        <f t="shared" si="312"/>
        <v>100.5</v>
      </c>
      <c r="Q4005" s="11" t="s">
        <v>8314</v>
      </c>
      <c r="R4005" t="s">
        <v>8315</v>
      </c>
      <c r="S4005" s="15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311"/>
        <v>0</v>
      </c>
      <c r="P4006">
        <f t="shared" si="312"/>
        <v>1</v>
      </c>
      <c r="Q4006" s="11" t="s">
        <v>8314</v>
      </c>
      <c r="R4006" t="s">
        <v>8315</v>
      </c>
      <c r="S4006" s="15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311"/>
        <v>1</v>
      </c>
      <c r="P4007">
        <f t="shared" si="312"/>
        <v>20</v>
      </c>
      <c r="Q4007" s="11" t="s">
        <v>8314</v>
      </c>
      <c r="R4007" t="s">
        <v>8315</v>
      </c>
      <c r="S4007" s="15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311"/>
        <v>0</v>
      </c>
      <c r="P4008">
        <f t="shared" si="312"/>
        <v>2</v>
      </c>
      <c r="Q4008" s="11" t="s">
        <v>8314</v>
      </c>
      <c r="R4008" t="s">
        <v>8315</v>
      </c>
      <c r="S4008" s="15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311"/>
        <v>0</v>
      </c>
      <c r="P4009">
        <f t="shared" si="312"/>
        <v>5</v>
      </c>
      <c r="Q4009" s="11" t="s">
        <v>8314</v>
      </c>
      <c r="R4009" t="s">
        <v>8315</v>
      </c>
      <c r="S4009" s="15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311"/>
        <v>6</v>
      </c>
      <c r="P4010">
        <f t="shared" si="312"/>
        <v>15</v>
      </c>
      <c r="Q4010" s="11" t="s">
        <v>8314</v>
      </c>
      <c r="R4010" t="s">
        <v>8315</v>
      </c>
      <c r="S4010" s="15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311"/>
        <v>4</v>
      </c>
      <c r="P4011">
        <f t="shared" si="312"/>
        <v>25</v>
      </c>
      <c r="Q4011" s="11" t="s">
        <v>8314</v>
      </c>
      <c r="R4011" t="s">
        <v>8315</v>
      </c>
      <c r="S4011" s="15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311"/>
        <v>24</v>
      </c>
      <c r="P4012">
        <f t="shared" si="312"/>
        <v>45.84</v>
      </c>
      <c r="Q4012" s="11" t="s">
        <v>8314</v>
      </c>
      <c r="R4012" t="s">
        <v>8315</v>
      </c>
      <c r="S4012" s="15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311"/>
        <v>8</v>
      </c>
      <c r="P4013">
        <f t="shared" si="312"/>
        <v>4.75</v>
      </c>
      <c r="Q4013" s="11" t="s">
        <v>8314</v>
      </c>
      <c r="R4013" t="s">
        <v>8315</v>
      </c>
      <c r="S4013" s="15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311"/>
        <v>0</v>
      </c>
      <c r="P4014">
        <f t="shared" si="312"/>
        <v>0</v>
      </c>
      <c r="Q4014" s="11" t="s">
        <v>8314</v>
      </c>
      <c r="R4014" t="s">
        <v>8315</v>
      </c>
      <c r="S4014" s="15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311"/>
        <v>1</v>
      </c>
      <c r="P4015">
        <f t="shared" si="312"/>
        <v>13</v>
      </c>
      <c r="Q4015" s="11" t="s">
        <v>8314</v>
      </c>
      <c r="R4015" t="s">
        <v>8315</v>
      </c>
      <c r="S4015" s="15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311"/>
        <v>0</v>
      </c>
      <c r="P4016">
        <f t="shared" si="312"/>
        <v>0</v>
      </c>
      <c r="Q4016" s="11" t="s">
        <v>8314</v>
      </c>
      <c r="R4016" t="s">
        <v>8315</v>
      </c>
      <c r="S4016" s="15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311"/>
        <v>0</v>
      </c>
      <c r="P4017">
        <f t="shared" si="312"/>
        <v>1</v>
      </c>
      <c r="Q4017" s="11" t="s">
        <v>8314</v>
      </c>
      <c r="R4017" t="s">
        <v>8315</v>
      </c>
      <c r="S4017" s="15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311"/>
        <v>14</v>
      </c>
      <c r="P4018">
        <f t="shared" si="312"/>
        <v>10</v>
      </c>
      <c r="Q4018" s="11" t="s">
        <v>8314</v>
      </c>
      <c r="R4018" t="s">
        <v>8315</v>
      </c>
      <c r="S4018" s="15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311"/>
        <v>1</v>
      </c>
      <c r="P4019">
        <f t="shared" si="312"/>
        <v>52.5</v>
      </c>
      <c r="Q4019" s="11" t="s">
        <v>8314</v>
      </c>
      <c r="R4019" t="s">
        <v>8315</v>
      </c>
      <c r="S4019" s="15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311"/>
        <v>9</v>
      </c>
      <c r="P4020">
        <f t="shared" si="312"/>
        <v>32.5</v>
      </c>
      <c r="Q4020" s="11" t="s">
        <v>8314</v>
      </c>
      <c r="R4020" t="s">
        <v>8315</v>
      </c>
      <c r="S4020" s="15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311"/>
        <v>1</v>
      </c>
      <c r="P4021">
        <f t="shared" si="312"/>
        <v>7.25</v>
      </c>
      <c r="Q4021" s="11" t="s">
        <v>8314</v>
      </c>
      <c r="R4021" t="s">
        <v>8315</v>
      </c>
      <c r="S4021" s="15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311"/>
        <v>17</v>
      </c>
      <c r="P4022">
        <f t="shared" si="312"/>
        <v>33.33</v>
      </c>
      <c r="Q4022" s="11" t="s">
        <v>8314</v>
      </c>
      <c r="R4022" t="s">
        <v>8315</v>
      </c>
      <c r="S4022" s="15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311"/>
        <v>1</v>
      </c>
      <c r="P4023">
        <f t="shared" si="312"/>
        <v>62.5</v>
      </c>
      <c r="Q4023" s="11" t="s">
        <v>8314</v>
      </c>
      <c r="R4023" t="s">
        <v>8315</v>
      </c>
      <c r="S4023" s="15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311"/>
        <v>70</v>
      </c>
      <c r="P4024">
        <f t="shared" si="312"/>
        <v>63.56</v>
      </c>
      <c r="Q4024" s="11" t="s">
        <v>8314</v>
      </c>
      <c r="R4024" t="s">
        <v>8315</v>
      </c>
      <c r="S4024" s="15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311"/>
        <v>0</v>
      </c>
      <c r="P4025">
        <f t="shared" si="312"/>
        <v>0</v>
      </c>
      <c r="Q4025" s="11" t="s">
        <v>8314</v>
      </c>
      <c r="R4025" t="s">
        <v>8315</v>
      </c>
      <c r="S4025" s="15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311"/>
        <v>1</v>
      </c>
      <c r="P4026">
        <f t="shared" si="312"/>
        <v>10</v>
      </c>
      <c r="Q4026" s="11" t="s">
        <v>8314</v>
      </c>
      <c r="R4026" t="s">
        <v>8315</v>
      </c>
      <c r="S4026" s="15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311"/>
        <v>5</v>
      </c>
      <c r="P4027">
        <f t="shared" si="312"/>
        <v>62.5</v>
      </c>
      <c r="Q4027" s="11" t="s">
        <v>8314</v>
      </c>
      <c r="R4027" t="s">
        <v>8315</v>
      </c>
      <c r="S4027" s="15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311"/>
        <v>0</v>
      </c>
      <c r="P4028">
        <f t="shared" si="312"/>
        <v>0</v>
      </c>
      <c r="Q4028" s="11" t="s">
        <v>8314</v>
      </c>
      <c r="R4028" t="s">
        <v>8315</v>
      </c>
      <c r="S4028" s="15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311"/>
        <v>7</v>
      </c>
      <c r="P4029">
        <f t="shared" si="312"/>
        <v>30.71</v>
      </c>
      <c r="Q4029" s="11" t="s">
        <v>8314</v>
      </c>
      <c r="R4029" t="s">
        <v>8315</v>
      </c>
      <c r="S4029" s="15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311"/>
        <v>28</v>
      </c>
      <c r="P4030">
        <f t="shared" si="312"/>
        <v>51</v>
      </c>
      <c r="Q4030" s="11" t="s">
        <v>8314</v>
      </c>
      <c r="R4030" t="s">
        <v>8315</v>
      </c>
      <c r="S4030" s="15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311"/>
        <v>0</v>
      </c>
      <c r="P4031">
        <f t="shared" si="312"/>
        <v>0</v>
      </c>
      <c r="Q4031" s="11" t="s">
        <v>8314</v>
      </c>
      <c r="R4031" t="s">
        <v>8315</v>
      </c>
      <c r="S4031" s="15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311"/>
        <v>16</v>
      </c>
      <c r="P4032">
        <f t="shared" si="312"/>
        <v>66.67</v>
      </c>
      <c r="Q4032" s="11" t="s">
        <v>8314</v>
      </c>
      <c r="R4032" t="s">
        <v>8315</v>
      </c>
      <c r="S4032" s="15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311"/>
        <v>0</v>
      </c>
      <c r="P4033">
        <f t="shared" si="312"/>
        <v>0</v>
      </c>
      <c r="Q4033" s="11" t="s">
        <v>8314</v>
      </c>
      <c r="R4033" t="s">
        <v>8315</v>
      </c>
      <c r="S4033" s="15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ref="O4034:O4097" si="316">ROUND(E4034/D4034*100,0)</f>
        <v>7</v>
      </c>
      <c r="P4034">
        <f t="shared" ref="P4034:P4097" si="317">IFERROR(ROUND(E4034/L4034,2),0)</f>
        <v>59</v>
      </c>
      <c r="Q4034" s="11" t="s">
        <v>8314</v>
      </c>
      <c r="R4034" t="s">
        <v>8315</v>
      </c>
      <c r="S4034" s="15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si="316"/>
        <v>26</v>
      </c>
      <c r="P4035">
        <f t="shared" si="317"/>
        <v>65.34</v>
      </c>
      <c r="Q4035" s="11" t="s">
        <v>8314</v>
      </c>
      <c r="R4035" t="s">
        <v>8315</v>
      </c>
      <c r="S4035" s="15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316"/>
        <v>1</v>
      </c>
      <c r="P4036">
        <f t="shared" si="317"/>
        <v>100</v>
      </c>
      <c r="Q4036" s="11" t="s">
        <v>8314</v>
      </c>
      <c r="R4036" t="s">
        <v>8315</v>
      </c>
      <c r="S4036" s="15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316"/>
        <v>37</v>
      </c>
      <c r="P4037">
        <f t="shared" si="317"/>
        <v>147.4</v>
      </c>
      <c r="Q4037" s="11" t="s">
        <v>8314</v>
      </c>
      <c r="R4037" t="s">
        <v>8315</v>
      </c>
      <c r="S4037" s="15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316"/>
        <v>47</v>
      </c>
      <c r="P4038">
        <f t="shared" si="317"/>
        <v>166.06</v>
      </c>
      <c r="Q4038" s="11" t="s">
        <v>8314</v>
      </c>
      <c r="R4038" t="s">
        <v>8315</v>
      </c>
      <c r="S4038" s="15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316"/>
        <v>11</v>
      </c>
      <c r="P4039">
        <f t="shared" si="317"/>
        <v>40</v>
      </c>
      <c r="Q4039" s="11" t="s">
        <v>8314</v>
      </c>
      <c r="R4039" t="s">
        <v>8315</v>
      </c>
      <c r="S4039" s="15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316"/>
        <v>12</v>
      </c>
      <c r="P4040">
        <f t="shared" si="317"/>
        <v>75.25</v>
      </c>
      <c r="Q4040" s="11" t="s">
        <v>8314</v>
      </c>
      <c r="R4040" t="s">
        <v>8315</v>
      </c>
      <c r="S4040" s="15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316"/>
        <v>60</v>
      </c>
      <c r="P4041">
        <f t="shared" si="317"/>
        <v>60</v>
      </c>
      <c r="Q4041" s="11" t="s">
        <v>8314</v>
      </c>
      <c r="R4041" t="s">
        <v>8315</v>
      </c>
      <c r="S4041" s="15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316"/>
        <v>31</v>
      </c>
      <c r="P4042">
        <f t="shared" si="317"/>
        <v>1250</v>
      </c>
      <c r="Q4042" s="11" t="s">
        <v>8314</v>
      </c>
      <c r="R4042" t="s">
        <v>8315</v>
      </c>
      <c r="S4042" s="15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316"/>
        <v>0</v>
      </c>
      <c r="P4043">
        <f t="shared" si="317"/>
        <v>10.5</v>
      </c>
      <c r="Q4043" s="11" t="s">
        <v>8314</v>
      </c>
      <c r="R4043" t="s">
        <v>8315</v>
      </c>
      <c r="S4043" s="15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316"/>
        <v>0</v>
      </c>
      <c r="P4044">
        <f t="shared" si="317"/>
        <v>7</v>
      </c>
      <c r="Q4044" s="11" t="s">
        <v>8314</v>
      </c>
      <c r="R4044" t="s">
        <v>8315</v>
      </c>
      <c r="S4044" s="15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316"/>
        <v>0</v>
      </c>
      <c r="P4045">
        <f t="shared" si="317"/>
        <v>0</v>
      </c>
      <c r="Q4045" s="11" t="s">
        <v>8314</v>
      </c>
      <c r="R4045" t="s">
        <v>8315</v>
      </c>
      <c r="S4045" s="15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316"/>
        <v>38</v>
      </c>
      <c r="P4046">
        <f t="shared" si="317"/>
        <v>56.25</v>
      </c>
      <c r="Q4046" s="11" t="s">
        <v>8314</v>
      </c>
      <c r="R4046" t="s">
        <v>8315</v>
      </c>
      <c r="S4046" s="15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316"/>
        <v>0</v>
      </c>
      <c r="P4047">
        <f t="shared" si="317"/>
        <v>1</v>
      </c>
      <c r="Q4047" s="11" t="s">
        <v>8314</v>
      </c>
      <c r="R4047" t="s">
        <v>8315</v>
      </c>
      <c r="S4047" s="15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316"/>
        <v>8</v>
      </c>
      <c r="P4048">
        <f t="shared" si="317"/>
        <v>38.33</v>
      </c>
      <c r="Q4048" s="11" t="s">
        <v>8314</v>
      </c>
      <c r="R4048" t="s">
        <v>8315</v>
      </c>
      <c r="S4048" s="15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316"/>
        <v>2</v>
      </c>
      <c r="P4049">
        <f t="shared" si="317"/>
        <v>27.5</v>
      </c>
      <c r="Q4049" s="11" t="s">
        <v>8314</v>
      </c>
      <c r="R4049" t="s">
        <v>8315</v>
      </c>
      <c r="S4049" s="15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316"/>
        <v>18</v>
      </c>
      <c r="P4050">
        <f t="shared" si="317"/>
        <v>32.979999999999997</v>
      </c>
      <c r="Q4050" s="11" t="s">
        <v>8314</v>
      </c>
      <c r="R4050" t="s">
        <v>8315</v>
      </c>
      <c r="S4050" s="15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316"/>
        <v>0</v>
      </c>
      <c r="P4051">
        <f t="shared" si="317"/>
        <v>16</v>
      </c>
      <c r="Q4051" s="11" t="s">
        <v>8314</v>
      </c>
      <c r="R4051" t="s">
        <v>8315</v>
      </c>
      <c r="S4051" s="15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316"/>
        <v>0</v>
      </c>
      <c r="P4052">
        <f t="shared" si="317"/>
        <v>1</v>
      </c>
      <c r="Q4052" s="11" t="s">
        <v>8314</v>
      </c>
      <c r="R4052" t="s">
        <v>8315</v>
      </c>
      <c r="S4052" s="15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316"/>
        <v>0</v>
      </c>
      <c r="P4053">
        <f t="shared" si="317"/>
        <v>0</v>
      </c>
      <c r="Q4053" s="11" t="s">
        <v>8314</v>
      </c>
      <c r="R4053" t="s">
        <v>8315</v>
      </c>
      <c r="S4053" s="15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316"/>
        <v>38</v>
      </c>
      <c r="P4054">
        <f t="shared" si="317"/>
        <v>86.62</v>
      </c>
      <c r="Q4054" s="11" t="s">
        <v>8314</v>
      </c>
      <c r="R4054" t="s">
        <v>8315</v>
      </c>
      <c r="S4054" s="15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316"/>
        <v>22</v>
      </c>
      <c r="P4055">
        <f t="shared" si="317"/>
        <v>55</v>
      </c>
      <c r="Q4055" s="11" t="s">
        <v>8314</v>
      </c>
      <c r="R4055" t="s">
        <v>8315</v>
      </c>
      <c r="S4055" s="15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316"/>
        <v>0</v>
      </c>
      <c r="P4056">
        <f t="shared" si="317"/>
        <v>0</v>
      </c>
      <c r="Q4056" s="11" t="s">
        <v>8314</v>
      </c>
      <c r="R4056" t="s">
        <v>8315</v>
      </c>
      <c r="S4056" s="15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316"/>
        <v>18</v>
      </c>
      <c r="P4057">
        <f t="shared" si="317"/>
        <v>41.95</v>
      </c>
      <c r="Q4057" s="11" t="s">
        <v>8314</v>
      </c>
      <c r="R4057" t="s">
        <v>8315</v>
      </c>
      <c r="S4057" s="15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316"/>
        <v>53</v>
      </c>
      <c r="P4058">
        <f t="shared" si="317"/>
        <v>88.33</v>
      </c>
      <c r="Q4058" s="11" t="s">
        <v>8314</v>
      </c>
      <c r="R4058" t="s">
        <v>8315</v>
      </c>
      <c r="S4058" s="15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316"/>
        <v>22</v>
      </c>
      <c r="P4059">
        <f t="shared" si="317"/>
        <v>129.16999999999999</v>
      </c>
      <c r="Q4059" s="11" t="s">
        <v>8314</v>
      </c>
      <c r="R4059" t="s">
        <v>8315</v>
      </c>
      <c r="S4059" s="15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316"/>
        <v>3</v>
      </c>
      <c r="P4060">
        <f t="shared" si="317"/>
        <v>23.75</v>
      </c>
      <c r="Q4060" s="11" t="s">
        <v>8314</v>
      </c>
      <c r="R4060" t="s">
        <v>8315</v>
      </c>
      <c r="S4060" s="15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316"/>
        <v>3</v>
      </c>
      <c r="P4061">
        <f t="shared" si="317"/>
        <v>35.71</v>
      </c>
      <c r="Q4061" s="11" t="s">
        <v>8314</v>
      </c>
      <c r="R4061" t="s">
        <v>8315</v>
      </c>
      <c r="S4061" s="15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316"/>
        <v>3</v>
      </c>
      <c r="P4062">
        <f t="shared" si="317"/>
        <v>57</v>
      </c>
      <c r="Q4062" s="11" t="s">
        <v>8314</v>
      </c>
      <c r="R4062" t="s">
        <v>8315</v>
      </c>
      <c r="S4062" s="15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316"/>
        <v>0</v>
      </c>
      <c r="P4063">
        <f t="shared" si="317"/>
        <v>0</v>
      </c>
      <c r="Q4063" s="11" t="s">
        <v>8314</v>
      </c>
      <c r="R4063" t="s">
        <v>8315</v>
      </c>
      <c r="S4063" s="15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316"/>
        <v>2</v>
      </c>
      <c r="P4064">
        <f t="shared" si="317"/>
        <v>163.33000000000001</v>
      </c>
      <c r="Q4064" s="11" t="s">
        <v>8314</v>
      </c>
      <c r="R4064" t="s">
        <v>8315</v>
      </c>
      <c r="S4064" s="15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316"/>
        <v>1</v>
      </c>
      <c r="P4065">
        <f t="shared" si="317"/>
        <v>15</v>
      </c>
      <c r="Q4065" s="11" t="s">
        <v>8314</v>
      </c>
      <c r="R4065" t="s">
        <v>8315</v>
      </c>
      <c r="S4065" s="15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316"/>
        <v>19</v>
      </c>
      <c r="P4066">
        <f t="shared" si="317"/>
        <v>64.17</v>
      </c>
      <c r="Q4066" s="11" t="s">
        <v>8314</v>
      </c>
      <c r="R4066" t="s">
        <v>8315</v>
      </c>
      <c r="S4066" s="15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316"/>
        <v>1</v>
      </c>
      <c r="P4067">
        <f t="shared" si="317"/>
        <v>6.75</v>
      </c>
      <c r="Q4067" s="11" t="s">
        <v>8314</v>
      </c>
      <c r="R4067" t="s">
        <v>8315</v>
      </c>
      <c r="S4067" s="15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316"/>
        <v>0</v>
      </c>
      <c r="P4068">
        <f t="shared" si="317"/>
        <v>25</v>
      </c>
      <c r="Q4068" s="11" t="s">
        <v>8314</v>
      </c>
      <c r="R4068" t="s">
        <v>8315</v>
      </c>
      <c r="S4068" s="15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316"/>
        <v>61</v>
      </c>
      <c r="P4069">
        <f t="shared" si="317"/>
        <v>179.12</v>
      </c>
      <c r="Q4069" s="11" t="s">
        <v>8314</v>
      </c>
      <c r="R4069" t="s">
        <v>8315</v>
      </c>
      <c r="S4069" s="15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316"/>
        <v>1</v>
      </c>
      <c r="P4070">
        <f t="shared" si="317"/>
        <v>34.950000000000003</v>
      </c>
      <c r="Q4070" s="11" t="s">
        <v>8314</v>
      </c>
      <c r="R4070" t="s">
        <v>8315</v>
      </c>
      <c r="S4070" s="15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316"/>
        <v>34</v>
      </c>
      <c r="P4071">
        <f t="shared" si="317"/>
        <v>33.08</v>
      </c>
      <c r="Q4071" s="11" t="s">
        <v>8314</v>
      </c>
      <c r="R4071" t="s">
        <v>8315</v>
      </c>
      <c r="S4071" s="15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316"/>
        <v>17</v>
      </c>
      <c r="P4072">
        <f t="shared" si="317"/>
        <v>27.5</v>
      </c>
      <c r="Q4072" s="11" t="s">
        <v>8314</v>
      </c>
      <c r="R4072" t="s">
        <v>8315</v>
      </c>
      <c r="S4072" s="15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316"/>
        <v>0</v>
      </c>
      <c r="P4073">
        <f t="shared" si="317"/>
        <v>0</v>
      </c>
      <c r="Q4073" s="11" t="s">
        <v>8314</v>
      </c>
      <c r="R4073" t="s">
        <v>8315</v>
      </c>
      <c r="S4073" s="15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316"/>
        <v>0</v>
      </c>
      <c r="P4074">
        <f t="shared" si="317"/>
        <v>2</v>
      </c>
      <c r="Q4074" s="11" t="s">
        <v>8314</v>
      </c>
      <c r="R4074" t="s">
        <v>8315</v>
      </c>
      <c r="S4074" s="15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316"/>
        <v>1</v>
      </c>
      <c r="P4075">
        <f t="shared" si="317"/>
        <v>18.5</v>
      </c>
      <c r="Q4075" s="11" t="s">
        <v>8314</v>
      </c>
      <c r="R4075" t="s">
        <v>8315</v>
      </c>
      <c r="S4075" s="15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316"/>
        <v>27</v>
      </c>
      <c r="P4076">
        <f t="shared" si="317"/>
        <v>35</v>
      </c>
      <c r="Q4076" s="11" t="s">
        <v>8314</v>
      </c>
      <c r="R4076" t="s">
        <v>8315</v>
      </c>
      <c r="S4076" s="15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316"/>
        <v>29</v>
      </c>
      <c r="P4077">
        <f t="shared" si="317"/>
        <v>44.31</v>
      </c>
      <c r="Q4077" s="11" t="s">
        <v>8314</v>
      </c>
      <c r="R4077" t="s">
        <v>8315</v>
      </c>
      <c r="S4077" s="15">
        <f t="shared" si="318"/>
        <v>41779.045937499999</v>
      </c>
      <c r="T4077" s="16">
        <f t="shared" si="319"/>
        <v>41820.727777777778</v>
      </c>
      <c r="U4077">
        <f t="shared" ref="U4077:U4115" si="320">YEAR(S4077)</f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316"/>
        <v>0</v>
      </c>
      <c r="P4078">
        <f t="shared" si="317"/>
        <v>0</v>
      </c>
      <c r="Q4078" s="11" t="s">
        <v>8314</v>
      </c>
      <c r="R4078" t="s">
        <v>8315</v>
      </c>
      <c r="S4078" s="15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316"/>
        <v>9</v>
      </c>
      <c r="P4079">
        <f t="shared" si="317"/>
        <v>222.5</v>
      </c>
      <c r="Q4079" s="11" t="s">
        <v>8314</v>
      </c>
      <c r="R4079" t="s">
        <v>8315</v>
      </c>
      <c r="S4079" s="15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316"/>
        <v>0</v>
      </c>
      <c r="P4080">
        <f t="shared" si="317"/>
        <v>0</v>
      </c>
      <c r="Q4080" s="11" t="s">
        <v>8314</v>
      </c>
      <c r="R4080" t="s">
        <v>8315</v>
      </c>
      <c r="S4080" s="15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316"/>
        <v>0</v>
      </c>
      <c r="P4081">
        <f t="shared" si="317"/>
        <v>5</v>
      </c>
      <c r="Q4081" s="11" t="s">
        <v>8314</v>
      </c>
      <c r="R4081" t="s">
        <v>8315</v>
      </c>
      <c r="S4081" s="15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316"/>
        <v>0</v>
      </c>
      <c r="P4082">
        <f t="shared" si="317"/>
        <v>0</v>
      </c>
      <c r="Q4082" s="11" t="s">
        <v>8314</v>
      </c>
      <c r="R4082" t="s">
        <v>8315</v>
      </c>
      <c r="S4082" s="15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316"/>
        <v>16</v>
      </c>
      <c r="P4083">
        <f t="shared" si="317"/>
        <v>29.17</v>
      </c>
      <c r="Q4083" s="11" t="s">
        <v>8314</v>
      </c>
      <c r="R4083" t="s">
        <v>8315</v>
      </c>
      <c r="S4083" s="15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316"/>
        <v>2</v>
      </c>
      <c r="P4084">
        <f t="shared" si="317"/>
        <v>1.5</v>
      </c>
      <c r="Q4084" s="11" t="s">
        <v>8314</v>
      </c>
      <c r="R4084" t="s">
        <v>8315</v>
      </c>
      <c r="S4084" s="15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316"/>
        <v>22</v>
      </c>
      <c r="P4085">
        <f t="shared" si="317"/>
        <v>126.5</v>
      </c>
      <c r="Q4085" s="11" t="s">
        <v>8314</v>
      </c>
      <c r="R4085" t="s">
        <v>8315</v>
      </c>
      <c r="S4085" s="15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316"/>
        <v>0</v>
      </c>
      <c r="P4086">
        <f t="shared" si="317"/>
        <v>10</v>
      </c>
      <c r="Q4086" s="11" t="s">
        <v>8314</v>
      </c>
      <c r="R4086" t="s">
        <v>8315</v>
      </c>
      <c r="S4086" s="15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316"/>
        <v>0</v>
      </c>
      <c r="P4087">
        <f t="shared" si="317"/>
        <v>10</v>
      </c>
      <c r="Q4087" s="11" t="s">
        <v>8314</v>
      </c>
      <c r="R4087" t="s">
        <v>8315</v>
      </c>
      <c r="S4087" s="15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316"/>
        <v>5</v>
      </c>
      <c r="P4088">
        <f t="shared" si="317"/>
        <v>9.4</v>
      </c>
      <c r="Q4088" s="11" t="s">
        <v>8314</v>
      </c>
      <c r="R4088" t="s">
        <v>8315</v>
      </c>
      <c r="S4088" s="15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316"/>
        <v>0</v>
      </c>
      <c r="P4089">
        <f t="shared" si="317"/>
        <v>0</v>
      </c>
      <c r="Q4089" s="11" t="s">
        <v>8314</v>
      </c>
      <c r="R4089" t="s">
        <v>8315</v>
      </c>
      <c r="S4089" s="15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316"/>
        <v>11</v>
      </c>
      <c r="P4090">
        <f t="shared" si="317"/>
        <v>72</v>
      </c>
      <c r="Q4090" s="11" t="s">
        <v>8314</v>
      </c>
      <c r="R4090" t="s">
        <v>8315</v>
      </c>
      <c r="S4090" s="15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316"/>
        <v>5</v>
      </c>
      <c r="P4091">
        <f t="shared" si="317"/>
        <v>30</v>
      </c>
      <c r="Q4091" s="11" t="s">
        <v>8314</v>
      </c>
      <c r="R4091" t="s">
        <v>8315</v>
      </c>
      <c r="S4091" s="15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316"/>
        <v>3</v>
      </c>
      <c r="P4092">
        <f t="shared" si="317"/>
        <v>10.67</v>
      </c>
      <c r="Q4092" s="11" t="s">
        <v>8314</v>
      </c>
      <c r="R4092" t="s">
        <v>8315</v>
      </c>
      <c r="S4092" s="15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316"/>
        <v>13</v>
      </c>
      <c r="P4093">
        <f t="shared" si="317"/>
        <v>25.5</v>
      </c>
      <c r="Q4093" s="11" t="s">
        <v>8314</v>
      </c>
      <c r="R4093" t="s">
        <v>8315</v>
      </c>
      <c r="S4093" s="15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316"/>
        <v>0</v>
      </c>
      <c r="P4094">
        <f t="shared" si="317"/>
        <v>20</v>
      </c>
      <c r="Q4094" s="11" t="s">
        <v>8314</v>
      </c>
      <c r="R4094" t="s">
        <v>8315</v>
      </c>
      <c r="S4094" s="15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316"/>
        <v>2</v>
      </c>
      <c r="P4095">
        <f t="shared" si="317"/>
        <v>15</v>
      </c>
      <c r="Q4095" s="11" t="s">
        <v>8314</v>
      </c>
      <c r="R4095" t="s">
        <v>8315</v>
      </c>
      <c r="S4095" s="15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316"/>
        <v>37</v>
      </c>
      <c r="P4096">
        <f t="shared" si="317"/>
        <v>91.25</v>
      </c>
      <c r="Q4096" s="11" t="s">
        <v>8314</v>
      </c>
      <c r="R4096" t="s">
        <v>8315</v>
      </c>
      <c r="S4096" s="15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316"/>
        <v>3</v>
      </c>
      <c r="P4097">
        <f t="shared" si="317"/>
        <v>800</v>
      </c>
      <c r="Q4097" s="11" t="s">
        <v>8314</v>
      </c>
      <c r="R4097" t="s">
        <v>8315</v>
      </c>
      <c r="S4097" s="15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ref="O4098:O4115" si="321">ROUND(E4098/D4098*100,0)</f>
        <v>11</v>
      </c>
      <c r="P4098">
        <f t="shared" ref="P4098:P4115" si="322">IFERROR(ROUND(E4098/L4098,2),0)</f>
        <v>80</v>
      </c>
      <c r="Q4098" s="11" t="s">
        <v>8314</v>
      </c>
      <c r="R4098" t="s">
        <v>8315</v>
      </c>
      <c r="S4098" s="15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si="321"/>
        <v>0</v>
      </c>
      <c r="P4099">
        <f t="shared" si="322"/>
        <v>0</v>
      </c>
      <c r="Q4099" s="11" t="s">
        <v>8314</v>
      </c>
      <c r="R4099" t="s">
        <v>8315</v>
      </c>
      <c r="S4099" s="15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321"/>
        <v>0</v>
      </c>
      <c r="P4100">
        <f t="shared" si="322"/>
        <v>0</v>
      </c>
      <c r="Q4100" s="11" t="s">
        <v>8314</v>
      </c>
      <c r="R4100" t="s">
        <v>8315</v>
      </c>
      <c r="S4100" s="15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321"/>
        <v>1</v>
      </c>
      <c r="P4101">
        <f t="shared" si="322"/>
        <v>50</v>
      </c>
      <c r="Q4101" s="11" t="s">
        <v>8314</v>
      </c>
      <c r="R4101" t="s">
        <v>8315</v>
      </c>
      <c r="S4101" s="15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321"/>
        <v>0</v>
      </c>
      <c r="P4102">
        <f t="shared" si="322"/>
        <v>0</v>
      </c>
      <c r="Q4102" s="11" t="s">
        <v>8314</v>
      </c>
      <c r="R4102" t="s">
        <v>8315</v>
      </c>
      <c r="S4102" s="15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321"/>
        <v>0</v>
      </c>
      <c r="P4103">
        <f t="shared" si="322"/>
        <v>0</v>
      </c>
      <c r="Q4103" s="11" t="s">
        <v>8314</v>
      </c>
      <c r="R4103" t="s">
        <v>8315</v>
      </c>
      <c r="S4103" s="15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321"/>
        <v>27</v>
      </c>
      <c r="P4104">
        <f t="shared" si="322"/>
        <v>22.83</v>
      </c>
      <c r="Q4104" s="11" t="s">
        <v>8314</v>
      </c>
      <c r="R4104" t="s">
        <v>8315</v>
      </c>
      <c r="S4104" s="15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321"/>
        <v>10</v>
      </c>
      <c r="P4105">
        <f t="shared" si="322"/>
        <v>16.670000000000002</v>
      </c>
      <c r="Q4105" s="11" t="s">
        <v>8314</v>
      </c>
      <c r="R4105" t="s">
        <v>8315</v>
      </c>
      <c r="S4105" s="15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321"/>
        <v>21</v>
      </c>
      <c r="P4106">
        <f t="shared" si="322"/>
        <v>45.79</v>
      </c>
      <c r="Q4106" s="11" t="s">
        <v>8314</v>
      </c>
      <c r="R4106" t="s">
        <v>8315</v>
      </c>
      <c r="S4106" s="15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321"/>
        <v>7</v>
      </c>
      <c r="P4107">
        <f t="shared" si="322"/>
        <v>383.33</v>
      </c>
      <c r="Q4107" s="11" t="s">
        <v>8314</v>
      </c>
      <c r="R4107" t="s">
        <v>8315</v>
      </c>
      <c r="S4107" s="15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321"/>
        <v>71</v>
      </c>
      <c r="P4108">
        <f t="shared" si="322"/>
        <v>106.97</v>
      </c>
      <c r="Q4108" s="11" t="s">
        <v>8314</v>
      </c>
      <c r="R4108" t="s">
        <v>8315</v>
      </c>
      <c r="S4108" s="15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321"/>
        <v>2</v>
      </c>
      <c r="P4109">
        <f t="shared" si="322"/>
        <v>10.25</v>
      </c>
      <c r="Q4109" s="11" t="s">
        <v>8314</v>
      </c>
      <c r="R4109" t="s">
        <v>8315</v>
      </c>
      <c r="S4109" s="15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321"/>
        <v>2</v>
      </c>
      <c r="P4110">
        <f t="shared" si="322"/>
        <v>59</v>
      </c>
      <c r="Q4110" s="11" t="s">
        <v>8314</v>
      </c>
      <c r="R4110" t="s">
        <v>8315</v>
      </c>
      <c r="S4110" s="15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321"/>
        <v>0</v>
      </c>
      <c r="P4111">
        <f t="shared" si="322"/>
        <v>0</v>
      </c>
      <c r="Q4111" s="11" t="s">
        <v>8314</v>
      </c>
      <c r="R4111" t="s">
        <v>8315</v>
      </c>
      <c r="S4111" s="15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321"/>
        <v>29</v>
      </c>
      <c r="P4112">
        <f t="shared" si="322"/>
        <v>14.33</v>
      </c>
      <c r="Q4112" s="11" t="s">
        <v>8314</v>
      </c>
      <c r="R4112" t="s">
        <v>8315</v>
      </c>
      <c r="S4112" s="15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321"/>
        <v>3</v>
      </c>
      <c r="P4113">
        <f t="shared" si="322"/>
        <v>15.67</v>
      </c>
      <c r="Q4113" s="11" t="s">
        <v>8314</v>
      </c>
      <c r="R4113" t="s">
        <v>8315</v>
      </c>
      <c r="S4113" s="15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321"/>
        <v>0</v>
      </c>
      <c r="P4114">
        <f t="shared" si="322"/>
        <v>1</v>
      </c>
      <c r="Q4114" s="11" t="s">
        <v>8314</v>
      </c>
      <c r="R4114" t="s">
        <v>8315</v>
      </c>
      <c r="S4114" s="15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321"/>
        <v>0</v>
      </c>
      <c r="P4115">
        <f t="shared" si="322"/>
        <v>1</v>
      </c>
      <c r="Q4115" s="11" t="s">
        <v>8314</v>
      </c>
      <c r="R4115" t="s">
        <v>8315</v>
      </c>
      <c r="S4115" s="15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</sheetData>
  <autoFilter ref="A1:U1" xr:uid="{00000000-0001-0000-0000-000000000000}"/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AFBE-FDAF-4409-B0D0-3F708233324A}">
  <dimension ref="A1:H13"/>
  <sheetViews>
    <sheetView tabSelected="1" workbookViewId="0">
      <selection activeCell="D2" sqref="D2:D13"/>
    </sheetView>
  </sheetViews>
  <sheetFormatPr defaultRowHeight="1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>
      <c r="A1" t="s">
        <v>8380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>
      <c r="A2" t="s">
        <v>8399</v>
      </c>
      <c r="B2">
        <f>COUNTIFS(KickStarter!$D:$D, "&lt;1000", KickStarter!$F:$F, "successful",KickStarter!$R:$R, "plays")</f>
        <v>141</v>
      </c>
      <c r="C2">
        <f>COUNTIFS(KickStarter!$D:$D, "&lt;1000", KickStarter!$F:$F, "failed",KickStarter!$R:$R, "plays")</f>
        <v>45</v>
      </c>
      <c r="D2">
        <f>COUNTIFS(KickStarter!$D:$D, "&lt;1000", KickStarter!$F:$F, "cancelled",KickStarter!$R:$R, "plays")</f>
        <v>0</v>
      </c>
      <c r="E2">
        <f>SUM(B2:D2)</f>
        <v>186</v>
      </c>
      <c r="F2" s="23">
        <f>SUM(B2/$E2)</f>
        <v>0.75806451612903225</v>
      </c>
      <c r="G2" s="23">
        <f>SUM(C2/$E2)</f>
        <v>0.24193548387096775</v>
      </c>
      <c r="H2" s="23">
        <f>SUM(D2/$E2)</f>
        <v>0</v>
      </c>
    </row>
    <row r="3" spans="1:8">
      <c r="A3" t="s">
        <v>8400</v>
      </c>
      <c r="B3">
        <f>COUNTIFS(KickStarter!$D:$D, "&gt;=1000",  KickStarter!$D:$D, "&lt;4999", KickStarter!$F:$F, "successful",KickStarter!$R:$R, "plays")</f>
        <v>387</v>
      </c>
      <c r="C3">
        <f>COUNTIFS(KickStarter!$D:$D, "&gt;=1000",  KickStarter!$D:$D, "&lt;4999", KickStarter!$F:$F, "failed",KickStarter!$R:$R, "plays")</f>
        <v>146</v>
      </c>
      <c r="D3">
        <f>COUNTIFS(KickStarter!$D:$D, "&gt;=1000",  KickStarter!$D:$D, "&lt;4999", KickStarter!$F:$F, "cancelled",KickStarter!$R:$R, "plays")</f>
        <v>0</v>
      </c>
      <c r="E3">
        <f t="shared" ref="E3:E13" si="0">SUM(B3:D3)</f>
        <v>533</v>
      </c>
      <c r="F3" s="23">
        <f t="shared" ref="F3:H13" si="1">SUM(B3/$E3)</f>
        <v>0.726078799249531</v>
      </c>
      <c r="G3" s="23">
        <f t="shared" si="1"/>
        <v>0.27392120075046905</v>
      </c>
      <c r="H3" s="23">
        <f t="shared" si="1"/>
        <v>0</v>
      </c>
    </row>
    <row r="4" spans="1:8">
      <c r="A4" t="s">
        <v>8401</v>
      </c>
      <c r="B4">
        <f>COUNTIFS(KickStarter!$D:$D, "&gt;=5000",  KickStarter!$D:$D, "&lt;9999", KickStarter!$F:$F, "successful",KickStarter!$R:$R, "plays")</f>
        <v>93</v>
      </c>
      <c r="C4">
        <f>COUNTIFS(KickStarter!$D:$D, "&gt;=5000",  KickStarter!$D:$D, "&lt;9999", KickStarter!$F:$F, "failed",KickStarter!$R:$R, "plays")</f>
        <v>76</v>
      </c>
      <c r="D4">
        <f>COUNTIFS(KickStarter!$D:$D, "&gt;=5000",  KickStarter!$D:$D, "&lt;9999", KickStarter!$F:$F, "cancelled",KickStarter!$R:$R,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>
      <c r="A5" t="s">
        <v>8402</v>
      </c>
      <c r="B5">
        <f>COUNTIFS(KickStarter!$D:$D, "&gt;=10000",  KickStarter!$D:$D, "&lt;14999", KickStarter!$F:$F, "successful",KickStarter!$R:$R, "plays")</f>
        <v>39</v>
      </c>
      <c r="C5">
        <f>COUNTIFS(KickStarter!$D:$D, "&gt;=10000",  KickStarter!$D:$D, "&lt;14999", KickStarter!$F:$F, "failed",KickStarter!$R:$R, "plays")</f>
        <v>33</v>
      </c>
      <c r="D5">
        <f>COUNTIFS(KickStarter!$D:$D, "&gt;=10000",  KickStarter!$D:$D, "&lt;14999", KickStarter!$F:$F, "cancelled",KickStarter!$R:$R,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>
      <c r="A6" t="s">
        <v>8403</v>
      </c>
      <c r="B6">
        <f>COUNTIFS(KickStarter!$D:$D, "&gt;=15000",  KickStarter!$D:$D, "&lt;19999", KickStarter!$F:$F, "successful",KickStarter!$R:$R, "plays")</f>
        <v>12</v>
      </c>
      <c r="C6">
        <f>COUNTIFS(KickStarter!$D:$D, "&gt;=15000",  KickStarter!$D:$D, "&lt;19999", KickStarter!$F:$F, "failed",KickStarter!$R:$R, "plays")</f>
        <v>12</v>
      </c>
      <c r="D6">
        <f>COUNTIFS(KickStarter!$D:$D, "&gt;=15000",  KickStarter!$D:$D, "&lt;19999", KickStarter!$F:$F, "cancelled",KickStarter!$R:$R, "plays")</f>
        <v>0</v>
      </c>
      <c r="E6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</row>
    <row r="7" spans="1:8">
      <c r="A7" t="s">
        <v>8404</v>
      </c>
      <c r="B7">
        <f>COUNTIFS(KickStarter!$D:$D, "&gt;=20000",  KickStarter!$D:$D, "&lt;24999", KickStarter!$F:$F, "successful",KickStarter!$R:$R, "plays")</f>
        <v>9</v>
      </c>
      <c r="C7">
        <f>COUNTIFS(KickStarter!$D:$D, "&gt;=20000",  KickStarter!$D:$D, "&lt;24999", KickStarter!$F:$F, "failed",KickStarter!$R:$R, "plays")</f>
        <v>11</v>
      </c>
      <c r="D7">
        <f>COUNTIFS(KickStarter!$D:$D, "&gt;=20000",  KickStarter!$D:$D, "&lt;24999", KickStarter!$F:$F, "cancelled",KickStarter!$R:$R, 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>
      <c r="A8" t="s">
        <v>8405</v>
      </c>
      <c r="B8">
        <f>COUNTIFS(KickStarter!$D:$D, "&gt;=25000",  KickStarter!$D:$D, "&lt;29999", KickStarter!$F:$F, "successful",KickStarter!$R:$R, "plays")</f>
        <v>1</v>
      </c>
      <c r="C8">
        <f>COUNTIFS(KickStarter!$D:$D, "&gt;=25000",  KickStarter!$D:$D, "&lt;29999", KickStarter!$F:$F, "failed",KickStarter!$R:$R, "plays")</f>
        <v>4</v>
      </c>
      <c r="D8">
        <f>COUNTIFS(KickStarter!$D:$D, "&gt;=25000",  KickStarter!$D:$D, "&lt;29999", KickStarter!$F:$F, "cancelled",KickStarter!$R:$R, "plays")</f>
        <v>0</v>
      </c>
      <c r="E8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</row>
    <row r="9" spans="1:8">
      <c r="A9" t="s">
        <v>8406</v>
      </c>
      <c r="B9">
        <f>COUNTIFS(KickStarter!$D:$D, "&gt;=30000",  KickStarter!$D:$D, "&lt;34999", KickStarter!$F:$F, "successful",KickStarter!$R:$R, "plays")</f>
        <v>3</v>
      </c>
      <c r="C9">
        <f>COUNTIFS(KickStarter!$D:$D, "&gt;=30000",  KickStarter!$D:$D, "&lt;34999", KickStarter!$F:$F, "failed",KickStarter!$R:$R, "plays")</f>
        <v>8</v>
      </c>
      <c r="D9">
        <f>COUNTIFS(KickStarter!$D:$D, "&gt;=30000",  KickStarter!$D:$D, "&lt;34999", KickStarter!$F:$F, "cancelled",KickStarter!$R:$R,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</row>
    <row r="10" spans="1:8">
      <c r="A10" t="s">
        <v>8407</v>
      </c>
      <c r="B10">
        <f>COUNTIFS(KickStarter!$D:$D, "&gt;=35000",  KickStarter!$D:$D, "&lt;39999", KickStarter!$F:$F, "successful",KickStarter!$R:$R, "plays")</f>
        <v>4</v>
      </c>
      <c r="C10">
        <f>COUNTIFS(KickStarter!$D:$D, "&gt;=35000",  KickStarter!$D:$D, "&lt;39999", KickStarter!$F:$F, "failed",KickStarter!$R:$R, "plays")</f>
        <v>2</v>
      </c>
      <c r="D10">
        <f>COUNTIFS(KickStarter!$D:$D, "&gt;=35000",  KickStarter!$D:$D, "&lt;39999", KickStarter!$F:$F, "cancelled",KickStarter!$R:$R,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</row>
    <row r="11" spans="1:8">
      <c r="A11" t="s">
        <v>8408</v>
      </c>
      <c r="B11">
        <f>COUNTIFS(KickStarter!$D:$D, "&gt;=40000",  KickStarter!$D:$D, "&lt;44999", KickStarter!$F:$F, "successful",KickStarter!$R:$R, "plays")</f>
        <v>2</v>
      </c>
      <c r="C11">
        <f>COUNTIFS(KickStarter!$D:$D, "&gt;=40000",  KickStarter!$D:$D, "&lt;44999", KickStarter!$F:$F, "failed",KickStarter!$R:$R, "plays")</f>
        <v>1</v>
      </c>
      <c r="D11">
        <f>COUNTIFS(KickStarter!$D:$D, "&gt;=40000",  KickStarter!$D:$D, "&lt;44999", KickStarter!$F:$F, "cancelled",KickStarter!$R:$R,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>
      <c r="A12" t="s">
        <v>8409</v>
      </c>
      <c r="B12">
        <f>COUNTIFS(KickStarter!$D:$D, "&gt;=45000",  KickStarter!$D:$D, "&lt;49999", KickStarter!$F:$F, "successful",KickStarter!$R:$R, "plays")</f>
        <v>0</v>
      </c>
      <c r="C12">
        <f>COUNTIFS(KickStarter!$D:$D, "&gt;=45000",  KickStarter!$D:$D, "&lt;49999", KickStarter!$F:$F, "failed",KickStarter!$R:$R, "plays")</f>
        <v>1</v>
      </c>
      <c r="D12">
        <f>COUNTIFS(KickStarter!$D:$D, "&gt;=45000",  KickStarter!$D:$D, "&lt;49999", KickStarter!$F:$F, "cancelled",KickStarter!$R:$R, "plays")</f>
        <v>0</v>
      </c>
      <c r="E12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>
      <c r="A13" t="s">
        <v>8410</v>
      </c>
      <c r="B13">
        <f>COUNTIFS(KickStarter!$D:$D, "&gt;50000", KickStarter!$F:$F, "successful",KickStarter!$R:$R, "plays")</f>
        <v>2</v>
      </c>
      <c r="C13">
        <f>COUNTIFS(KickStarter!$D:$D, "&gt;50000", KickStarter!$F:$F, "failed",KickStarter!$R:$R, "plays")</f>
        <v>10</v>
      </c>
      <c r="D13">
        <f>COUNTIFS(KickStarter!$D:$D, "&gt;50000", KickStarter!$F:$F, "cancelled",KickStarter!$R:$R, "plays")</f>
        <v>0</v>
      </c>
      <c r="E13">
        <f t="shared" si="0"/>
        <v>12</v>
      </c>
      <c r="F13" s="23">
        <f t="shared" si="1"/>
        <v>0.16666666666666666</v>
      </c>
      <c r="G13" s="23">
        <f t="shared" si="1"/>
        <v>0.83333333333333337</v>
      </c>
      <c r="H13" s="23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979E-08A4-4D22-8F1C-48D29E9580F1}">
  <dimension ref="A1:T413"/>
  <sheetViews>
    <sheetView workbookViewId="0">
      <selection activeCell="C47" sqref="C47"/>
    </sheetView>
  </sheetViews>
  <sheetFormatPr defaultRowHeight="15"/>
  <cols>
    <col min="1" max="1" width="5" bestFit="1" customWidth="1"/>
    <col min="2" max="2" width="78.7109375" bestFit="1" customWidth="1"/>
    <col min="3" max="3" width="52.4257812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2.85546875" bestFit="1" customWidth="1"/>
    <col min="17" max="17" width="15.28515625" bestFit="1" customWidth="1"/>
    <col min="18" max="18" width="12.5703125" bestFit="1" customWidth="1"/>
    <col min="19" max="19" width="29.28515625" bestFit="1" customWidth="1"/>
    <col min="20" max="20" width="30.42578125" bestFit="1" customWidth="1"/>
  </cols>
  <sheetData>
    <row r="1" spans="1:20">
      <c r="A1" s="1" t="s">
        <v>0</v>
      </c>
      <c r="B1" s="1" t="s">
        <v>1</v>
      </c>
      <c r="C1" s="2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</row>
    <row r="2" spans="1:20" ht="45">
      <c r="A2">
        <v>521</v>
      </c>
      <c r="B2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9">
        <v>105</v>
      </c>
      <c r="P2">
        <v>93.43</v>
      </c>
      <c r="Q2" s="11" t="s">
        <v>8314</v>
      </c>
      <c r="R2" t="s">
        <v>8315</v>
      </c>
      <c r="S2" s="15">
        <v>42646.092812499999</v>
      </c>
      <c r="T2" s="16">
        <v>42675.207638888889</v>
      </c>
    </row>
    <row r="3" spans="1:20" ht="30">
      <c r="A3">
        <v>522</v>
      </c>
      <c r="B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9">
        <v>115</v>
      </c>
      <c r="P3">
        <v>110.97</v>
      </c>
      <c r="Q3" s="11" t="s">
        <v>8314</v>
      </c>
      <c r="R3" t="s">
        <v>8315</v>
      </c>
      <c r="S3" s="15">
        <v>42430.040798611109</v>
      </c>
      <c r="T3" s="16">
        <v>42449.999131944445</v>
      </c>
    </row>
    <row r="4" spans="1:20" ht="45">
      <c r="A4">
        <v>523</v>
      </c>
      <c r="B4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9">
        <v>121</v>
      </c>
      <c r="P4">
        <v>71.790000000000006</v>
      </c>
      <c r="Q4" s="11" t="s">
        <v>8314</v>
      </c>
      <c r="R4" t="s">
        <v>8315</v>
      </c>
      <c r="S4" s="15">
        <v>42238.13282407407</v>
      </c>
      <c r="T4" s="16">
        <v>42268.13282407407</v>
      </c>
    </row>
    <row r="5" spans="1:20" ht="45">
      <c r="A5">
        <v>525</v>
      </c>
      <c r="B5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9">
        <v>100</v>
      </c>
      <c r="P5">
        <v>1000</v>
      </c>
      <c r="Q5" s="11" t="s">
        <v>8314</v>
      </c>
      <c r="R5" t="s">
        <v>8315</v>
      </c>
      <c r="S5" s="15">
        <v>41850.400937500002</v>
      </c>
      <c r="T5" s="16">
        <v>41895.400937500002</v>
      </c>
    </row>
    <row r="6" spans="1:20" ht="45">
      <c r="A6">
        <v>527</v>
      </c>
      <c r="B6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9">
        <v>101</v>
      </c>
      <c r="P6">
        <v>63.83</v>
      </c>
      <c r="Q6" s="11" t="s">
        <v>8314</v>
      </c>
      <c r="R6" t="s">
        <v>8315</v>
      </c>
      <c r="S6" s="15">
        <v>42753.205625000002</v>
      </c>
      <c r="T6" s="16">
        <v>42783.670138888891</v>
      </c>
    </row>
    <row r="7" spans="1:20">
      <c r="A7">
        <v>528</v>
      </c>
      <c r="B7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9">
        <v>116</v>
      </c>
      <c r="P7">
        <v>44.33</v>
      </c>
      <c r="Q7" s="11" t="s">
        <v>8314</v>
      </c>
      <c r="R7" t="s">
        <v>8315</v>
      </c>
      <c r="S7" s="15">
        <v>42155.920219907406</v>
      </c>
      <c r="T7" s="16">
        <v>42176.888888888891</v>
      </c>
    </row>
    <row r="8" spans="1:20" ht="45">
      <c r="A8">
        <v>530</v>
      </c>
      <c r="B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9">
        <v>108</v>
      </c>
      <c r="P8">
        <v>126.55</v>
      </c>
      <c r="Q8" s="11" t="s">
        <v>8314</v>
      </c>
      <c r="R8" t="s">
        <v>8315</v>
      </c>
      <c r="S8" s="15">
        <v>42157.591064814813</v>
      </c>
      <c r="T8" s="16">
        <v>42179.083333333328</v>
      </c>
    </row>
    <row r="9" spans="1:20" ht="45">
      <c r="A9">
        <v>531</v>
      </c>
      <c r="B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9">
        <v>100</v>
      </c>
      <c r="P9">
        <v>129.03</v>
      </c>
      <c r="Q9" s="11" t="s">
        <v>8314</v>
      </c>
      <c r="R9" t="s">
        <v>8315</v>
      </c>
      <c r="S9" s="15">
        <v>42676.065150462964</v>
      </c>
      <c r="T9" s="16">
        <v>42721.290972222225</v>
      </c>
    </row>
    <row r="10" spans="1:20" ht="45">
      <c r="A10">
        <v>532</v>
      </c>
      <c r="B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9">
        <v>123</v>
      </c>
      <c r="P10">
        <v>71.239999999999995</v>
      </c>
      <c r="Q10" s="11" t="s">
        <v>8314</v>
      </c>
      <c r="R10" t="s">
        <v>8315</v>
      </c>
      <c r="S10" s="15">
        <v>42473.007037037038</v>
      </c>
      <c r="T10" s="16">
        <v>42503.007037037038</v>
      </c>
    </row>
    <row r="11" spans="1:20" ht="45">
      <c r="A11">
        <v>537</v>
      </c>
      <c r="B11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9">
        <v>121</v>
      </c>
      <c r="P11">
        <v>40.85</v>
      </c>
      <c r="Q11" s="11" t="s">
        <v>8314</v>
      </c>
      <c r="R11" t="s">
        <v>8315</v>
      </c>
      <c r="S11" s="15">
        <v>42282.768414351856</v>
      </c>
      <c r="T11" s="16">
        <v>42312.810081018513</v>
      </c>
    </row>
    <row r="12" spans="1:20" ht="45">
      <c r="A12">
        <v>538</v>
      </c>
      <c r="B12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9">
        <v>302</v>
      </c>
      <c r="P12">
        <v>252.02</v>
      </c>
      <c r="Q12" s="11" t="s">
        <v>8314</v>
      </c>
      <c r="R12" t="s">
        <v>8315</v>
      </c>
      <c r="S12" s="15">
        <v>42473.794710648144</v>
      </c>
      <c r="T12" s="16">
        <v>42503.794710648144</v>
      </c>
    </row>
    <row r="13" spans="1:20" ht="45">
      <c r="A13">
        <v>1284</v>
      </c>
      <c r="B1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9">
        <v>101</v>
      </c>
      <c r="P13">
        <v>65.16</v>
      </c>
      <c r="Q13" s="11" t="s">
        <v>8314</v>
      </c>
      <c r="R13" t="s">
        <v>8315</v>
      </c>
      <c r="S13" s="15">
        <v>42712.23474537037</v>
      </c>
      <c r="T13" s="16">
        <v>42735.707638888889</v>
      </c>
    </row>
    <row r="14" spans="1:20" ht="45">
      <c r="A14">
        <v>1288</v>
      </c>
      <c r="B14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9">
        <v>100</v>
      </c>
      <c r="P14">
        <v>65.87</v>
      </c>
      <c r="Q14" s="11" t="s">
        <v>8314</v>
      </c>
      <c r="R14" t="s">
        <v>8315</v>
      </c>
      <c r="S14" s="15">
        <v>42561.154664351852</v>
      </c>
      <c r="T14" s="16">
        <v>42592.166666666672</v>
      </c>
    </row>
    <row r="15" spans="1:20" ht="30">
      <c r="A15">
        <v>1289</v>
      </c>
      <c r="B15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9">
        <v>125</v>
      </c>
      <c r="P15">
        <v>36.08</v>
      </c>
      <c r="Q15" s="11" t="s">
        <v>8314</v>
      </c>
      <c r="R15" t="s">
        <v>8315</v>
      </c>
      <c r="S15" s="15">
        <v>42709.134780092587</v>
      </c>
      <c r="T15" s="16">
        <v>42739.134780092587</v>
      </c>
    </row>
    <row r="16" spans="1:20" ht="30">
      <c r="A16">
        <v>1290</v>
      </c>
      <c r="B16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9">
        <v>109</v>
      </c>
      <c r="P16">
        <v>44.19</v>
      </c>
      <c r="Q16" s="11" t="s">
        <v>8314</v>
      </c>
      <c r="R16" t="s">
        <v>8315</v>
      </c>
      <c r="S16" s="15">
        <v>42086.614942129629</v>
      </c>
      <c r="T16" s="16">
        <v>42117.290972222225</v>
      </c>
    </row>
    <row r="17" spans="1:20" ht="45">
      <c r="A17">
        <v>1291</v>
      </c>
      <c r="B17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9">
        <v>146</v>
      </c>
      <c r="P17">
        <v>104.07</v>
      </c>
      <c r="Q17" s="11" t="s">
        <v>8314</v>
      </c>
      <c r="R17" t="s">
        <v>8315</v>
      </c>
      <c r="S17" s="15">
        <v>42064.652673611112</v>
      </c>
      <c r="T17" s="16">
        <v>42101.291666666672</v>
      </c>
    </row>
    <row r="18" spans="1:20" ht="45">
      <c r="A18">
        <v>1293</v>
      </c>
      <c r="B1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9">
        <v>102</v>
      </c>
      <c r="P18">
        <v>127.79</v>
      </c>
      <c r="Q18" s="11" t="s">
        <v>8314</v>
      </c>
      <c r="R18" t="s">
        <v>8315</v>
      </c>
      <c r="S18" s="15">
        <v>42292.701053240744</v>
      </c>
      <c r="T18" s="16">
        <v>42322.742719907401</v>
      </c>
    </row>
    <row r="19" spans="1:20" ht="45">
      <c r="A19">
        <v>1297</v>
      </c>
      <c r="B1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9">
        <v>110</v>
      </c>
      <c r="P19">
        <v>92.04</v>
      </c>
      <c r="Q19" s="11" t="s">
        <v>8314</v>
      </c>
      <c r="R19" t="s">
        <v>8315</v>
      </c>
      <c r="S19" s="15">
        <v>42461.747199074074</v>
      </c>
      <c r="T19" s="16">
        <v>42491.747199074074</v>
      </c>
    </row>
    <row r="20" spans="1:20" ht="30">
      <c r="A20">
        <v>1299</v>
      </c>
      <c r="B2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9">
        <v>124</v>
      </c>
      <c r="P20">
        <v>135.63</v>
      </c>
      <c r="Q20" s="11" t="s">
        <v>8314</v>
      </c>
      <c r="R20" t="s">
        <v>8315</v>
      </c>
      <c r="S20" s="15">
        <v>42169.814340277779</v>
      </c>
      <c r="T20" s="16">
        <v>42199.814340277779</v>
      </c>
    </row>
    <row r="21" spans="1:20" ht="45">
      <c r="A21">
        <v>1300</v>
      </c>
      <c r="B21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9">
        <v>135</v>
      </c>
      <c r="P21">
        <v>168.75</v>
      </c>
      <c r="Q21" s="11" t="s">
        <v>8314</v>
      </c>
      <c r="R21" t="s">
        <v>8315</v>
      </c>
      <c r="S21" s="15">
        <v>42483.675208333334</v>
      </c>
      <c r="T21" s="16">
        <v>42522.789583333331</v>
      </c>
    </row>
    <row r="22" spans="1:20" ht="45">
      <c r="A22">
        <v>1301</v>
      </c>
      <c r="B22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9">
        <v>103</v>
      </c>
      <c r="P22">
        <v>70.86</v>
      </c>
      <c r="Q22" s="11" t="s">
        <v>8314</v>
      </c>
      <c r="R22" t="s">
        <v>8315</v>
      </c>
      <c r="S22" s="15">
        <v>42195.749745370369</v>
      </c>
      <c r="T22" s="16">
        <v>42206.125</v>
      </c>
    </row>
    <row r="23" spans="1:20" ht="30">
      <c r="A23">
        <v>1302</v>
      </c>
      <c r="B2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9">
        <v>100</v>
      </c>
      <c r="P23">
        <v>50</v>
      </c>
      <c r="Q23" s="11" t="s">
        <v>8314</v>
      </c>
      <c r="R23" t="s">
        <v>8315</v>
      </c>
      <c r="S23" s="15">
        <v>42675.057997685188</v>
      </c>
      <c r="T23" s="16">
        <v>42705.099664351852</v>
      </c>
    </row>
    <row r="24" spans="1:20" ht="30">
      <c r="A24">
        <v>2781</v>
      </c>
      <c r="B24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9">
        <v>105</v>
      </c>
      <c r="P24">
        <v>47</v>
      </c>
      <c r="Q24" s="11" t="s">
        <v>8314</v>
      </c>
      <c r="R24" t="s">
        <v>8315</v>
      </c>
      <c r="S24" s="15">
        <v>42018.94159722222</v>
      </c>
      <c r="T24" s="16">
        <v>42047.291666666672</v>
      </c>
    </row>
    <row r="25" spans="1:20" ht="30">
      <c r="A25">
        <v>2782</v>
      </c>
      <c r="B25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9">
        <v>120</v>
      </c>
      <c r="P25">
        <v>66.67</v>
      </c>
      <c r="Q25" s="11" t="s">
        <v>8314</v>
      </c>
      <c r="R25" t="s">
        <v>8315</v>
      </c>
      <c r="S25" s="15">
        <v>42026.924976851849</v>
      </c>
      <c r="T25" s="16">
        <v>42052.207638888889</v>
      </c>
    </row>
    <row r="26" spans="1:20" ht="30">
      <c r="A26">
        <v>2784</v>
      </c>
      <c r="B26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9">
        <v>119</v>
      </c>
      <c r="P26">
        <v>66.11</v>
      </c>
      <c r="Q26" s="11" t="s">
        <v>8314</v>
      </c>
      <c r="R26" t="s">
        <v>8315</v>
      </c>
      <c r="S26" s="15">
        <v>41920.787534722222</v>
      </c>
      <c r="T26" s="16">
        <v>41941.787534722222</v>
      </c>
    </row>
    <row r="27" spans="1:20" ht="30">
      <c r="A27">
        <v>2785</v>
      </c>
      <c r="B27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9">
        <v>105</v>
      </c>
      <c r="P27">
        <v>36.86</v>
      </c>
      <c r="Q27" s="11" t="s">
        <v>8314</v>
      </c>
      <c r="R27" t="s">
        <v>8315</v>
      </c>
      <c r="S27" s="15">
        <v>42558.189432870371</v>
      </c>
      <c r="T27" s="16">
        <v>42587.875</v>
      </c>
    </row>
    <row r="28" spans="1:20" ht="45">
      <c r="A28">
        <v>2787</v>
      </c>
      <c r="B2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9">
        <v>120</v>
      </c>
      <c r="P28">
        <v>31.5</v>
      </c>
      <c r="Q28" s="11" t="s">
        <v>8314</v>
      </c>
      <c r="R28" t="s">
        <v>8315</v>
      </c>
      <c r="S28" s="15">
        <v>41808.198518518519</v>
      </c>
      <c r="T28" s="16">
        <v>41838.198518518519</v>
      </c>
    </row>
    <row r="29" spans="1:20" ht="30">
      <c r="A29">
        <v>2788</v>
      </c>
      <c r="B2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9">
        <v>103</v>
      </c>
      <c r="P29">
        <v>102.5</v>
      </c>
      <c r="Q29" s="11" t="s">
        <v>8314</v>
      </c>
      <c r="R29" t="s">
        <v>8315</v>
      </c>
      <c r="S29" s="15">
        <v>42550.701886574068</v>
      </c>
      <c r="T29" s="16">
        <v>42580.701886574068</v>
      </c>
    </row>
    <row r="30" spans="1:20" ht="30">
      <c r="A30">
        <v>2789</v>
      </c>
      <c r="B3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9">
        <v>101</v>
      </c>
      <c r="P30">
        <v>126.46</v>
      </c>
      <c r="Q30" s="11" t="s">
        <v>8314</v>
      </c>
      <c r="R30" t="s">
        <v>8315</v>
      </c>
      <c r="S30" s="15">
        <v>42056.013124999998</v>
      </c>
      <c r="T30" s="16">
        <v>42075.166666666672</v>
      </c>
    </row>
    <row r="31" spans="1:20" ht="45">
      <c r="A31">
        <v>2790</v>
      </c>
      <c r="B31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9">
        <v>105</v>
      </c>
      <c r="P31">
        <v>47.88</v>
      </c>
      <c r="Q31" s="11" t="s">
        <v>8314</v>
      </c>
      <c r="R31" t="s">
        <v>8315</v>
      </c>
      <c r="S31" s="15">
        <v>42016.938692129625</v>
      </c>
      <c r="T31" s="16">
        <v>42046.938692129625</v>
      </c>
    </row>
    <row r="32" spans="1:20" ht="45">
      <c r="A32">
        <v>2791</v>
      </c>
      <c r="B32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9">
        <v>103</v>
      </c>
      <c r="P32">
        <v>73.209999999999994</v>
      </c>
      <c r="Q32" s="11" t="s">
        <v>8314</v>
      </c>
      <c r="R32" t="s">
        <v>8315</v>
      </c>
      <c r="S32" s="15">
        <v>42591.899988425925</v>
      </c>
      <c r="T32" s="16">
        <v>42622.166666666672</v>
      </c>
    </row>
    <row r="33" spans="1:20" ht="45">
      <c r="A33">
        <v>2792</v>
      </c>
      <c r="B3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9">
        <v>108</v>
      </c>
      <c r="P33">
        <v>89.67</v>
      </c>
      <c r="Q33" s="11" t="s">
        <v>8314</v>
      </c>
      <c r="R33" t="s">
        <v>8315</v>
      </c>
      <c r="S33" s="15">
        <v>42183.231006944443</v>
      </c>
      <c r="T33" s="16">
        <v>42228.231006944443</v>
      </c>
    </row>
    <row r="34" spans="1:20" ht="45">
      <c r="A34">
        <v>2795</v>
      </c>
      <c r="B34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9">
        <v>104</v>
      </c>
      <c r="P34">
        <v>36.5</v>
      </c>
      <c r="Q34" s="11" t="s">
        <v>8314</v>
      </c>
      <c r="R34" t="s">
        <v>8315</v>
      </c>
      <c r="S34" s="15">
        <v>41780.525937500002</v>
      </c>
      <c r="T34" s="16">
        <v>41796.958333333336</v>
      </c>
    </row>
    <row r="35" spans="1:20" ht="45">
      <c r="A35">
        <v>2803</v>
      </c>
      <c r="B35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9">
        <v>128</v>
      </c>
      <c r="P35">
        <v>90.74</v>
      </c>
      <c r="Q35" s="11" t="s">
        <v>8314</v>
      </c>
      <c r="R35" t="s">
        <v>8315</v>
      </c>
      <c r="S35" s="15">
        <v>42158.065694444449</v>
      </c>
      <c r="T35" s="16">
        <v>42201</v>
      </c>
    </row>
    <row r="36" spans="1:20">
      <c r="A36">
        <v>2807</v>
      </c>
      <c r="B36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9">
        <v>126</v>
      </c>
      <c r="P36">
        <v>67.739999999999995</v>
      </c>
      <c r="Q36" s="11" t="s">
        <v>8314</v>
      </c>
      <c r="R36" t="s">
        <v>8315</v>
      </c>
      <c r="S36" s="15">
        <v>42154.873124999998</v>
      </c>
      <c r="T36" s="16">
        <v>42184.873124999998</v>
      </c>
    </row>
    <row r="37" spans="1:20" ht="45">
      <c r="A37">
        <v>2808</v>
      </c>
      <c r="B37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9">
        <v>100</v>
      </c>
      <c r="P37">
        <v>65.38</v>
      </c>
      <c r="Q37" s="11" t="s">
        <v>8314</v>
      </c>
      <c r="R37" t="s">
        <v>8315</v>
      </c>
      <c r="S37" s="15">
        <v>42208.84646990741</v>
      </c>
      <c r="T37" s="16">
        <v>42238.84646990741</v>
      </c>
    </row>
    <row r="38" spans="1:20" ht="45">
      <c r="A38">
        <v>2809</v>
      </c>
      <c r="B3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9">
        <v>102</v>
      </c>
      <c r="P38">
        <v>121.9</v>
      </c>
      <c r="Q38" s="11" t="s">
        <v>8314</v>
      </c>
      <c r="R38" t="s">
        <v>8315</v>
      </c>
      <c r="S38" s="15">
        <v>42451.496817129635</v>
      </c>
      <c r="T38" s="16">
        <v>42459.610416666663</v>
      </c>
    </row>
    <row r="39" spans="1:20" ht="45">
      <c r="A39">
        <v>2810</v>
      </c>
      <c r="B3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9">
        <v>108</v>
      </c>
      <c r="P39">
        <v>47.46</v>
      </c>
      <c r="Q39" s="11" t="s">
        <v>8314</v>
      </c>
      <c r="R39" t="s">
        <v>8315</v>
      </c>
      <c r="S39" s="15">
        <v>41759.13962962963</v>
      </c>
      <c r="T39" s="16">
        <v>41791.165972222225</v>
      </c>
    </row>
    <row r="40" spans="1:20" ht="45">
      <c r="A40">
        <v>2813</v>
      </c>
      <c r="B4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9">
        <v>128</v>
      </c>
      <c r="P40">
        <v>37.21</v>
      </c>
      <c r="Q40" s="11" t="s">
        <v>8314</v>
      </c>
      <c r="R40" t="s">
        <v>8315</v>
      </c>
      <c r="S40" s="15">
        <v>42693.742604166662</v>
      </c>
      <c r="T40" s="16">
        <v>42718.742604166662</v>
      </c>
    </row>
    <row r="41" spans="1:20" ht="45">
      <c r="A41">
        <v>2818</v>
      </c>
      <c r="B41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9">
        <v>106</v>
      </c>
      <c r="P41">
        <v>103.95</v>
      </c>
      <c r="Q41" s="11" t="s">
        <v>8314</v>
      </c>
      <c r="R41" t="s">
        <v>8315</v>
      </c>
      <c r="S41" s="15">
        <v>42250.598217592589</v>
      </c>
      <c r="T41" s="16">
        <v>42270.598217592589</v>
      </c>
    </row>
    <row r="42" spans="1:20" ht="45">
      <c r="A42">
        <v>2822</v>
      </c>
      <c r="B42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9">
        <v>100</v>
      </c>
      <c r="P42">
        <v>63.83</v>
      </c>
      <c r="Q42" s="11" t="s">
        <v>8314</v>
      </c>
      <c r="R42" t="s">
        <v>8315</v>
      </c>
      <c r="S42" s="15">
        <v>42060.683935185181</v>
      </c>
      <c r="T42" s="16">
        <v>42090.642268518524</v>
      </c>
    </row>
    <row r="43" spans="1:20" ht="30">
      <c r="A43">
        <v>2824</v>
      </c>
      <c r="B4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9">
        <v>117</v>
      </c>
      <c r="P43">
        <v>50.67</v>
      </c>
      <c r="Q43" s="11" t="s">
        <v>8314</v>
      </c>
      <c r="R43" t="s">
        <v>8315</v>
      </c>
      <c r="S43" s="15">
        <v>42136.270787037036</v>
      </c>
      <c r="T43" s="16">
        <v>42168.071527777778</v>
      </c>
    </row>
    <row r="44" spans="1:20" ht="45">
      <c r="A44">
        <v>2826</v>
      </c>
      <c r="B44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9">
        <v>108</v>
      </c>
      <c r="P44">
        <v>113.42</v>
      </c>
      <c r="Q44" s="11" t="s">
        <v>8314</v>
      </c>
      <c r="R44" t="s">
        <v>8315</v>
      </c>
      <c r="S44" s="15">
        <v>42171.034861111111</v>
      </c>
      <c r="T44" s="16">
        <v>42195.291666666672</v>
      </c>
    </row>
    <row r="45" spans="1:20" ht="45">
      <c r="A45">
        <v>2827</v>
      </c>
      <c r="B45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9">
        <v>120</v>
      </c>
      <c r="P45">
        <v>104.57</v>
      </c>
      <c r="Q45" s="11" t="s">
        <v>8314</v>
      </c>
      <c r="R45" t="s">
        <v>8315</v>
      </c>
      <c r="S45" s="15">
        <v>42494.683634259258</v>
      </c>
      <c r="T45" s="16">
        <v>42524.6875</v>
      </c>
    </row>
    <row r="46" spans="1:20" ht="30">
      <c r="A46">
        <v>2830</v>
      </c>
      <c r="B46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9">
        <v>100</v>
      </c>
      <c r="P46">
        <v>272.73</v>
      </c>
      <c r="Q46" s="11" t="s">
        <v>8314</v>
      </c>
      <c r="R46" t="s">
        <v>8315</v>
      </c>
      <c r="S46" s="15">
        <v>41758.839675925927</v>
      </c>
      <c r="T46" s="16">
        <v>41771.165972222225</v>
      </c>
    </row>
    <row r="47" spans="1:20" ht="30">
      <c r="A47">
        <v>2831</v>
      </c>
      <c r="B47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9">
        <v>111</v>
      </c>
      <c r="P47">
        <v>63.85</v>
      </c>
      <c r="Q47" s="11" t="s">
        <v>8314</v>
      </c>
      <c r="R47" t="s">
        <v>8315</v>
      </c>
      <c r="S47" s="15">
        <v>42171.824884259258</v>
      </c>
      <c r="T47" s="16">
        <v>42201.824884259258</v>
      </c>
    </row>
    <row r="48" spans="1:20">
      <c r="A48">
        <v>2833</v>
      </c>
      <c r="B4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9">
        <v>108</v>
      </c>
      <c r="P48">
        <v>83.51</v>
      </c>
      <c r="Q48" s="11" t="s">
        <v>8314</v>
      </c>
      <c r="R48" t="s">
        <v>8315</v>
      </c>
      <c r="S48" s="15">
        <v>42268.127696759257</v>
      </c>
      <c r="T48" s="16">
        <v>42288.083333333328</v>
      </c>
    </row>
    <row r="49" spans="1:20" ht="45">
      <c r="A49">
        <v>2836</v>
      </c>
      <c r="B4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9">
        <v>108</v>
      </c>
      <c r="P49">
        <v>44.09</v>
      </c>
      <c r="Q49" s="11" t="s">
        <v>8314</v>
      </c>
      <c r="R49" t="s">
        <v>8315</v>
      </c>
      <c r="S49" s="15">
        <v>42746.261782407411</v>
      </c>
      <c r="T49" s="16">
        <v>42784.207638888889</v>
      </c>
    </row>
    <row r="50" spans="1:20" ht="45">
      <c r="A50">
        <v>2838</v>
      </c>
      <c r="B5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9">
        <v>120</v>
      </c>
      <c r="P50">
        <v>44.54</v>
      </c>
      <c r="Q50" s="11" t="s">
        <v>8314</v>
      </c>
      <c r="R50" t="s">
        <v>8315</v>
      </c>
      <c r="S50" s="15">
        <v>41842.607592592591</v>
      </c>
      <c r="T50" s="16">
        <v>41864.916666666664</v>
      </c>
    </row>
    <row r="51" spans="1:20" ht="45">
      <c r="A51">
        <v>2839</v>
      </c>
      <c r="B51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9">
        <v>111</v>
      </c>
      <c r="P51">
        <v>125.81</v>
      </c>
      <c r="Q51" s="11" t="s">
        <v>8314</v>
      </c>
      <c r="R51" t="s">
        <v>8315</v>
      </c>
      <c r="S51" s="15">
        <v>41853.240208333329</v>
      </c>
      <c r="T51" s="16">
        <v>41876.207638888889</v>
      </c>
    </row>
    <row r="52" spans="1:20" ht="45">
      <c r="A52">
        <v>2961</v>
      </c>
      <c r="B52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9">
        <v>110</v>
      </c>
      <c r="P52">
        <v>50.75</v>
      </c>
      <c r="Q52" s="11" t="s">
        <v>8314</v>
      </c>
      <c r="R52" t="s">
        <v>8315</v>
      </c>
      <c r="S52" s="15">
        <v>42061.212488425925</v>
      </c>
      <c r="T52" s="16">
        <v>42089.166666666672</v>
      </c>
    </row>
    <row r="53" spans="1:20" ht="45">
      <c r="A53">
        <v>2962</v>
      </c>
      <c r="B5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9">
        <v>122</v>
      </c>
      <c r="P53">
        <v>60.9</v>
      </c>
      <c r="Q53" s="11" t="s">
        <v>8314</v>
      </c>
      <c r="R53" t="s">
        <v>8315</v>
      </c>
      <c r="S53" s="15">
        <v>42036.24428240741</v>
      </c>
      <c r="T53" s="16">
        <v>42064.290972222225</v>
      </c>
    </row>
    <row r="54" spans="1:20" ht="45">
      <c r="A54">
        <v>2963</v>
      </c>
      <c r="B54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9">
        <v>107</v>
      </c>
      <c r="P54">
        <v>109.03</v>
      </c>
      <c r="Q54" s="11" t="s">
        <v>8314</v>
      </c>
      <c r="R54" t="s">
        <v>8315</v>
      </c>
      <c r="S54" s="15">
        <v>42157.470185185186</v>
      </c>
      <c r="T54" s="16">
        <v>42187.470185185186</v>
      </c>
    </row>
    <row r="55" spans="1:20" ht="45">
      <c r="A55">
        <v>2964</v>
      </c>
      <c r="B55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9">
        <v>101</v>
      </c>
      <c r="P55">
        <v>25.69</v>
      </c>
      <c r="Q55" s="11" t="s">
        <v>8314</v>
      </c>
      <c r="R55" t="s">
        <v>8315</v>
      </c>
      <c r="S55" s="15">
        <v>41827.909942129627</v>
      </c>
      <c r="T55" s="16">
        <v>41857.897222222222</v>
      </c>
    </row>
    <row r="56" spans="1:20" ht="45">
      <c r="A56">
        <v>2965</v>
      </c>
      <c r="B56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9">
        <v>109</v>
      </c>
      <c r="P56">
        <v>41.92</v>
      </c>
      <c r="Q56" s="11" t="s">
        <v>8314</v>
      </c>
      <c r="R56" t="s">
        <v>8315</v>
      </c>
      <c r="S56" s="15">
        <v>42162.729548611111</v>
      </c>
      <c r="T56" s="16">
        <v>42192.729548611111</v>
      </c>
    </row>
    <row r="57" spans="1:20" ht="45">
      <c r="A57">
        <v>2966</v>
      </c>
      <c r="B57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9">
        <v>114</v>
      </c>
      <c r="P57">
        <v>88.77</v>
      </c>
      <c r="Q57" s="11" t="s">
        <v>8314</v>
      </c>
      <c r="R57" t="s">
        <v>8315</v>
      </c>
      <c r="S57" s="15">
        <v>42233.738564814819</v>
      </c>
      <c r="T57" s="16">
        <v>42263.738564814819</v>
      </c>
    </row>
    <row r="58" spans="1:20" ht="30">
      <c r="A58">
        <v>2967</v>
      </c>
      <c r="B5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9">
        <v>114</v>
      </c>
      <c r="P58">
        <v>80.23</v>
      </c>
      <c r="Q58" s="11" t="s">
        <v>8314</v>
      </c>
      <c r="R58" t="s">
        <v>8315</v>
      </c>
      <c r="S58" s="15">
        <v>42042.197824074072</v>
      </c>
      <c r="T58" s="16">
        <v>42072.156157407408</v>
      </c>
    </row>
    <row r="59" spans="1:20" ht="30">
      <c r="A59">
        <v>2968</v>
      </c>
      <c r="B5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9">
        <v>106</v>
      </c>
      <c r="P59">
        <v>78.94</v>
      </c>
      <c r="Q59" s="11" t="s">
        <v>8314</v>
      </c>
      <c r="R59" t="s">
        <v>8315</v>
      </c>
      <c r="S59" s="15">
        <v>42585.523842592593</v>
      </c>
      <c r="T59" s="16">
        <v>42599.165972222225</v>
      </c>
    </row>
    <row r="60" spans="1:20" ht="45">
      <c r="A60">
        <v>2970</v>
      </c>
      <c r="B6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9">
        <v>106</v>
      </c>
      <c r="P60">
        <v>69.89</v>
      </c>
      <c r="Q60" s="11" t="s">
        <v>8314</v>
      </c>
      <c r="R60" t="s">
        <v>8315</v>
      </c>
      <c r="S60" s="15">
        <v>41808.669571759259</v>
      </c>
      <c r="T60" s="16">
        <v>41838.669571759259</v>
      </c>
    </row>
    <row r="61" spans="1:20" ht="45">
      <c r="A61">
        <v>2971</v>
      </c>
      <c r="B61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9">
        <v>100</v>
      </c>
      <c r="P61">
        <v>74.53</v>
      </c>
      <c r="Q61" s="11" t="s">
        <v>8314</v>
      </c>
      <c r="R61" t="s">
        <v>8315</v>
      </c>
      <c r="S61" s="15">
        <v>41852.658310185187</v>
      </c>
      <c r="T61" s="16">
        <v>41882.658310185187</v>
      </c>
    </row>
    <row r="62" spans="1:20" ht="30">
      <c r="A62">
        <v>2972</v>
      </c>
      <c r="B62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9">
        <v>105</v>
      </c>
      <c r="P62">
        <v>123.94</v>
      </c>
      <c r="Q62" s="11" t="s">
        <v>8314</v>
      </c>
      <c r="R62" t="s">
        <v>8315</v>
      </c>
      <c r="S62" s="15">
        <v>42694.110185185185</v>
      </c>
      <c r="T62" s="16">
        <v>42709.041666666672</v>
      </c>
    </row>
    <row r="63" spans="1:20" ht="45">
      <c r="A63">
        <v>2973</v>
      </c>
      <c r="B6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9">
        <v>175</v>
      </c>
      <c r="P63">
        <v>264.85000000000002</v>
      </c>
      <c r="Q63" s="11" t="s">
        <v>8314</v>
      </c>
      <c r="R63" t="s">
        <v>8315</v>
      </c>
      <c r="S63" s="15">
        <v>42341.818379629629</v>
      </c>
      <c r="T63" s="16">
        <v>42370.166666666672</v>
      </c>
    </row>
    <row r="64" spans="1:20" ht="45">
      <c r="A64">
        <v>2974</v>
      </c>
      <c r="B64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9">
        <v>102</v>
      </c>
      <c r="P64">
        <v>58.62</v>
      </c>
      <c r="Q64" s="11" t="s">
        <v>8314</v>
      </c>
      <c r="R64" t="s">
        <v>8315</v>
      </c>
      <c r="S64" s="15">
        <v>41880.061006944445</v>
      </c>
      <c r="T64" s="16">
        <v>41908.065972222219</v>
      </c>
    </row>
    <row r="65" spans="1:20" ht="45">
      <c r="A65">
        <v>2975</v>
      </c>
      <c r="B65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9">
        <v>100</v>
      </c>
      <c r="P65">
        <v>70.88</v>
      </c>
      <c r="Q65" s="11" t="s">
        <v>8314</v>
      </c>
      <c r="R65" t="s">
        <v>8315</v>
      </c>
      <c r="S65" s="15">
        <v>41941.683865740742</v>
      </c>
      <c r="T65" s="16">
        <v>41970.125</v>
      </c>
    </row>
    <row r="66" spans="1:20" ht="45">
      <c r="A66">
        <v>2977</v>
      </c>
      <c r="B66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9">
        <v>114</v>
      </c>
      <c r="P66">
        <v>113.57</v>
      </c>
      <c r="Q66" s="11" t="s">
        <v>8314</v>
      </c>
      <c r="R66" t="s">
        <v>8315</v>
      </c>
      <c r="S66" s="15">
        <v>42026.88118055556</v>
      </c>
      <c r="T66" s="16">
        <v>42086.093055555553</v>
      </c>
    </row>
    <row r="67" spans="1:20" ht="45">
      <c r="A67">
        <v>2978</v>
      </c>
      <c r="B67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9">
        <v>129</v>
      </c>
      <c r="P67">
        <v>60.69</v>
      </c>
      <c r="Q67" s="11" t="s">
        <v>8314</v>
      </c>
      <c r="R67" t="s">
        <v>8315</v>
      </c>
      <c r="S67" s="15">
        <v>41922.640590277777</v>
      </c>
      <c r="T67" s="16">
        <v>41932.249305555553</v>
      </c>
    </row>
    <row r="68" spans="1:20" ht="45">
      <c r="A68">
        <v>2979</v>
      </c>
      <c r="B6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9">
        <v>101</v>
      </c>
      <c r="P68">
        <v>110.22</v>
      </c>
      <c r="Q68" s="11" t="s">
        <v>8314</v>
      </c>
      <c r="R68" t="s">
        <v>8315</v>
      </c>
      <c r="S68" s="15">
        <v>41993.824340277773</v>
      </c>
      <c r="T68" s="16">
        <v>42010.25</v>
      </c>
    </row>
    <row r="69" spans="1:20" ht="30">
      <c r="A69">
        <v>2980</v>
      </c>
      <c r="B6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9">
        <v>109</v>
      </c>
      <c r="P69">
        <v>136.46</v>
      </c>
      <c r="Q69" s="11" t="s">
        <v>8314</v>
      </c>
      <c r="R69" t="s">
        <v>8315</v>
      </c>
      <c r="S69" s="15">
        <v>42219.915856481486</v>
      </c>
      <c r="T69" s="16">
        <v>42240.083333333328</v>
      </c>
    </row>
    <row r="70" spans="1:20" ht="45">
      <c r="A70">
        <v>3147</v>
      </c>
      <c r="B7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9">
        <v>118</v>
      </c>
      <c r="P70">
        <v>110.35</v>
      </c>
      <c r="Q70" s="11" t="s">
        <v>8314</v>
      </c>
      <c r="R70" t="s">
        <v>8315</v>
      </c>
      <c r="S70" s="15">
        <v>41909.969386574077</v>
      </c>
      <c r="T70" s="16">
        <v>41950.011053240742</v>
      </c>
    </row>
    <row r="71" spans="1:20" ht="30">
      <c r="A71">
        <v>3148</v>
      </c>
      <c r="B71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9">
        <v>131</v>
      </c>
      <c r="P71">
        <v>41.42</v>
      </c>
      <c r="Q71" s="11" t="s">
        <v>8314</v>
      </c>
      <c r="R71" t="s">
        <v>8315</v>
      </c>
      <c r="S71" s="15">
        <v>41891.665324074071</v>
      </c>
      <c r="T71" s="16">
        <v>41913.166666666664</v>
      </c>
    </row>
    <row r="72" spans="1:20" ht="45">
      <c r="A72">
        <v>3149</v>
      </c>
      <c r="B72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9">
        <v>104</v>
      </c>
      <c r="P72">
        <v>52</v>
      </c>
      <c r="Q72" s="11" t="s">
        <v>8314</v>
      </c>
      <c r="R72" t="s">
        <v>8315</v>
      </c>
      <c r="S72" s="15">
        <v>41226.017361111109</v>
      </c>
      <c r="T72" s="16">
        <v>41250.083333333336</v>
      </c>
    </row>
    <row r="73" spans="1:20" ht="45">
      <c r="A73">
        <v>3150</v>
      </c>
      <c r="B7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9">
        <v>101</v>
      </c>
      <c r="P73">
        <v>33.99</v>
      </c>
      <c r="Q73" s="11" t="s">
        <v>8314</v>
      </c>
      <c r="R73" t="s">
        <v>8315</v>
      </c>
      <c r="S73" s="15">
        <v>40478.263923611114</v>
      </c>
      <c r="T73" s="16">
        <v>40568.166666666664</v>
      </c>
    </row>
    <row r="74" spans="1:20" ht="30">
      <c r="A74">
        <v>3151</v>
      </c>
      <c r="B74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9">
        <v>100</v>
      </c>
      <c r="P74">
        <v>103.35</v>
      </c>
      <c r="Q74" s="11" t="s">
        <v>8314</v>
      </c>
      <c r="R74" t="s">
        <v>8315</v>
      </c>
      <c r="S74" s="15">
        <v>41862.83997685185</v>
      </c>
      <c r="T74" s="16">
        <v>41892.83997685185</v>
      </c>
    </row>
    <row r="75" spans="1:20" ht="30">
      <c r="A75">
        <v>3153</v>
      </c>
      <c r="B75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9">
        <v>336</v>
      </c>
      <c r="P75">
        <v>41.77</v>
      </c>
      <c r="Q75" s="11" t="s">
        <v>8314</v>
      </c>
      <c r="R75" t="s">
        <v>8315</v>
      </c>
      <c r="S75" s="15">
        <v>40633.154363425929</v>
      </c>
      <c r="T75" s="16">
        <v>40664.207638888889</v>
      </c>
    </row>
    <row r="76" spans="1:20" ht="45">
      <c r="A76">
        <v>3154</v>
      </c>
      <c r="B76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9">
        <v>113</v>
      </c>
      <c r="P76">
        <v>64.27</v>
      </c>
      <c r="Q76" s="11" t="s">
        <v>8314</v>
      </c>
      <c r="R76" t="s">
        <v>8315</v>
      </c>
      <c r="S76" s="15">
        <v>40970.875671296293</v>
      </c>
      <c r="T76" s="16">
        <v>41000.834004629629</v>
      </c>
    </row>
    <row r="77" spans="1:20" ht="45">
      <c r="A77">
        <v>3156</v>
      </c>
      <c r="B77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9">
        <v>102</v>
      </c>
      <c r="P77">
        <v>62.92</v>
      </c>
      <c r="Q77" s="11" t="s">
        <v>8314</v>
      </c>
      <c r="R77" t="s">
        <v>8315</v>
      </c>
      <c r="S77" s="15">
        <v>41026.953055555554</v>
      </c>
      <c r="T77" s="16">
        <v>41061.953055555554</v>
      </c>
    </row>
    <row r="78" spans="1:20">
      <c r="A78">
        <v>3157</v>
      </c>
      <c r="B7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9">
        <v>101</v>
      </c>
      <c r="P78">
        <v>98.54</v>
      </c>
      <c r="Q78" s="11" t="s">
        <v>8314</v>
      </c>
      <c r="R78" t="s">
        <v>8315</v>
      </c>
      <c r="S78" s="15">
        <v>41829.788252314815</v>
      </c>
      <c r="T78" s="16">
        <v>41839.208333333336</v>
      </c>
    </row>
    <row r="79" spans="1:20">
      <c r="A79">
        <v>3158</v>
      </c>
      <c r="B7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9">
        <v>114</v>
      </c>
      <c r="P79">
        <v>82.61</v>
      </c>
      <c r="Q79" s="11" t="s">
        <v>8314</v>
      </c>
      <c r="R79" t="s">
        <v>8315</v>
      </c>
      <c r="S79" s="15">
        <v>41447.839722222219</v>
      </c>
      <c r="T79" s="16">
        <v>41477.839722222219</v>
      </c>
    </row>
    <row r="80" spans="1:20" ht="30">
      <c r="A80">
        <v>3159</v>
      </c>
      <c r="B8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9">
        <v>133</v>
      </c>
      <c r="P80">
        <v>38.5</v>
      </c>
      <c r="Q80" s="11" t="s">
        <v>8314</v>
      </c>
      <c r="R80" t="s">
        <v>8315</v>
      </c>
      <c r="S80" s="15">
        <v>40884.066678240742</v>
      </c>
      <c r="T80" s="16">
        <v>40926.958333333336</v>
      </c>
    </row>
    <row r="81" spans="1:20" ht="45">
      <c r="A81">
        <v>3160</v>
      </c>
      <c r="B81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9">
        <v>102</v>
      </c>
      <c r="P81">
        <v>80.16</v>
      </c>
      <c r="Q81" s="11" t="s">
        <v>8314</v>
      </c>
      <c r="R81" t="s">
        <v>8315</v>
      </c>
      <c r="S81" s="15">
        <v>41841.26489583333</v>
      </c>
      <c r="T81" s="16">
        <v>41864.207638888889</v>
      </c>
    </row>
    <row r="82" spans="1:20" ht="45">
      <c r="A82">
        <v>3162</v>
      </c>
      <c r="B82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9">
        <v>127</v>
      </c>
      <c r="P82">
        <v>80.73</v>
      </c>
      <c r="Q82" s="11" t="s">
        <v>8314</v>
      </c>
      <c r="R82" t="s">
        <v>8315</v>
      </c>
      <c r="S82" s="15">
        <v>41799.685902777775</v>
      </c>
      <c r="T82" s="16">
        <v>41827.083333333336</v>
      </c>
    </row>
    <row r="83" spans="1:20" ht="45">
      <c r="A83">
        <v>3163</v>
      </c>
      <c r="B8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9">
        <v>111</v>
      </c>
      <c r="P83">
        <v>200.69</v>
      </c>
      <c r="Q83" s="11" t="s">
        <v>8314</v>
      </c>
      <c r="R83" t="s">
        <v>8315</v>
      </c>
      <c r="S83" s="15">
        <v>41775.753761574073</v>
      </c>
      <c r="T83" s="16">
        <v>41805.753761574073</v>
      </c>
    </row>
    <row r="84" spans="1:20" ht="45">
      <c r="A84">
        <v>3164</v>
      </c>
      <c r="B84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9">
        <v>107</v>
      </c>
      <c r="P84">
        <v>37.590000000000003</v>
      </c>
      <c r="Q84" s="11" t="s">
        <v>8314</v>
      </c>
      <c r="R84" t="s">
        <v>8315</v>
      </c>
      <c r="S84" s="15">
        <v>41766.80572916667</v>
      </c>
      <c r="T84" s="16">
        <v>41799.80572916667</v>
      </c>
    </row>
    <row r="85" spans="1:20" ht="45">
      <c r="A85">
        <v>3165</v>
      </c>
      <c r="B85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9">
        <v>163</v>
      </c>
      <c r="P85">
        <v>58.1</v>
      </c>
      <c r="Q85" s="11" t="s">
        <v>8314</v>
      </c>
      <c r="R85" t="s">
        <v>8315</v>
      </c>
      <c r="S85" s="15">
        <v>40644.159259259257</v>
      </c>
      <c r="T85" s="16">
        <v>40666.165972222225</v>
      </c>
    </row>
    <row r="86" spans="1:20" ht="45">
      <c r="A86">
        <v>3166</v>
      </c>
      <c r="B86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9">
        <v>160</v>
      </c>
      <c r="P86">
        <v>60.3</v>
      </c>
      <c r="Q86" s="11" t="s">
        <v>8314</v>
      </c>
      <c r="R86" t="s">
        <v>8315</v>
      </c>
      <c r="S86" s="15">
        <v>41940.69158564815</v>
      </c>
      <c r="T86" s="16">
        <v>41969.332638888889</v>
      </c>
    </row>
    <row r="87" spans="1:20" ht="30">
      <c r="A87">
        <v>3167</v>
      </c>
      <c r="B87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9">
        <v>116</v>
      </c>
      <c r="P87">
        <v>63.36</v>
      </c>
      <c r="Q87" s="11" t="s">
        <v>8314</v>
      </c>
      <c r="R87" t="s">
        <v>8315</v>
      </c>
      <c r="S87" s="15">
        <v>41839.175706018519</v>
      </c>
      <c r="T87" s="16">
        <v>41853.175706018519</v>
      </c>
    </row>
    <row r="88" spans="1:20" ht="45">
      <c r="A88">
        <v>3168</v>
      </c>
      <c r="B8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9">
        <v>124</v>
      </c>
      <c r="P88">
        <v>50.9</v>
      </c>
      <c r="Q88" s="11" t="s">
        <v>8314</v>
      </c>
      <c r="R88" t="s">
        <v>8315</v>
      </c>
      <c r="S88" s="15">
        <v>41772.105937500004</v>
      </c>
      <c r="T88" s="16">
        <v>41803.916666666664</v>
      </c>
    </row>
    <row r="89" spans="1:20" ht="30">
      <c r="A89">
        <v>3169</v>
      </c>
      <c r="B8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9">
        <v>103</v>
      </c>
      <c r="P89">
        <v>100.5</v>
      </c>
      <c r="Q89" s="11" t="s">
        <v>8314</v>
      </c>
      <c r="R89" t="s">
        <v>8315</v>
      </c>
      <c r="S89" s="15">
        <v>41591.737974537034</v>
      </c>
      <c r="T89" s="16">
        <v>41621.207638888889</v>
      </c>
    </row>
    <row r="90" spans="1:20" ht="30">
      <c r="A90">
        <v>3170</v>
      </c>
      <c r="B9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9">
        <v>112</v>
      </c>
      <c r="P90">
        <v>31.62</v>
      </c>
      <c r="Q90" s="11" t="s">
        <v>8314</v>
      </c>
      <c r="R90" t="s">
        <v>8315</v>
      </c>
      <c r="S90" s="15">
        <v>41789.080370370371</v>
      </c>
      <c r="T90" s="16">
        <v>41822.166666666664</v>
      </c>
    </row>
    <row r="91" spans="1:20" ht="45">
      <c r="A91">
        <v>3172</v>
      </c>
      <c r="B91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9">
        <v>115</v>
      </c>
      <c r="P91">
        <v>79.31</v>
      </c>
      <c r="Q91" s="11" t="s">
        <v>8314</v>
      </c>
      <c r="R91" t="s">
        <v>8315</v>
      </c>
      <c r="S91" s="15">
        <v>40923.729953703703</v>
      </c>
      <c r="T91" s="16">
        <v>40953.729953703703</v>
      </c>
    </row>
    <row r="92" spans="1:20" ht="45">
      <c r="A92">
        <v>3173</v>
      </c>
      <c r="B92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9">
        <v>103</v>
      </c>
      <c r="P92">
        <v>139.19</v>
      </c>
      <c r="Q92" s="11" t="s">
        <v>8314</v>
      </c>
      <c r="R92" t="s">
        <v>8315</v>
      </c>
      <c r="S92" s="15">
        <v>41878.878379629627</v>
      </c>
      <c r="T92" s="16">
        <v>41908.878379629627</v>
      </c>
    </row>
    <row r="93" spans="1:20" ht="45">
      <c r="A93">
        <v>3174</v>
      </c>
      <c r="B9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9">
        <v>101</v>
      </c>
      <c r="P93">
        <v>131.91</v>
      </c>
      <c r="Q93" s="11" t="s">
        <v>8314</v>
      </c>
      <c r="R93" t="s">
        <v>8315</v>
      </c>
      <c r="S93" s="15">
        <v>41862.864675925928</v>
      </c>
      <c r="T93" s="16">
        <v>41876.864675925928</v>
      </c>
    </row>
    <row r="94" spans="1:20" ht="45">
      <c r="A94">
        <v>3175</v>
      </c>
      <c r="B94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9">
        <v>110</v>
      </c>
      <c r="P94">
        <v>91.3</v>
      </c>
      <c r="Q94" s="11" t="s">
        <v>8314</v>
      </c>
      <c r="R94" t="s">
        <v>8315</v>
      </c>
      <c r="S94" s="15">
        <v>40531.886886574073</v>
      </c>
      <c r="T94" s="16">
        <v>40591.886886574073</v>
      </c>
    </row>
    <row r="95" spans="1:20" ht="45">
      <c r="A95">
        <v>3176</v>
      </c>
      <c r="B95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9">
        <v>115</v>
      </c>
      <c r="P95">
        <v>39.67</v>
      </c>
      <c r="Q95" s="11" t="s">
        <v>8314</v>
      </c>
      <c r="R95" t="s">
        <v>8315</v>
      </c>
      <c r="S95" s="15">
        <v>41477.930914351848</v>
      </c>
      <c r="T95" s="16">
        <v>41504.625</v>
      </c>
    </row>
    <row r="96" spans="1:20" ht="45">
      <c r="A96">
        <v>3177</v>
      </c>
      <c r="B96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9">
        <v>117</v>
      </c>
      <c r="P96">
        <v>57.55</v>
      </c>
      <c r="Q96" s="11" t="s">
        <v>8314</v>
      </c>
      <c r="R96" t="s">
        <v>8315</v>
      </c>
      <c r="S96" s="15">
        <v>41781.666770833333</v>
      </c>
      <c r="T96" s="16">
        <v>41811.666770833333</v>
      </c>
    </row>
    <row r="97" spans="1:20" ht="30">
      <c r="A97">
        <v>3179</v>
      </c>
      <c r="B97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9">
        <v>114</v>
      </c>
      <c r="P97">
        <v>77.34</v>
      </c>
      <c r="Q97" s="11" t="s">
        <v>8314</v>
      </c>
      <c r="R97" t="s">
        <v>8315</v>
      </c>
      <c r="S97" s="15">
        <v>41375.702210648145</v>
      </c>
      <c r="T97" s="16">
        <v>41400.702210648145</v>
      </c>
    </row>
    <row r="98" spans="1:20" ht="45">
      <c r="A98">
        <v>3182</v>
      </c>
      <c r="B9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9">
        <v>101</v>
      </c>
      <c r="P98">
        <v>46.77</v>
      </c>
      <c r="Q98" s="11" t="s">
        <v>8314</v>
      </c>
      <c r="R98" t="s">
        <v>8315</v>
      </c>
      <c r="S98" s="15">
        <v>40883.949317129627</v>
      </c>
      <c r="T98" s="16">
        <v>40939.708333333336</v>
      </c>
    </row>
    <row r="99" spans="1:20" ht="30">
      <c r="A99">
        <v>3183</v>
      </c>
      <c r="B9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9">
        <v>109</v>
      </c>
      <c r="P99">
        <v>40.07</v>
      </c>
      <c r="Q99" s="11" t="s">
        <v>8314</v>
      </c>
      <c r="R99" t="s">
        <v>8315</v>
      </c>
      <c r="S99" s="15">
        <v>41491.79478009259</v>
      </c>
      <c r="T99" s="16">
        <v>41509.79478009259</v>
      </c>
    </row>
    <row r="100" spans="1:20" ht="30">
      <c r="A100">
        <v>3184</v>
      </c>
      <c r="B10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9">
        <v>107</v>
      </c>
      <c r="P100">
        <v>100.22</v>
      </c>
      <c r="Q100" s="11" t="s">
        <v>8314</v>
      </c>
      <c r="R100" t="s">
        <v>8315</v>
      </c>
      <c r="S100" s="15">
        <v>41791.993414351848</v>
      </c>
      <c r="T100" s="16">
        <v>41821.993414351848</v>
      </c>
    </row>
    <row r="101" spans="1:20" ht="45">
      <c r="A101">
        <v>3187</v>
      </c>
      <c r="B101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9">
        <v>116</v>
      </c>
      <c r="P101">
        <v>71.489999999999995</v>
      </c>
      <c r="Q101" s="11" t="s">
        <v>8314</v>
      </c>
      <c r="R101" t="s">
        <v>8315</v>
      </c>
      <c r="S101" s="15">
        <v>41835.666354166664</v>
      </c>
      <c r="T101" s="16">
        <v>41855.666354166664</v>
      </c>
    </row>
    <row r="102" spans="1:20" ht="45">
      <c r="A102">
        <v>3208</v>
      </c>
      <c r="B102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9">
        <v>104</v>
      </c>
      <c r="P102">
        <v>63.11</v>
      </c>
      <c r="Q102" s="11" t="s">
        <v>8314</v>
      </c>
      <c r="R102" t="s">
        <v>8315</v>
      </c>
      <c r="S102" s="15">
        <v>41827.605057870373</v>
      </c>
      <c r="T102" s="16">
        <v>41848.605057870373</v>
      </c>
    </row>
    <row r="103" spans="1:20" ht="45">
      <c r="A103">
        <v>3209</v>
      </c>
      <c r="B10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9">
        <v>119</v>
      </c>
      <c r="P103">
        <v>50.16</v>
      </c>
      <c r="Q103" s="11" t="s">
        <v>8314</v>
      </c>
      <c r="R103" t="s">
        <v>8315</v>
      </c>
      <c r="S103" s="15">
        <v>41778.637245370373</v>
      </c>
      <c r="T103" s="16">
        <v>41810.958333333336</v>
      </c>
    </row>
    <row r="104" spans="1:20" ht="45">
      <c r="A104">
        <v>3210</v>
      </c>
      <c r="B104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9">
        <v>126</v>
      </c>
      <c r="P104">
        <v>62.88</v>
      </c>
      <c r="Q104" s="11" t="s">
        <v>8314</v>
      </c>
      <c r="R104" t="s">
        <v>8315</v>
      </c>
      <c r="S104" s="15">
        <v>41013.936562499999</v>
      </c>
      <c r="T104" s="16">
        <v>41061.165972222225</v>
      </c>
    </row>
    <row r="105" spans="1:20" ht="45">
      <c r="A105">
        <v>3211</v>
      </c>
      <c r="B105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9">
        <v>120</v>
      </c>
      <c r="P105">
        <v>85.53</v>
      </c>
      <c r="Q105" s="11" t="s">
        <v>8314</v>
      </c>
      <c r="R105" t="s">
        <v>8315</v>
      </c>
      <c r="S105" s="15">
        <v>41834.586574074077</v>
      </c>
      <c r="T105" s="16">
        <v>41866.083333333336</v>
      </c>
    </row>
    <row r="106" spans="1:20" ht="30">
      <c r="A106">
        <v>3212</v>
      </c>
      <c r="B106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9">
        <v>126</v>
      </c>
      <c r="P106">
        <v>53.72</v>
      </c>
      <c r="Q106" s="11" t="s">
        <v>8314</v>
      </c>
      <c r="R106" t="s">
        <v>8315</v>
      </c>
      <c r="S106" s="15">
        <v>41829.795729166668</v>
      </c>
      <c r="T106" s="16">
        <v>41859.795729166668</v>
      </c>
    </row>
    <row r="107" spans="1:20" ht="60">
      <c r="A107">
        <v>3215</v>
      </c>
      <c r="B107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9">
        <v>100</v>
      </c>
      <c r="P107">
        <v>262.11</v>
      </c>
      <c r="Q107" s="11" t="s">
        <v>8314</v>
      </c>
      <c r="R107" t="s">
        <v>8315</v>
      </c>
      <c r="S107" s="15">
        <v>42219.665173611109</v>
      </c>
      <c r="T107" s="16">
        <v>42257.165972222225</v>
      </c>
    </row>
    <row r="108" spans="1:20" ht="30">
      <c r="A108">
        <v>3217</v>
      </c>
      <c r="B10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9">
        <v>116</v>
      </c>
      <c r="P108">
        <v>50.2</v>
      </c>
      <c r="Q108" s="11" t="s">
        <v>8314</v>
      </c>
      <c r="R108" t="s">
        <v>8315</v>
      </c>
      <c r="S108" s="15">
        <v>42648.546111111107</v>
      </c>
      <c r="T108" s="16">
        <v>42678.546111111107</v>
      </c>
    </row>
    <row r="109" spans="1:20" ht="30">
      <c r="A109">
        <v>3219</v>
      </c>
      <c r="B10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9">
        <v>100</v>
      </c>
      <c r="P109">
        <v>168.25</v>
      </c>
      <c r="Q109" s="11" t="s">
        <v>8314</v>
      </c>
      <c r="R109" t="s">
        <v>8315</v>
      </c>
      <c r="S109" s="15">
        <v>42050.983182870375</v>
      </c>
      <c r="T109" s="16">
        <v>42085.941516203704</v>
      </c>
    </row>
    <row r="110" spans="1:20" ht="30">
      <c r="A110">
        <v>3220</v>
      </c>
      <c r="B1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9">
        <v>101</v>
      </c>
      <c r="P110">
        <v>256.37</v>
      </c>
      <c r="Q110" s="11" t="s">
        <v>8314</v>
      </c>
      <c r="R110" t="s">
        <v>8315</v>
      </c>
      <c r="S110" s="15">
        <v>42772.833379629628</v>
      </c>
      <c r="T110" s="16">
        <v>42806.875</v>
      </c>
    </row>
    <row r="111" spans="1:20" ht="30">
      <c r="A111">
        <v>3222</v>
      </c>
      <c r="B111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9">
        <v>125</v>
      </c>
      <c r="P111">
        <v>37.14</v>
      </c>
      <c r="Q111" s="11" t="s">
        <v>8314</v>
      </c>
      <c r="R111" t="s">
        <v>8315</v>
      </c>
      <c r="S111" s="15">
        <v>42270.582141203704</v>
      </c>
      <c r="T111" s="16">
        <v>42301.895138888889</v>
      </c>
    </row>
    <row r="112" spans="1:20" ht="30">
      <c r="A112">
        <v>3223</v>
      </c>
      <c r="B112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9">
        <v>110</v>
      </c>
      <c r="P112">
        <v>45.88</v>
      </c>
      <c r="Q112" s="11" t="s">
        <v>8314</v>
      </c>
      <c r="R112" t="s">
        <v>8315</v>
      </c>
      <c r="S112" s="15">
        <v>42206.835370370376</v>
      </c>
      <c r="T112" s="16">
        <v>42236.835370370376</v>
      </c>
    </row>
    <row r="113" spans="1:20" ht="45">
      <c r="A113">
        <v>3224</v>
      </c>
      <c r="B11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9">
        <v>102</v>
      </c>
      <c r="P113">
        <v>141.71</v>
      </c>
      <c r="Q113" s="11" t="s">
        <v>8314</v>
      </c>
      <c r="R113" t="s">
        <v>8315</v>
      </c>
      <c r="S113" s="15">
        <v>42697.850844907407</v>
      </c>
      <c r="T113" s="16">
        <v>42745.208333333328</v>
      </c>
    </row>
    <row r="114" spans="1:20" ht="45">
      <c r="A114">
        <v>3225</v>
      </c>
      <c r="B114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9">
        <v>102</v>
      </c>
      <c r="P114">
        <v>52.49</v>
      </c>
      <c r="Q114" s="11" t="s">
        <v>8314</v>
      </c>
      <c r="R114" t="s">
        <v>8315</v>
      </c>
      <c r="S114" s="15">
        <v>42503.559467592597</v>
      </c>
      <c r="T114" s="16">
        <v>42524.875</v>
      </c>
    </row>
    <row r="115" spans="1:20">
      <c r="A115">
        <v>3228</v>
      </c>
      <c r="B115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9">
        <v>102</v>
      </c>
      <c r="P115">
        <v>193.62</v>
      </c>
      <c r="Q115" s="11" t="s">
        <v>8314</v>
      </c>
      <c r="R115" t="s">
        <v>8315</v>
      </c>
      <c r="S115" s="15">
        <v>42323.70930555556</v>
      </c>
      <c r="T115" s="16">
        <v>42355.207638888889</v>
      </c>
    </row>
    <row r="116" spans="1:20" ht="30">
      <c r="A116">
        <v>3229</v>
      </c>
      <c r="B116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9">
        <v>108</v>
      </c>
      <c r="P116">
        <v>106.8</v>
      </c>
      <c r="Q116" s="11" t="s">
        <v>8314</v>
      </c>
      <c r="R116" t="s">
        <v>8315</v>
      </c>
      <c r="S116" s="15">
        <v>41933.291643518518</v>
      </c>
      <c r="T116" s="16">
        <v>41963.333310185189</v>
      </c>
    </row>
    <row r="117" spans="1:20" ht="45">
      <c r="A117">
        <v>3230</v>
      </c>
      <c r="B117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9">
        <v>110</v>
      </c>
      <c r="P117">
        <v>77.22</v>
      </c>
      <c r="Q117" s="11" t="s">
        <v>8314</v>
      </c>
      <c r="R117" t="s">
        <v>8315</v>
      </c>
      <c r="S117" s="15">
        <v>41898.168125000004</v>
      </c>
      <c r="T117" s="16">
        <v>41913.165972222225</v>
      </c>
    </row>
    <row r="118" spans="1:20" ht="45">
      <c r="A118">
        <v>3231</v>
      </c>
      <c r="B11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9">
        <v>161</v>
      </c>
      <c r="P118">
        <v>57.5</v>
      </c>
      <c r="Q118" s="11" t="s">
        <v>8314</v>
      </c>
      <c r="R118" t="s">
        <v>8315</v>
      </c>
      <c r="S118" s="15">
        <v>42446.943831018521</v>
      </c>
      <c r="T118" s="16">
        <v>42476.943831018521</v>
      </c>
    </row>
    <row r="119" spans="1:20" ht="45">
      <c r="A119">
        <v>3232</v>
      </c>
      <c r="B11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9">
        <v>131</v>
      </c>
      <c r="P119">
        <v>50.46</v>
      </c>
      <c r="Q119" s="11" t="s">
        <v>8314</v>
      </c>
      <c r="R119" t="s">
        <v>8315</v>
      </c>
      <c r="S119" s="15">
        <v>42463.81385416667</v>
      </c>
      <c r="T119" s="16">
        <v>42494.165972222225</v>
      </c>
    </row>
    <row r="120" spans="1:20" ht="45">
      <c r="A120">
        <v>3233</v>
      </c>
      <c r="B12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9">
        <v>119</v>
      </c>
      <c r="P120">
        <v>97.38</v>
      </c>
      <c r="Q120" s="11" t="s">
        <v>8314</v>
      </c>
      <c r="R120" t="s">
        <v>8315</v>
      </c>
      <c r="S120" s="15">
        <v>42766.805034722223</v>
      </c>
      <c r="T120" s="16">
        <v>42796.805034722223</v>
      </c>
    </row>
    <row r="121" spans="1:20" ht="45">
      <c r="A121">
        <v>3235</v>
      </c>
      <c r="B121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9">
        <v>103</v>
      </c>
      <c r="P121">
        <v>85.53</v>
      </c>
      <c r="Q121" s="11" t="s">
        <v>8314</v>
      </c>
      <c r="R121" t="s">
        <v>8315</v>
      </c>
      <c r="S121" s="15">
        <v>42522.347812499997</v>
      </c>
      <c r="T121" s="16">
        <v>42552.347812499997</v>
      </c>
    </row>
    <row r="122" spans="1:20" ht="45">
      <c r="A122">
        <v>3236</v>
      </c>
      <c r="B122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9">
        <v>101</v>
      </c>
      <c r="P122">
        <v>182.91</v>
      </c>
      <c r="Q122" s="11" t="s">
        <v>8314</v>
      </c>
      <c r="R122" t="s">
        <v>8315</v>
      </c>
      <c r="S122" s="15">
        <v>42702.917048611111</v>
      </c>
      <c r="T122" s="16">
        <v>42732.917048611111</v>
      </c>
    </row>
    <row r="123" spans="1:20" ht="30">
      <c r="A123">
        <v>3237</v>
      </c>
      <c r="B12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9">
        <v>101</v>
      </c>
      <c r="P123">
        <v>131.13999999999999</v>
      </c>
      <c r="Q123" s="11" t="s">
        <v>8314</v>
      </c>
      <c r="R123" t="s">
        <v>8315</v>
      </c>
      <c r="S123" s="15">
        <v>42252.474351851852</v>
      </c>
      <c r="T123" s="16">
        <v>42276.165972222225</v>
      </c>
    </row>
    <row r="124" spans="1:20" ht="45">
      <c r="A124">
        <v>3241</v>
      </c>
      <c r="B124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9">
        <v>115</v>
      </c>
      <c r="P124">
        <v>58.69</v>
      </c>
      <c r="Q124" s="11" t="s">
        <v>8314</v>
      </c>
      <c r="R124" t="s">
        <v>8315</v>
      </c>
      <c r="S124" s="15">
        <v>41893.324884259258</v>
      </c>
      <c r="T124" s="16">
        <v>41926.290972222225</v>
      </c>
    </row>
    <row r="125" spans="1:20" ht="30">
      <c r="A125">
        <v>3242</v>
      </c>
      <c r="B125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9">
        <v>127</v>
      </c>
      <c r="P125">
        <v>69.569999999999993</v>
      </c>
      <c r="Q125" s="11" t="s">
        <v>8314</v>
      </c>
      <c r="R125" t="s">
        <v>8315</v>
      </c>
      <c r="S125" s="15">
        <v>41871.755694444444</v>
      </c>
      <c r="T125" s="16">
        <v>41901.755694444444</v>
      </c>
    </row>
    <row r="126" spans="1:20" ht="45">
      <c r="A126">
        <v>3243</v>
      </c>
      <c r="B126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9">
        <v>103</v>
      </c>
      <c r="P126">
        <v>115.87</v>
      </c>
      <c r="Q126" s="11" t="s">
        <v>8314</v>
      </c>
      <c r="R126" t="s">
        <v>8315</v>
      </c>
      <c r="S126" s="15">
        <v>42262.096782407403</v>
      </c>
      <c r="T126" s="16">
        <v>42286</v>
      </c>
    </row>
    <row r="127" spans="1:20" ht="45">
      <c r="A127">
        <v>3245</v>
      </c>
      <c r="B127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9">
        <v>104</v>
      </c>
      <c r="P127">
        <v>81.13</v>
      </c>
      <c r="Q127" s="11" t="s">
        <v>8314</v>
      </c>
      <c r="R127" t="s">
        <v>8315</v>
      </c>
      <c r="S127" s="15">
        <v>42135.60020833333</v>
      </c>
      <c r="T127" s="16">
        <v>42167.083333333328</v>
      </c>
    </row>
    <row r="128" spans="1:20" ht="45">
      <c r="A128">
        <v>3246</v>
      </c>
      <c r="B12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9">
        <v>111</v>
      </c>
      <c r="P128">
        <v>57.63</v>
      </c>
      <c r="Q128" s="11" t="s">
        <v>8314</v>
      </c>
      <c r="R128" t="s">
        <v>8315</v>
      </c>
      <c r="S128" s="15">
        <v>42230.472222222219</v>
      </c>
      <c r="T128" s="16">
        <v>42259.165972222225</v>
      </c>
    </row>
    <row r="129" spans="1:20" ht="30">
      <c r="A129">
        <v>3248</v>
      </c>
      <c r="B12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9">
        <v>101</v>
      </c>
      <c r="P129">
        <v>60.48</v>
      </c>
      <c r="Q129" s="11" t="s">
        <v>8314</v>
      </c>
      <c r="R129" t="s">
        <v>8315</v>
      </c>
      <c r="S129" s="15">
        <v>42068.888391203705</v>
      </c>
      <c r="T129" s="16">
        <v>42098.846724537041</v>
      </c>
    </row>
    <row r="130" spans="1:20" ht="45">
      <c r="A130">
        <v>3249</v>
      </c>
      <c r="B13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9">
        <v>105</v>
      </c>
      <c r="P130">
        <v>65.58</v>
      </c>
      <c r="Q130" s="11" t="s">
        <v>8314</v>
      </c>
      <c r="R130" t="s">
        <v>8315</v>
      </c>
      <c r="S130" s="15">
        <v>42145.746689814812</v>
      </c>
      <c r="T130" s="16">
        <v>42175.746689814812</v>
      </c>
    </row>
    <row r="131" spans="1:20" ht="45">
      <c r="A131">
        <v>3250</v>
      </c>
      <c r="B131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9">
        <v>102</v>
      </c>
      <c r="P131">
        <v>119.19</v>
      </c>
      <c r="Q131" s="11" t="s">
        <v>8314</v>
      </c>
      <c r="R131" t="s">
        <v>8315</v>
      </c>
      <c r="S131" s="15">
        <v>41918.742175925923</v>
      </c>
      <c r="T131" s="16">
        <v>41948.783842592595</v>
      </c>
    </row>
    <row r="132" spans="1:20" ht="45">
      <c r="A132">
        <v>3251</v>
      </c>
      <c r="B132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9">
        <v>111</v>
      </c>
      <c r="P132">
        <v>83.05</v>
      </c>
      <c r="Q132" s="11" t="s">
        <v>8314</v>
      </c>
      <c r="R132" t="s">
        <v>8315</v>
      </c>
      <c r="S132" s="15">
        <v>42146.731087962966</v>
      </c>
      <c r="T132" s="16">
        <v>42176.731087962966</v>
      </c>
    </row>
    <row r="133" spans="1:20" ht="30">
      <c r="A133">
        <v>3253</v>
      </c>
      <c r="B13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9">
        <v>102</v>
      </c>
      <c r="P133">
        <v>177.09</v>
      </c>
      <c r="Q133" s="11" t="s">
        <v>8314</v>
      </c>
      <c r="R133" t="s">
        <v>8315</v>
      </c>
      <c r="S133" s="15">
        <v>42602.576712962968</v>
      </c>
      <c r="T133" s="16">
        <v>42621.15625</v>
      </c>
    </row>
    <row r="134" spans="1:20" ht="30">
      <c r="A134">
        <v>3256</v>
      </c>
      <c r="B134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9">
        <v>128</v>
      </c>
      <c r="P134">
        <v>72.760000000000005</v>
      </c>
      <c r="Q134" s="11" t="s">
        <v>8314</v>
      </c>
      <c r="R134" t="s">
        <v>8315</v>
      </c>
      <c r="S134" s="15">
        <v>42144.573807870373</v>
      </c>
      <c r="T134" s="16">
        <v>42166.165972222225</v>
      </c>
    </row>
    <row r="135" spans="1:20" ht="30">
      <c r="A135">
        <v>3258</v>
      </c>
      <c r="B135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9">
        <v>105</v>
      </c>
      <c r="P135">
        <v>98.2</v>
      </c>
      <c r="Q135" s="11" t="s">
        <v>8314</v>
      </c>
      <c r="R135" t="s">
        <v>8315</v>
      </c>
      <c r="S135" s="15">
        <v>41982.887280092589</v>
      </c>
      <c r="T135" s="16">
        <v>42012.887280092589</v>
      </c>
    </row>
    <row r="136" spans="1:20" ht="45">
      <c r="A136">
        <v>3259</v>
      </c>
      <c r="B136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9">
        <v>106</v>
      </c>
      <c r="P136">
        <v>251.74</v>
      </c>
      <c r="Q136" s="11" t="s">
        <v>8314</v>
      </c>
      <c r="R136" t="s">
        <v>8315</v>
      </c>
      <c r="S136" s="15">
        <v>42614.760937500003</v>
      </c>
      <c r="T136" s="16">
        <v>42644.165972222225</v>
      </c>
    </row>
    <row r="137" spans="1:20" ht="30">
      <c r="A137">
        <v>3260</v>
      </c>
      <c r="B137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9">
        <v>109</v>
      </c>
      <c r="P137">
        <v>74.819999999999993</v>
      </c>
      <c r="Q137" s="11" t="s">
        <v>8314</v>
      </c>
      <c r="R137" t="s">
        <v>8315</v>
      </c>
      <c r="S137" s="15">
        <v>42303.672662037032</v>
      </c>
      <c r="T137" s="16">
        <v>42338.714328703703</v>
      </c>
    </row>
    <row r="138" spans="1:20" ht="45">
      <c r="A138">
        <v>3261</v>
      </c>
      <c r="B13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9">
        <v>100</v>
      </c>
      <c r="P138">
        <v>67.650000000000006</v>
      </c>
      <c r="Q138" s="11" t="s">
        <v>8314</v>
      </c>
      <c r="R138" t="s">
        <v>8315</v>
      </c>
      <c r="S138" s="15">
        <v>42171.725416666668</v>
      </c>
      <c r="T138" s="16">
        <v>42201.725416666668</v>
      </c>
    </row>
    <row r="139" spans="1:20" ht="30">
      <c r="A139">
        <v>3262</v>
      </c>
      <c r="B13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9">
        <v>103</v>
      </c>
      <c r="P139">
        <v>93.81</v>
      </c>
      <c r="Q139" s="11" t="s">
        <v>8314</v>
      </c>
      <c r="R139" t="s">
        <v>8315</v>
      </c>
      <c r="S139" s="15">
        <v>41964.315532407403</v>
      </c>
      <c r="T139" s="16">
        <v>41995.166666666672</v>
      </c>
    </row>
    <row r="140" spans="1:20" ht="30">
      <c r="A140">
        <v>3263</v>
      </c>
      <c r="B14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9">
        <v>112</v>
      </c>
      <c r="P140">
        <v>41.24</v>
      </c>
      <c r="Q140" s="11" t="s">
        <v>8314</v>
      </c>
      <c r="R140" t="s">
        <v>8315</v>
      </c>
      <c r="S140" s="15">
        <v>42284.516064814816</v>
      </c>
      <c r="T140" s="16">
        <v>42307.875</v>
      </c>
    </row>
    <row r="141" spans="1:20" ht="30">
      <c r="A141">
        <v>3264</v>
      </c>
      <c r="B141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9">
        <v>103</v>
      </c>
      <c r="P141">
        <v>52.55</v>
      </c>
      <c r="Q141" s="11" t="s">
        <v>8314</v>
      </c>
      <c r="R141" t="s">
        <v>8315</v>
      </c>
      <c r="S141" s="15">
        <v>42016.800208333334</v>
      </c>
      <c r="T141" s="16">
        <v>42032.916666666672</v>
      </c>
    </row>
    <row r="142" spans="1:20" ht="45">
      <c r="A142">
        <v>3266</v>
      </c>
      <c r="B142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9">
        <v>131</v>
      </c>
      <c r="P142">
        <v>48.33</v>
      </c>
      <c r="Q142" s="11" t="s">
        <v>8314</v>
      </c>
      <c r="R142" t="s">
        <v>8315</v>
      </c>
      <c r="S142" s="15">
        <v>42136.536134259266</v>
      </c>
      <c r="T142" s="16">
        <v>42167.875</v>
      </c>
    </row>
    <row r="143" spans="1:20" ht="45">
      <c r="A143">
        <v>3267</v>
      </c>
      <c r="B14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9">
        <v>102</v>
      </c>
      <c r="P143">
        <v>53.18</v>
      </c>
      <c r="Q143" s="11" t="s">
        <v>8314</v>
      </c>
      <c r="R143" t="s">
        <v>8315</v>
      </c>
      <c r="S143" s="15">
        <v>42172.757638888885</v>
      </c>
      <c r="T143" s="16">
        <v>42202.757638888885</v>
      </c>
    </row>
    <row r="144" spans="1:20" ht="45">
      <c r="A144">
        <v>3268</v>
      </c>
      <c r="B144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9">
        <v>128</v>
      </c>
      <c r="P144">
        <v>60.95</v>
      </c>
      <c r="Q144" s="11" t="s">
        <v>8314</v>
      </c>
      <c r="R144" t="s">
        <v>8315</v>
      </c>
      <c r="S144" s="15">
        <v>42590.90425925926</v>
      </c>
      <c r="T144" s="16">
        <v>42606.90425925926</v>
      </c>
    </row>
    <row r="145" spans="1:20" ht="45">
      <c r="A145">
        <v>3272</v>
      </c>
      <c r="B145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9">
        <v>154</v>
      </c>
      <c r="P145">
        <v>106.5</v>
      </c>
      <c r="Q145" s="11" t="s">
        <v>8314</v>
      </c>
      <c r="R145" t="s">
        <v>8315</v>
      </c>
      <c r="S145" s="15">
        <v>42284.500104166669</v>
      </c>
      <c r="T145" s="16">
        <v>42314.541770833333</v>
      </c>
    </row>
    <row r="146" spans="1:20" ht="45">
      <c r="A146">
        <v>3273</v>
      </c>
      <c r="B146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9">
        <v>107</v>
      </c>
      <c r="P146">
        <v>204.57</v>
      </c>
      <c r="Q146" s="11" t="s">
        <v>8314</v>
      </c>
      <c r="R146" t="s">
        <v>8315</v>
      </c>
      <c r="S146" s="15">
        <v>42611.801412037035</v>
      </c>
      <c r="T146" s="16">
        <v>42627.791666666672</v>
      </c>
    </row>
    <row r="147" spans="1:20" ht="45">
      <c r="A147">
        <v>3274</v>
      </c>
      <c r="B147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9">
        <v>101</v>
      </c>
      <c r="P147">
        <v>54.91</v>
      </c>
      <c r="Q147" s="11" t="s">
        <v>8314</v>
      </c>
      <c r="R147" t="s">
        <v>8315</v>
      </c>
      <c r="S147" s="15">
        <v>42400.704537037032</v>
      </c>
      <c r="T147" s="16">
        <v>42444.875</v>
      </c>
    </row>
    <row r="148" spans="1:20" ht="45">
      <c r="A148">
        <v>3275</v>
      </c>
      <c r="B14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9">
        <v>100</v>
      </c>
      <c r="P148">
        <v>150.41999999999999</v>
      </c>
      <c r="Q148" s="11" t="s">
        <v>8314</v>
      </c>
      <c r="R148" t="s">
        <v>8315</v>
      </c>
      <c r="S148" s="15">
        <v>42017.88045138889</v>
      </c>
      <c r="T148" s="16">
        <v>42044.1875</v>
      </c>
    </row>
    <row r="149" spans="1:20" ht="45">
      <c r="A149">
        <v>3279</v>
      </c>
      <c r="B14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9">
        <v>114</v>
      </c>
      <c r="P149">
        <v>105.21</v>
      </c>
      <c r="Q149" s="11" t="s">
        <v>8314</v>
      </c>
      <c r="R149" t="s">
        <v>8315</v>
      </c>
      <c r="S149" s="15">
        <v>42431.102534722217</v>
      </c>
      <c r="T149" s="16">
        <v>42461.06086805556</v>
      </c>
    </row>
    <row r="150" spans="1:20" ht="45">
      <c r="A150">
        <v>3280</v>
      </c>
      <c r="B15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9">
        <v>103</v>
      </c>
      <c r="P150">
        <v>68.67</v>
      </c>
      <c r="Q150" s="11" t="s">
        <v>8314</v>
      </c>
      <c r="R150" t="s">
        <v>8315</v>
      </c>
      <c r="S150" s="15">
        <v>42121.756921296299</v>
      </c>
      <c r="T150" s="16">
        <v>42156.208333333328</v>
      </c>
    </row>
    <row r="151" spans="1:20" ht="30">
      <c r="A151">
        <v>3281</v>
      </c>
      <c r="B151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9">
        <v>122</v>
      </c>
      <c r="P151">
        <v>129.36000000000001</v>
      </c>
      <c r="Q151" s="11" t="s">
        <v>8314</v>
      </c>
      <c r="R151" t="s">
        <v>8315</v>
      </c>
      <c r="S151" s="15">
        <v>42219.019733796296</v>
      </c>
      <c r="T151" s="16">
        <v>42249.019733796296</v>
      </c>
    </row>
    <row r="152" spans="1:20" ht="45">
      <c r="A152">
        <v>3282</v>
      </c>
      <c r="B152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9">
        <v>103</v>
      </c>
      <c r="P152">
        <v>134.26</v>
      </c>
      <c r="Q152" s="11" t="s">
        <v>8314</v>
      </c>
      <c r="R152" t="s">
        <v>8315</v>
      </c>
      <c r="S152" s="15">
        <v>42445.19430555556</v>
      </c>
      <c r="T152" s="16">
        <v>42489.19430555556</v>
      </c>
    </row>
    <row r="153" spans="1:20" ht="45">
      <c r="A153">
        <v>3284</v>
      </c>
      <c r="B15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9">
        <v>102</v>
      </c>
      <c r="P153">
        <v>203.2</v>
      </c>
      <c r="Q153" s="11" t="s">
        <v>8314</v>
      </c>
      <c r="R153" t="s">
        <v>8315</v>
      </c>
      <c r="S153" s="15">
        <v>42380.884872685187</v>
      </c>
      <c r="T153" s="16">
        <v>42398.249305555553</v>
      </c>
    </row>
    <row r="154" spans="1:20">
      <c r="A154">
        <v>3285</v>
      </c>
      <c r="B154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9">
        <v>112</v>
      </c>
      <c r="P154">
        <v>69.19</v>
      </c>
      <c r="Q154" s="11" t="s">
        <v>8314</v>
      </c>
      <c r="R154" t="s">
        <v>8315</v>
      </c>
      <c r="S154" s="15">
        <v>42762.942430555559</v>
      </c>
      <c r="T154" s="16">
        <v>42794.208333333328</v>
      </c>
    </row>
    <row r="155" spans="1:20" ht="45">
      <c r="A155">
        <v>3286</v>
      </c>
      <c r="B155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9">
        <v>102</v>
      </c>
      <c r="P155">
        <v>125.12</v>
      </c>
      <c r="Q155" s="11" t="s">
        <v>8314</v>
      </c>
      <c r="R155" t="s">
        <v>8315</v>
      </c>
      <c r="S155" s="15">
        <v>42567.840069444443</v>
      </c>
      <c r="T155" s="16">
        <v>42597.840069444443</v>
      </c>
    </row>
    <row r="156" spans="1:20" ht="45">
      <c r="A156">
        <v>3291</v>
      </c>
      <c r="B156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9">
        <v>114</v>
      </c>
      <c r="P156">
        <v>40.71</v>
      </c>
      <c r="Q156" s="11" t="s">
        <v>8314</v>
      </c>
      <c r="R156" t="s">
        <v>8315</v>
      </c>
      <c r="S156" s="15">
        <v>42232.702546296292</v>
      </c>
      <c r="T156" s="16">
        <v>42264.165972222225</v>
      </c>
    </row>
    <row r="157" spans="1:20" ht="45">
      <c r="A157">
        <v>3298</v>
      </c>
      <c r="B157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9">
        <v>102</v>
      </c>
      <c r="P157">
        <v>141.29</v>
      </c>
      <c r="Q157" s="11" t="s">
        <v>8314</v>
      </c>
      <c r="R157" t="s">
        <v>8315</v>
      </c>
      <c r="S157" s="15">
        <v>42239.957962962959</v>
      </c>
      <c r="T157" s="16">
        <v>42260</v>
      </c>
    </row>
    <row r="158" spans="1:20" ht="45">
      <c r="A158">
        <v>3299</v>
      </c>
      <c r="B15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9">
        <v>116</v>
      </c>
      <c r="P158">
        <v>55.33</v>
      </c>
      <c r="Q158" s="11" t="s">
        <v>8314</v>
      </c>
      <c r="R158" t="s">
        <v>8315</v>
      </c>
      <c r="S158" s="15">
        <v>42261.917395833334</v>
      </c>
      <c r="T158" s="16">
        <v>42291.917395833334</v>
      </c>
    </row>
    <row r="159" spans="1:20" ht="30">
      <c r="A159">
        <v>3300</v>
      </c>
      <c r="B15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9">
        <v>136</v>
      </c>
      <c r="P159">
        <v>46.42</v>
      </c>
      <c r="Q159" s="11" t="s">
        <v>8314</v>
      </c>
      <c r="R159" t="s">
        <v>8315</v>
      </c>
      <c r="S159" s="15">
        <v>42102.743773148148</v>
      </c>
      <c r="T159" s="16">
        <v>42123.743773148148</v>
      </c>
    </row>
    <row r="160" spans="1:20" ht="45">
      <c r="A160">
        <v>3301</v>
      </c>
      <c r="B16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9">
        <v>133</v>
      </c>
      <c r="P160">
        <v>57.2</v>
      </c>
      <c r="Q160" s="11" t="s">
        <v>8314</v>
      </c>
      <c r="R160" t="s">
        <v>8315</v>
      </c>
      <c r="S160" s="15">
        <v>42538.73583333334</v>
      </c>
      <c r="T160" s="16">
        <v>42583.290972222225</v>
      </c>
    </row>
    <row r="161" spans="1:20" ht="45">
      <c r="A161">
        <v>3303</v>
      </c>
      <c r="B161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9">
        <v>116</v>
      </c>
      <c r="P161">
        <v>59.6</v>
      </c>
      <c r="Q161" s="11" t="s">
        <v>8314</v>
      </c>
      <c r="R161" t="s">
        <v>8315</v>
      </c>
      <c r="S161" s="15">
        <v>42056.65143518518</v>
      </c>
      <c r="T161" s="16">
        <v>42091.609768518523</v>
      </c>
    </row>
    <row r="162" spans="1:20" ht="45">
      <c r="A162">
        <v>3304</v>
      </c>
      <c r="B162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9">
        <v>105</v>
      </c>
      <c r="P162">
        <v>89.59</v>
      </c>
      <c r="Q162" s="11" t="s">
        <v>8314</v>
      </c>
      <c r="R162" t="s">
        <v>8315</v>
      </c>
      <c r="S162" s="15">
        <v>42696.624444444446</v>
      </c>
      <c r="T162" s="16">
        <v>42726.624444444446</v>
      </c>
    </row>
    <row r="163" spans="1:20" ht="45">
      <c r="A163">
        <v>3305</v>
      </c>
      <c r="B16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9">
        <v>102</v>
      </c>
      <c r="P163">
        <v>204.05</v>
      </c>
      <c r="Q163" s="11" t="s">
        <v>8314</v>
      </c>
      <c r="R163" t="s">
        <v>8315</v>
      </c>
      <c r="S163" s="15">
        <v>42186.855879629627</v>
      </c>
      <c r="T163" s="16">
        <v>42216.855879629627</v>
      </c>
    </row>
    <row r="164" spans="1:20" ht="45">
      <c r="A164">
        <v>3306</v>
      </c>
      <c r="B164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9">
        <v>175</v>
      </c>
      <c r="P164">
        <v>48.7</v>
      </c>
      <c r="Q164" s="11" t="s">
        <v>8314</v>
      </c>
      <c r="R164" t="s">
        <v>8315</v>
      </c>
      <c r="S164" s="15">
        <v>42493.219236111108</v>
      </c>
      <c r="T164" s="16">
        <v>42531.125</v>
      </c>
    </row>
    <row r="165" spans="1:20" ht="45">
      <c r="A165">
        <v>3307</v>
      </c>
      <c r="B165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9">
        <v>107</v>
      </c>
      <c r="P165">
        <v>53.34</v>
      </c>
      <c r="Q165" s="11" t="s">
        <v>8314</v>
      </c>
      <c r="R165" t="s">
        <v>8315</v>
      </c>
      <c r="S165" s="15">
        <v>42475.057164351849</v>
      </c>
      <c r="T165" s="16">
        <v>42505.057164351849</v>
      </c>
    </row>
    <row r="166" spans="1:20" ht="45">
      <c r="A166">
        <v>3308</v>
      </c>
      <c r="B166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9">
        <v>122</v>
      </c>
      <c r="P166">
        <v>75.09</v>
      </c>
      <c r="Q166" s="11" t="s">
        <v>8314</v>
      </c>
      <c r="R166" t="s">
        <v>8315</v>
      </c>
      <c r="S166" s="15">
        <v>42452.876909722225</v>
      </c>
      <c r="T166" s="16">
        <v>42473.876909722225</v>
      </c>
    </row>
    <row r="167" spans="1:20" ht="30">
      <c r="A167">
        <v>3310</v>
      </c>
      <c r="B167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9">
        <v>100</v>
      </c>
      <c r="P167">
        <v>209.84</v>
      </c>
      <c r="Q167" s="11" t="s">
        <v>8314</v>
      </c>
      <c r="R167" t="s">
        <v>8315</v>
      </c>
      <c r="S167" s="15">
        <v>42253.928530092591</v>
      </c>
      <c r="T167" s="16">
        <v>42283.928530092591</v>
      </c>
    </row>
    <row r="168" spans="1:20" ht="45">
      <c r="A168">
        <v>3311</v>
      </c>
      <c r="B16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9">
        <v>110</v>
      </c>
      <c r="P168">
        <v>61.02</v>
      </c>
      <c r="Q168" s="11" t="s">
        <v>8314</v>
      </c>
      <c r="R168" t="s">
        <v>8315</v>
      </c>
      <c r="S168" s="15">
        <v>42264.29178240741</v>
      </c>
      <c r="T168" s="16">
        <v>42294.29178240741</v>
      </c>
    </row>
    <row r="169" spans="1:20" ht="45">
      <c r="A169">
        <v>3312</v>
      </c>
      <c r="B16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9">
        <v>100</v>
      </c>
      <c r="P169">
        <v>61</v>
      </c>
      <c r="Q169" s="11" t="s">
        <v>8314</v>
      </c>
      <c r="R169" t="s">
        <v>8315</v>
      </c>
      <c r="S169" s="15">
        <v>42664.809560185182</v>
      </c>
      <c r="T169" s="16">
        <v>42685.916666666672</v>
      </c>
    </row>
    <row r="170" spans="1:20" ht="45">
      <c r="A170">
        <v>3313</v>
      </c>
      <c r="B17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9">
        <v>116</v>
      </c>
      <c r="P170">
        <v>80.03</v>
      </c>
      <c r="Q170" s="11" t="s">
        <v>8314</v>
      </c>
      <c r="R170" t="s">
        <v>8315</v>
      </c>
      <c r="S170" s="15">
        <v>42382.244409722218</v>
      </c>
      <c r="T170" s="16">
        <v>42396.041666666672</v>
      </c>
    </row>
    <row r="171" spans="1:20" ht="45">
      <c r="A171">
        <v>3316</v>
      </c>
      <c r="B171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9">
        <v>100</v>
      </c>
      <c r="P171">
        <v>93.98</v>
      </c>
      <c r="Q171" s="11" t="s">
        <v>8314</v>
      </c>
      <c r="R171" t="s">
        <v>8315</v>
      </c>
      <c r="S171" s="15">
        <v>41826.871238425927</v>
      </c>
      <c r="T171" s="16">
        <v>41859.57916666667</v>
      </c>
    </row>
    <row r="172" spans="1:20" ht="30">
      <c r="A172">
        <v>3317</v>
      </c>
      <c r="B172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9">
        <v>106</v>
      </c>
      <c r="P172">
        <v>61.94</v>
      </c>
      <c r="Q172" s="11" t="s">
        <v>8314</v>
      </c>
      <c r="R172" t="s">
        <v>8315</v>
      </c>
      <c r="S172" s="15">
        <v>42499.039629629624</v>
      </c>
      <c r="T172" s="16">
        <v>42529.039629629624</v>
      </c>
    </row>
    <row r="173" spans="1:20" ht="30">
      <c r="A173">
        <v>3320</v>
      </c>
      <c r="B17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9">
        <v>101</v>
      </c>
      <c r="P173">
        <v>66.45</v>
      </c>
      <c r="Q173" s="11" t="s">
        <v>8314</v>
      </c>
      <c r="R173" t="s">
        <v>8315</v>
      </c>
      <c r="S173" s="15">
        <v>42513.045798611114</v>
      </c>
      <c r="T173" s="16">
        <v>42543.045798611114</v>
      </c>
    </row>
    <row r="174" spans="1:20" ht="45">
      <c r="A174">
        <v>3321</v>
      </c>
      <c r="B174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9">
        <v>107</v>
      </c>
      <c r="P174">
        <v>35.799999999999997</v>
      </c>
      <c r="Q174" s="11" t="s">
        <v>8314</v>
      </c>
      <c r="R174" t="s">
        <v>8315</v>
      </c>
      <c r="S174" s="15">
        <v>41914.100289351853</v>
      </c>
      <c r="T174" s="16">
        <v>41928.165972222225</v>
      </c>
    </row>
    <row r="175" spans="1:20" ht="45">
      <c r="A175">
        <v>3322</v>
      </c>
      <c r="B175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9">
        <v>102</v>
      </c>
      <c r="P175">
        <v>145.65</v>
      </c>
      <c r="Q175" s="11" t="s">
        <v>8314</v>
      </c>
      <c r="R175" t="s">
        <v>8315</v>
      </c>
      <c r="S175" s="15">
        <v>42521.010370370372</v>
      </c>
      <c r="T175" s="16">
        <v>42543.163194444445</v>
      </c>
    </row>
    <row r="176" spans="1:20" ht="45">
      <c r="A176">
        <v>3326</v>
      </c>
      <c r="B176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9">
        <v>101</v>
      </c>
      <c r="P176">
        <v>142.28</v>
      </c>
      <c r="Q176" s="11" t="s">
        <v>8314</v>
      </c>
      <c r="R176" t="s">
        <v>8315</v>
      </c>
      <c r="S176" s="15">
        <v>42041.714178240742</v>
      </c>
      <c r="T176" s="16">
        <v>42071.67251157407</v>
      </c>
    </row>
    <row r="177" spans="1:20" ht="45">
      <c r="A177">
        <v>3328</v>
      </c>
      <c r="B177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9">
        <v>146</v>
      </c>
      <c r="P177">
        <v>292.77999999999997</v>
      </c>
      <c r="Q177" s="11" t="s">
        <v>8314</v>
      </c>
      <c r="R177" t="s">
        <v>8315</v>
      </c>
      <c r="S177" s="15">
        <v>41822.57503472222</v>
      </c>
      <c r="T177" s="16">
        <v>41825.041666666664</v>
      </c>
    </row>
    <row r="178" spans="1:20" ht="45">
      <c r="A178">
        <v>3331</v>
      </c>
      <c r="B17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9">
        <v>105</v>
      </c>
      <c r="P178">
        <v>80.400000000000006</v>
      </c>
      <c r="Q178" s="11" t="s">
        <v>8314</v>
      </c>
      <c r="R178" t="s">
        <v>8315</v>
      </c>
      <c r="S178" s="15">
        <v>42248.697754629626</v>
      </c>
      <c r="T178" s="16">
        <v>42283.697754629626</v>
      </c>
    </row>
    <row r="179" spans="1:20" ht="45">
      <c r="A179">
        <v>3332</v>
      </c>
      <c r="B17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9">
        <v>100</v>
      </c>
      <c r="P179">
        <v>72.290000000000006</v>
      </c>
      <c r="Q179" s="11" t="s">
        <v>8314</v>
      </c>
      <c r="R179" t="s">
        <v>8315</v>
      </c>
      <c r="S179" s="15">
        <v>41809.860300925924</v>
      </c>
      <c r="T179" s="16">
        <v>41839.860300925924</v>
      </c>
    </row>
    <row r="180" spans="1:20" ht="45">
      <c r="A180">
        <v>3333</v>
      </c>
      <c r="B18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9">
        <v>105</v>
      </c>
      <c r="P180">
        <v>32.97</v>
      </c>
      <c r="Q180" s="11" t="s">
        <v>8314</v>
      </c>
      <c r="R180" t="s">
        <v>8315</v>
      </c>
      <c r="S180" s="15">
        <v>42148.676851851851</v>
      </c>
      <c r="T180" s="16">
        <v>42170.676851851851</v>
      </c>
    </row>
    <row r="181" spans="1:20" ht="30">
      <c r="A181">
        <v>3334</v>
      </c>
      <c r="B181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9">
        <v>139</v>
      </c>
      <c r="P181">
        <v>116.65</v>
      </c>
      <c r="Q181" s="11" t="s">
        <v>8314</v>
      </c>
      <c r="R181" t="s">
        <v>8315</v>
      </c>
      <c r="S181" s="15">
        <v>42185.521087962959</v>
      </c>
      <c r="T181" s="16">
        <v>42215.521087962959</v>
      </c>
    </row>
    <row r="182" spans="1:20" ht="30">
      <c r="A182">
        <v>3338</v>
      </c>
      <c r="B182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9">
        <v>102</v>
      </c>
      <c r="P182">
        <v>136.85</v>
      </c>
      <c r="Q182" s="11" t="s">
        <v>8314</v>
      </c>
      <c r="R182" t="s">
        <v>8315</v>
      </c>
      <c r="S182" s="15">
        <v>42769.574999999997</v>
      </c>
      <c r="T182" s="16">
        <v>42790.574999999997</v>
      </c>
    </row>
    <row r="183" spans="1:20" ht="30">
      <c r="A183">
        <v>3339</v>
      </c>
      <c r="B18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9">
        <v>104</v>
      </c>
      <c r="P183">
        <v>177.62</v>
      </c>
      <c r="Q183" s="11" t="s">
        <v>8314</v>
      </c>
      <c r="R183" t="s">
        <v>8315</v>
      </c>
      <c r="S183" s="15">
        <v>42549.665717592594</v>
      </c>
      <c r="T183" s="16">
        <v>42579.665717592594</v>
      </c>
    </row>
    <row r="184" spans="1:20" ht="45">
      <c r="A184">
        <v>3340</v>
      </c>
      <c r="B184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9">
        <v>138</v>
      </c>
      <c r="P184">
        <v>109.08</v>
      </c>
      <c r="Q184" s="11" t="s">
        <v>8314</v>
      </c>
      <c r="R184" t="s">
        <v>8315</v>
      </c>
      <c r="S184" s="15">
        <v>42685.974004629628</v>
      </c>
      <c r="T184" s="16">
        <v>42710.974004629628</v>
      </c>
    </row>
    <row r="185" spans="1:20" ht="30">
      <c r="A185">
        <v>3342</v>
      </c>
      <c r="B185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9">
        <v>102</v>
      </c>
      <c r="P185">
        <v>78.209999999999994</v>
      </c>
      <c r="Q185" s="11" t="s">
        <v>8314</v>
      </c>
      <c r="R185" t="s">
        <v>8315</v>
      </c>
      <c r="S185" s="15">
        <v>42062.296412037031</v>
      </c>
      <c r="T185" s="16">
        <v>42095.207638888889</v>
      </c>
    </row>
    <row r="186" spans="1:20" ht="45">
      <c r="A186">
        <v>3344</v>
      </c>
      <c r="B186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9">
        <v>101</v>
      </c>
      <c r="P186">
        <v>114.13</v>
      </c>
      <c r="Q186" s="11" t="s">
        <v>8314</v>
      </c>
      <c r="R186" t="s">
        <v>8315</v>
      </c>
      <c r="S186" s="15">
        <v>41851.200150462959</v>
      </c>
      <c r="T186" s="16">
        <v>41881.200150462959</v>
      </c>
    </row>
    <row r="187" spans="1:20" ht="45">
      <c r="A187">
        <v>3345</v>
      </c>
      <c r="B187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9">
        <v>130</v>
      </c>
      <c r="P187">
        <v>50</v>
      </c>
      <c r="Q187" s="11" t="s">
        <v>8314</v>
      </c>
      <c r="R187" t="s">
        <v>8315</v>
      </c>
      <c r="S187" s="15">
        <v>42053.106111111112</v>
      </c>
      <c r="T187" s="16">
        <v>42112.025694444441</v>
      </c>
    </row>
    <row r="188" spans="1:20" ht="45">
      <c r="A188">
        <v>3346</v>
      </c>
      <c r="B18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9">
        <v>110</v>
      </c>
      <c r="P188">
        <v>91.67</v>
      </c>
      <c r="Q188" s="11" t="s">
        <v>8314</v>
      </c>
      <c r="R188" t="s">
        <v>8315</v>
      </c>
      <c r="S188" s="15">
        <v>42054.024421296301</v>
      </c>
      <c r="T188" s="16">
        <v>42061.024421296301</v>
      </c>
    </row>
    <row r="189" spans="1:20" ht="45">
      <c r="A189">
        <v>3348</v>
      </c>
      <c r="B18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9">
        <v>100</v>
      </c>
      <c r="P189">
        <v>69.819999999999993</v>
      </c>
      <c r="Q189" s="11" t="s">
        <v>8314</v>
      </c>
      <c r="R189" t="s">
        <v>8315</v>
      </c>
      <c r="S189" s="15">
        <v>42466.558796296296</v>
      </c>
      <c r="T189" s="16">
        <v>42490.165972222225</v>
      </c>
    </row>
    <row r="190" spans="1:20" ht="45">
      <c r="A190">
        <v>3349</v>
      </c>
      <c r="B19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9">
        <v>153</v>
      </c>
      <c r="P190">
        <v>109.57</v>
      </c>
      <c r="Q190" s="11" t="s">
        <v>8314</v>
      </c>
      <c r="R190" t="s">
        <v>8315</v>
      </c>
      <c r="S190" s="15">
        <v>42513.110787037032</v>
      </c>
      <c r="T190" s="16">
        <v>42534.708333333328</v>
      </c>
    </row>
    <row r="191" spans="1:20" ht="30">
      <c r="A191">
        <v>3354</v>
      </c>
      <c r="B191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9">
        <v>102</v>
      </c>
      <c r="P191">
        <v>55.6</v>
      </c>
      <c r="Q191" s="11" t="s">
        <v>8314</v>
      </c>
      <c r="R191" t="s">
        <v>8315</v>
      </c>
      <c r="S191" s="15">
        <v>42270.7269212963</v>
      </c>
      <c r="T191" s="16">
        <v>42306.167361111111</v>
      </c>
    </row>
    <row r="192" spans="1:20" ht="45">
      <c r="A192">
        <v>3358</v>
      </c>
      <c r="B192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9">
        <v>103</v>
      </c>
      <c r="P192">
        <v>63.57</v>
      </c>
      <c r="Q192" s="11" t="s">
        <v>8314</v>
      </c>
      <c r="R192" t="s">
        <v>8315</v>
      </c>
      <c r="S192" s="15">
        <v>41932.311099537037</v>
      </c>
      <c r="T192" s="16">
        <v>41962.352766203709</v>
      </c>
    </row>
    <row r="193" spans="1:20" ht="30">
      <c r="A193">
        <v>3359</v>
      </c>
      <c r="B19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9">
        <v>106</v>
      </c>
      <c r="P193">
        <v>184.78</v>
      </c>
      <c r="Q193" s="11" t="s">
        <v>8314</v>
      </c>
      <c r="R193" t="s">
        <v>8315</v>
      </c>
      <c r="S193" s="15">
        <v>42746.057106481487</v>
      </c>
      <c r="T193" s="16">
        <v>42791.057106481487</v>
      </c>
    </row>
    <row r="194" spans="1:20" ht="45">
      <c r="A194">
        <v>3361</v>
      </c>
      <c r="B194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9">
        <v>113</v>
      </c>
      <c r="P194">
        <v>83.43</v>
      </c>
      <c r="Q194" s="11" t="s">
        <v>8314</v>
      </c>
      <c r="R194" t="s">
        <v>8315</v>
      </c>
      <c r="S194" s="15">
        <v>41866.025347222225</v>
      </c>
      <c r="T194" s="16">
        <v>41883.665972222225</v>
      </c>
    </row>
    <row r="195" spans="1:20" ht="45">
      <c r="A195">
        <v>3362</v>
      </c>
      <c r="B195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9">
        <v>218</v>
      </c>
      <c r="P195">
        <v>54.5</v>
      </c>
      <c r="Q195" s="11" t="s">
        <v>8314</v>
      </c>
      <c r="R195" t="s">
        <v>8315</v>
      </c>
      <c r="S195" s="15">
        <v>42056.091631944444</v>
      </c>
      <c r="T195" s="16">
        <v>42070.204861111109</v>
      </c>
    </row>
    <row r="196" spans="1:20" ht="45">
      <c r="A196">
        <v>3363</v>
      </c>
      <c r="B196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9">
        <v>101</v>
      </c>
      <c r="P196">
        <v>302.31</v>
      </c>
      <c r="Q196" s="11" t="s">
        <v>8314</v>
      </c>
      <c r="R196" t="s">
        <v>8315</v>
      </c>
      <c r="S196" s="15">
        <v>41851.771354166667</v>
      </c>
      <c r="T196" s="16">
        <v>41870.666666666664</v>
      </c>
    </row>
    <row r="197" spans="1:20" ht="45">
      <c r="A197">
        <v>3365</v>
      </c>
      <c r="B197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9">
        <v>104</v>
      </c>
      <c r="P197">
        <v>866.67</v>
      </c>
      <c r="Q197" s="11" t="s">
        <v>8314</v>
      </c>
      <c r="R197" t="s">
        <v>8315</v>
      </c>
      <c r="S197" s="15">
        <v>42321.101759259262</v>
      </c>
      <c r="T197" s="16">
        <v>42351.101759259262</v>
      </c>
    </row>
    <row r="198" spans="1:20" ht="45">
      <c r="A198">
        <v>3366</v>
      </c>
      <c r="B19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9">
        <v>221</v>
      </c>
      <c r="P198">
        <v>61.39</v>
      </c>
      <c r="Q198" s="11" t="s">
        <v>8314</v>
      </c>
      <c r="R198" t="s">
        <v>8315</v>
      </c>
      <c r="S198" s="15">
        <v>42107.067557870367</v>
      </c>
      <c r="T198" s="16">
        <v>42137.067557870367</v>
      </c>
    </row>
    <row r="199" spans="1:20" ht="30">
      <c r="A199">
        <v>3368</v>
      </c>
      <c r="B19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9">
        <v>105</v>
      </c>
      <c r="P199">
        <v>45.48</v>
      </c>
      <c r="Q199" s="11" t="s">
        <v>8314</v>
      </c>
      <c r="R199" t="s">
        <v>8315</v>
      </c>
      <c r="S199" s="15">
        <v>41969.199756944443</v>
      </c>
      <c r="T199" s="16">
        <v>42005.208333333328</v>
      </c>
    </row>
    <row r="200" spans="1:20" ht="30">
      <c r="A200">
        <v>3370</v>
      </c>
      <c r="B20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9">
        <v>118</v>
      </c>
      <c r="P200">
        <v>67.92</v>
      </c>
      <c r="Q200" s="11" t="s">
        <v>8314</v>
      </c>
      <c r="R200" t="s">
        <v>8315</v>
      </c>
      <c r="S200" s="15">
        <v>42690.334317129629</v>
      </c>
      <c r="T200" s="16">
        <v>42721.333333333328</v>
      </c>
    </row>
    <row r="201" spans="1:20" ht="30">
      <c r="A201">
        <v>3371</v>
      </c>
      <c r="B201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9">
        <v>139</v>
      </c>
      <c r="P201">
        <v>30.78</v>
      </c>
      <c r="Q201" s="11" t="s">
        <v>8314</v>
      </c>
      <c r="R201" t="s">
        <v>8315</v>
      </c>
      <c r="S201" s="15">
        <v>42312.874594907407</v>
      </c>
      <c r="T201" s="16">
        <v>42340.874594907407</v>
      </c>
    </row>
    <row r="202" spans="1:20" ht="30">
      <c r="A202">
        <v>3372</v>
      </c>
      <c r="B202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9">
        <v>104</v>
      </c>
      <c r="P202">
        <v>38.33</v>
      </c>
      <c r="Q202" s="11" t="s">
        <v>8314</v>
      </c>
      <c r="R202" t="s">
        <v>8315</v>
      </c>
      <c r="S202" s="15">
        <v>41855.548101851848</v>
      </c>
      <c r="T202" s="16">
        <v>41876.207638888889</v>
      </c>
    </row>
    <row r="203" spans="1:20" ht="45">
      <c r="A203">
        <v>3376</v>
      </c>
      <c r="B20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9">
        <v>100</v>
      </c>
      <c r="P203">
        <v>421.11</v>
      </c>
      <c r="Q203" s="11" t="s">
        <v>8314</v>
      </c>
      <c r="R203" t="s">
        <v>8315</v>
      </c>
      <c r="S203" s="15">
        <v>42059.701319444444</v>
      </c>
      <c r="T203" s="16">
        <v>42119.659652777773</v>
      </c>
    </row>
    <row r="204" spans="1:20" ht="45">
      <c r="A204">
        <v>3380</v>
      </c>
      <c r="B204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9">
        <v>104</v>
      </c>
      <c r="P204">
        <v>111.89</v>
      </c>
      <c r="Q204" s="11" t="s">
        <v>8314</v>
      </c>
      <c r="R204" t="s">
        <v>8315</v>
      </c>
      <c r="S204" s="15">
        <v>41937.95344907407</v>
      </c>
      <c r="T204" s="16">
        <v>41972.995115740734</v>
      </c>
    </row>
    <row r="205" spans="1:20" ht="45">
      <c r="A205">
        <v>3381</v>
      </c>
      <c r="B205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9">
        <v>102</v>
      </c>
      <c r="P205">
        <v>85.21</v>
      </c>
      <c r="Q205" s="11" t="s">
        <v>8314</v>
      </c>
      <c r="R205" t="s">
        <v>8315</v>
      </c>
      <c r="S205" s="15">
        <v>42044.184988425928</v>
      </c>
      <c r="T205" s="16">
        <v>42074.143321759257</v>
      </c>
    </row>
    <row r="206" spans="1:20" ht="45">
      <c r="A206">
        <v>3383</v>
      </c>
      <c r="B206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9">
        <v>112</v>
      </c>
      <c r="P206">
        <v>65.17</v>
      </c>
      <c r="Q206" s="11" t="s">
        <v>8314</v>
      </c>
      <c r="R206" t="s">
        <v>8315</v>
      </c>
      <c r="S206" s="15">
        <v>42524.782638888893</v>
      </c>
      <c r="T206" s="16">
        <v>42544.782638888893</v>
      </c>
    </row>
    <row r="207" spans="1:20" ht="45">
      <c r="A207">
        <v>3384</v>
      </c>
      <c r="B207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9">
        <v>100</v>
      </c>
      <c r="P207">
        <v>93.76</v>
      </c>
      <c r="Q207" s="11" t="s">
        <v>8314</v>
      </c>
      <c r="R207" t="s">
        <v>8315</v>
      </c>
      <c r="S207" s="15">
        <v>42292.087592592594</v>
      </c>
      <c r="T207" s="16">
        <v>42329.125</v>
      </c>
    </row>
    <row r="208" spans="1:20" ht="45">
      <c r="A208">
        <v>3385</v>
      </c>
      <c r="B20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9">
        <v>100</v>
      </c>
      <c r="P208">
        <v>133.33000000000001</v>
      </c>
      <c r="Q208" s="11" t="s">
        <v>8314</v>
      </c>
      <c r="R208" t="s">
        <v>8315</v>
      </c>
      <c r="S208" s="15">
        <v>41953.8675</v>
      </c>
      <c r="T208" s="16">
        <v>41983.8675</v>
      </c>
    </row>
    <row r="209" spans="1:20" ht="45">
      <c r="A209">
        <v>3386</v>
      </c>
      <c r="B20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9">
        <v>105</v>
      </c>
      <c r="P209">
        <v>51.22</v>
      </c>
      <c r="Q209" s="11" t="s">
        <v>8314</v>
      </c>
      <c r="R209" t="s">
        <v>8315</v>
      </c>
      <c r="S209" s="15">
        <v>41946.644745370373</v>
      </c>
      <c r="T209" s="16">
        <v>41976.644745370373</v>
      </c>
    </row>
    <row r="210" spans="1:20" ht="45">
      <c r="A210">
        <v>3387</v>
      </c>
      <c r="B2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9">
        <v>117</v>
      </c>
      <c r="P210">
        <v>100.17</v>
      </c>
      <c r="Q210" s="11" t="s">
        <v>8314</v>
      </c>
      <c r="R210" t="s">
        <v>8315</v>
      </c>
      <c r="S210" s="15">
        <v>41947.762592592589</v>
      </c>
      <c r="T210" s="16">
        <v>41987.762592592597</v>
      </c>
    </row>
    <row r="211" spans="1:20" ht="45">
      <c r="A211">
        <v>3389</v>
      </c>
      <c r="B211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9">
        <v>115</v>
      </c>
      <c r="P211">
        <v>184.68</v>
      </c>
      <c r="Q211" s="11" t="s">
        <v>8314</v>
      </c>
      <c r="R211" t="s">
        <v>8315</v>
      </c>
      <c r="S211" s="15">
        <v>42494.563449074078</v>
      </c>
      <c r="T211" s="16">
        <v>42524.563449074078</v>
      </c>
    </row>
    <row r="212" spans="1:20" ht="45">
      <c r="A212">
        <v>3390</v>
      </c>
      <c r="B212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9">
        <v>102</v>
      </c>
      <c r="P212">
        <v>69.819999999999993</v>
      </c>
      <c r="Q212" s="11" t="s">
        <v>8314</v>
      </c>
      <c r="R212" t="s">
        <v>8315</v>
      </c>
      <c r="S212" s="15">
        <v>41815.774826388886</v>
      </c>
      <c r="T212" s="16">
        <v>41830.774826388886</v>
      </c>
    </row>
    <row r="213" spans="1:20" ht="45">
      <c r="A213">
        <v>3391</v>
      </c>
      <c r="B21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9">
        <v>223</v>
      </c>
      <c r="P213">
        <v>61.94</v>
      </c>
      <c r="Q213" s="11" t="s">
        <v>8314</v>
      </c>
      <c r="R213" t="s">
        <v>8315</v>
      </c>
      <c r="S213" s="15">
        <v>41830.545694444445</v>
      </c>
      <c r="T213" s="16">
        <v>41859.936111111114</v>
      </c>
    </row>
    <row r="214" spans="1:20" ht="45">
      <c r="A214">
        <v>3393</v>
      </c>
      <c r="B214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9">
        <v>106</v>
      </c>
      <c r="P214">
        <v>36.07</v>
      </c>
      <c r="Q214" s="11" t="s">
        <v>8314</v>
      </c>
      <c r="R214" t="s">
        <v>8315</v>
      </c>
      <c r="S214" s="15">
        <v>41923.921643518523</v>
      </c>
      <c r="T214" s="16">
        <v>41949.031944444447</v>
      </c>
    </row>
    <row r="215" spans="1:20" ht="45">
      <c r="A215">
        <v>3396</v>
      </c>
      <c r="B215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9">
        <v>104</v>
      </c>
      <c r="P215">
        <v>55.89</v>
      </c>
      <c r="Q215" s="11" t="s">
        <v>8314</v>
      </c>
      <c r="R215" t="s">
        <v>8315</v>
      </c>
      <c r="S215" s="15">
        <v>41764.44663194444</v>
      </c>
      <c r="T215" s="16">
        <v>41791.165972222225</v>
      </c>
    </row>
    <row r="216" spans="1:20" ht="45">
      <c r="A216">
        <v>3398</v>
      </c>
      <c r="B216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9">
        <v>111</v>
      </c>
      <c r="P216">
        <v>68.349999999999994</v>
      </c>
      <c r="Q216" s="11" t="s">
        <v>8314</v>
      </c>
      <c r="R216" t="s">
        <v>8315</v>
      </c>
      <c r="S216" s="15">
        <v>41941.75203703704</v>
      </c>
      <c r="T216" s="16">
        <v>41964.708333333328</v>
      </c>
    </row>
    <row r="217" spans="1:20" ht="45">
      <c r="A217">
        <v>3400</v>
      </c>
      <c r="B217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9">
        <v>100</v>
      </c>
      <c r="P217">
        <v>118.13</v>
      </c>
      <c r="Q217" s="11" t="s">
        <v>8314</v>
      </c>
      <c r="R217" t="s">
        <v>8315</v>
      </c>
      <c r="S217" s="15">
        <v>41834.953865740739</v>
      </c>
      <c r="T217" s="16">
        <v>41879.953865740739</v>
      </c>
    </row>
    <row r="218" spans="1:20" ht="45">
      <c r="A218">
        <v>3402</v>
      </c>
      <c r="B21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9">
        <v>110</v>
      </c>
      <c r="P218">
        <v>99.79</v>
      </c>
      <c r="Q218" s="11" t="s">
        <v>8314</v>
      </c>
      <c r="R218" t="s">
        <v>8315</v>
      </c>
      <c r="S218" s="15">
        <v>42290.61855324074</v>
      </c>
      <c r="T218" s="16">
        <v>42320.104861111111</v>
      </c>
    </row>
    <row r="219" spans="1:20" ht="45">
      <c r="A219">
        <v>3404</v>
      </c>
      <c r="B21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9">
        <v>122</v>
      </c>
      <c r="P219">
        <v>203.33</v>
      </c>
      <c r="Q219" s="11" t="s">
        <v>8314</v>
      </c>
      <c r="R219" t="s">
        <v>8315</v>
      </c>
      <c r="S219" s="15">
        <v>42152.503495370373</v>
      </c>
      <c r="T219" s="16">
        <v>42172.503495370373</v>
      </c>
    </row>
    <row r="220" spans="1:20" ht="30">
      <c r="A220">
        <v>3406</v>
      </c>
      <c r="B22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9">
        <v>100</v>
      </c>
      <c r="P220">
        <v>110.23</v>
      </c>
      <c r="Q220" s="11" t="s">
        <v>8314</v>
      </c>
      <c r="R220" t="s">
        <v>8315</v>
      </c>
      <c r="S220" s="15">
        <v>41791.492777777778</v>
      </c>
      <c r="T220" s="16">
        <v>41836.492777777778</v>
      </c>
    </row>
    <row r="221" spans="1:20" ht="45">
      <c r="A221">
        <v>3408</v>
      </c>
      <c r="B221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9">
        <v>211</v>
      </c>
      <c r="P221">
        <v>58.61</v>
      </c>
      <c r="Q221" s="11" t="s">
        <v>8314</v>
      </c>
      <c r="R221" t="s">
        <v>8315</v>
      </c>
      <c r="S221" s="15">
        <v>41808.991944444446</v>
      </c>
      <c r="T221" s="16">
        <v>41838.991944444446</v>
      </c>
    </row>
    <row r="222" spans="1:20" ht="30">
      <c r="A222">
        <v>3410</v>
      </c>
      <c r="B222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9">
        <v>109</v>
      </c>
      <c r="P222">
        <v>81.38</v>
      </c>
      <c r="Q222" s="11" t="s">
        <v>8314</v>
      </c>
      <c r="R222" t="s">
        <v>8315</v>
      </c>
      <c r="S222" s="15">
        <v>42500.041550925926</v>
      </c>
      <c r="T222" s="16">
        <v>42527.291666666672</v>
      </c>
    </row>
    <row r="223" spans="1:20" ht="45">
      <c r="A223">
        <v>3411</v>
      </c>
      <c r="B22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9">
        <v>104</v>
      </c>
      <c r="P223">
        <v>199.17</v>
      </c>
      <c r="Q223" s="11" t="s">
        <v>8314</v>
      </c>
      <c r="R223" t="s">
        <v>8315</v>
      </c>
      <c r="S223" s="15">
        <v>42265.022824074069</v>
      </c>
      <c r="T223" s="16">
        <v>42285.022824074069</v>
      </c>
    </row>
    <row r="224" spans="1:20" ht="45">
      <c r="A224">
        <v>3413</v>
      </c>
      <c r="B224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9">
        <v>130</v>
      </c>
      <c r="P224">
        <v>46.43</v>
      </c>
      <c r="Q224" s="11" t="s">
        <v>8314</v>
      </c>
      <c r="R224" t="s">
        <v>8315</v>
      </c>
      <c r="S224" s="15">
        <v>42053.733078703706</v>
      </c>
      <c r="T224" s="16">
        <v>42063.207638888889</v>
      </c>
    </row>
    <row r="225" spans="1:20" ht="45">
      <c r="A225">
        <v>3414</v>
      </c>
      <c r="B225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9">
        <v>104</v>
      </c>
      <c r="P225">
        <v>70.569999999999993</v>
      </c>
      <c r="Q225" s="11" t="s">
        <v>8314</v>
      </c>
      <c r="R225" t="s">
        <v>8315</v>
      </c>
      <c r="S225" s="15">
        <v>42675.832465277781</v>
      </c>
      <c r="T225" s="16">
        <v>42705.332638888889</v>
      </c>
    </row>
    <row r="226" spans="1:20" ht="30">
      <c r="A226">
        <v>3415</v>
      </c>
      <c r="B226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9">
        <v>100</v>
      </c>
      <c r="P226">
        <v>22.22</v>
      </c>
      <c r="Q226" s="11" t="s">
        <v>8314</v>
      </c>
      <c r="R226" t="s">
        <v>8315</v>
      </c>
      <c r="S226" s="15">
        <v>42467.144166666665</v>
      </c>
      <c r="T226" s="16">
        <v>42477.979166666672</v>
      </c>
    </row>
    <row r="227" spans="1:20" ht="45">
      <c r="A227">
        <v>3417</v>
      </c>
      <c r="B227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9">
        <v>100</v>
      </c>
      <c r="P227">
        <v>37.78</v>
      </c>
      <c r="Q227" s="11" t="s">
        <v>8314</v>
      </c>
      <c r="R227" t="s">
        <v>8315</v>
      </c>
      <c r="S227" s="15">
        <v>41894.91375</v>
      </c>
      <c r="T227" s="16">
        <v>41938.029861111114</v>
      </c>
    </row>
    <row r="228" spans="1:20" ht="45">
      <c r="A228">
        <v>3418</v>
      </c>
      <c r="B22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9">
        <v>101</v>
      </c>
      <c r="P228">
        <v>72.05</v>
      </c>
      <c r="Q228" s="11" t="s">
        <v>8314</v>
      </c>
      <c r="R228" t="s">
        <v>8315</v>
      </c>
      <c r="S228" s="15">
        <v>41752.83457175926</v>
      </c>
      <c r="T228" s="16">
        <v>41782.83457175926</v>
      </c>
    </row>
    <row r="229" spans="1:20" ht="45">
      <c r="A229">
        <v>3421</v>
      </c>
      <c r="B22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9">
        <v>101</v>
      </c>
      <c r="P229">
        <v>103.21</v>
      </c>
      <c r="Q229" s="11" t="s">
        <v>8314</v>
      </c>
      <c r="R229" t="s">
        <v>8315</v>
      </c>
      <c r="S229" s="15">
        <v>42037.791238425925</v>
      </c>
      <c r="T229" s="16">
        <v>42067.791238425925</v>
      </c>
    </row>
    <row r="230" spans="1:20" ht="30">
      <c r="A230">
        <v>3423</v>
      </c>
      <c r="B23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9">
        <v>140</v>
      </c>
      <c r="P230">
        <v>35</v>
      </c>
      <c r="Q230" s="11" t="s">
        <v>8314</v>
      </c>
      <c r="R230" t="s">
        <v>8315</v>
      </c>
      <c r="S230" s="15">
        <v>42088.911354166667</v>
      </c>
      <c r="T230" s="16">
        <v>42118.911354166667</v>
      </c>
    </row>
    <row r="231" spans="1:20" ht="45">
      <c r="A231">
        <v>3424</v>
      </c>
      <c r="B231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9">
        <v>104</v>
      </c>
      <c r="P231">
        <v>81.78</v>
      </c>
      <c r="Q231" s="11" t="s">
        <v>8314</v>
      </c>
      <c r="R231" t="s">
        <v>8315</v>
      </c>
      <c r="S231" s="15">
        <v>42018.676898148144</v>
      </c>
      <c r="T231" s="16">
        <v>42040.290972222225</v>
      </c>
    </row>
    <row r="232" spans="1:20" ht="45">
      <c r="A232">
        <v>3425</v>
      </c>
      <c r="B232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9">
        <v>103</v>
      </c>
      <c r="P232">
        <v>297.02999999999997</v>
      </c>
      <c r="Q232" s="11" t="s">
        <v>8314</v>
      </c>
      <c r="R232" t="s">
        <v>8315</v>
      </c>
      <c r="S232" s="15">
        <v>41884.617314814815</v>
      </c>
      <c r="T232" s="16">
        <v>41916.617314814815</v>
      </c>
    </row>
    <row r="233" spans="1:20" ht="45">
      <c r="A233">
        <v>3426</v>
      </c>
      <c r="B23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9">
        <v>108</v>
      </c>
      <c r="P233">
        <v>46.61</v>
      </c>
      <c r="Q233" s="11" t="s">
        <v>8314</v>
      </c>
      <c r="R233" t="s">
        <v>8315</v>
      </c>
      <c r="S233" s="15">
        <v>41884.056747685187</v>
      </c>
      <c r="T233" s="16">
        <v>41903.083333333336</v>
      </c>
    </row>
    <row r="234" spans="1:20" ht="45">
      <c r="A234">
        <v>3431</v>
      </c>
      <c r="B234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9">
        <v>100</v>
      </c>
      <c r="P234">
        <v>95.24</v>
      </c>
      <c r="Q234" s="11" t="s">
        <v>8314</v>
      </c>
      <c r="R234" t="s">
        <v>8315</v>
      </c>
      <c r="S234" s="15">
        <v>41839.730937500004</v>
      </c>
      <c r="T234" s="16">
        <v>41869.730937500004</v>
      </c>
    </row>
    <row r="235" spans="1:20" ht="45">
      <c r="A235">
        <v>3432</v>
      </c>
      <c r="B235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9">
        <v>110</v>
      </c>
      <c r="P235">
        <v>52.21</v>
      </c>
      <c r="Q235" s="11" t="s">
        <v>8314</v>
      </c>
      <c r="R235" t="s">
        <v>8315</v>
      </c>
      <c r="S235" s="15">
        <v>42380.581180555557</v>
      </c>
      <c r="T235" s="16">
        <v>42405.916666666672</v>
      </c>
    </row>
    <row r="236" spans="1:20" ht="45">
      <c r="A236">
        <v>3433</v>
      </c>
      <c r="B236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9">
        <v>100</v>
      </c>
      <c r="P236">
        <v>134.15</v>
      </c>
      <c r="Q236" s="11" t="s">
        <v>8314</v>
      </c>
      <c r="R236" t="s">
        <v>8315</v>
      </c>
      <c r="S236" s="15">
        <v>41776.063136574077</v>
      </c>
      <c r="T236" s="16">
        <v>41807.125</v>
      </c>
    </row>
    <row r="237" spans="1:20" ht="45">
      <c r="A237">
        <v>3434</v>
      </c>
      <c r="B237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9">
        <v>106</v>
      </c>
      <c r="P237">
        <v>62.83</v>
      </c>
      <c r="Q237" s="11" t="s">
        <v>8314</v>
      </c>
      <c r="R237" t="s">
        <v>8315</v>
      </c>
      <c r="S237" s="15">
        <v>41800.380428240744</v>
      </c>
      <c r="T237" s="16">
        <v>41830.380428240744</v>
      </c>
    </row>
    <row r="238" spans="1:20" ht="45">
      <c r="A238">
        <v>3435</v>
      </c>
      <c r="B23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9">
        <v>112</v>
      </c>
      <c r="P238">
        <v>58.95</v>
      </c>
      <c r="Q238" s="11" t="s">
        <v>8314</v>
      </c>
      <c r="R238" t="s">
        <v>8315</v>
      </c>
      <c r="S238" s="15">
        <v>42572.61681712963</v>
      </c>
      <c r="T238" s="16">
        <v>42589.125</v>
      </c>
    </row>
    <row r="239" spans="1:20" ht="45">
      <c r="A239">
        <v>3436</v>
      </c>
      <c r="B23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9">
        <v>106</v>
      </c>
      <c r="P239">
        <v>143.11000000000001</v>
      </c>
      <c r="Q239" s="11" t="s">
        <v>8314</v>
      </c>
      <c r="R239" t="s">
        <v>8315</v>
      </c>
      <c r="S239" s="15">
        <v>41851.541585648149</v>
      </c>
      <c r="T239" s="16">
        <v>41872.686111111114</v>
      </c>
    </row>
    <row r="240" spans="1:20" ht="45">
      <c r="A240">
        <v>3437</v>
      </c>
      <c r="B24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9">
        <v>101</v>
      </c>
      <c r="P240">
        <v>84.17</v>
      </c>
      <c r="Q240" s="11" t="s">
        <v>8314</v>
      </c>
      <c r="R240" t="s">
        <v>8315</v>
      </c>
      <c r="S240" s="15">
        <v>42205.710879629631</v>
      </c>
      <c r="T240" s="16">
        <v>42235.710879629631</v>
      </c>
    </row>
    <row r="241" spans="1:20" ht="30">
      <c r="A241">
        <v>3439</v>
      </c>
      <c r="B241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9">
        <v>135</v>
      </c>
      <c r="P241">
        <v>89.79</v>
      </c>
      <c r="Q241" s="11" t="s">
        <v>8314</v>
      </c>
      <c r="R241" t="s">
        <v>8315</v>
      </c>
      <c r="S241" s="15">
        <v>42374.911226851851</v>
      </c>
      <c r="T241" s="16">
        <v>42388.207638888889</v>
      </c>
    </row>
    <row r="242" spans="1:20" ht="45">
      <c r="A242">
        <v>3440</v>
      </c>
      <c r="B242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9">
        <v>105</v>
      </c>
      <c r="P242">
        <v>64.16</v>
      </c>
      <c r="Q242" s="11" t="s">
        <v>8314</v>
      </c>
      <c r="R242" t="s">
        <v>8315</v>
      </c>
      <c r="S242" s="15">
        <v>41809.12300925926</v>
      </c>
      <c r="T242" s="16">
        <v>41831.677083333336</v>
      </c>
    </row>
    <row r="243" spans="1:20" ht="45">
      <c r="A243">
        <v>3441</v>
      </c>
      <c r="B24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9">
        <v>103</v>
      </c>
      <c r="P243">
        <v>59.65</v>
      </c>
      <c r="Q243" s="11" t="s">
        <v>8314</v>
      </c>
      <c r="R243" t="s">
        <v>8315</v>
      </c>
      <c r="S243" s="15">
        <v>42294.429641203707</v>
      </c>
      <c r="T243" s="16">
        <v>42321.845138888893</v>
      </c>
    </row>
    <row r="244" spans="1:20" ht="45">
      <c r="A244">
        <v>3442</v>
      </c>
      <c r="B244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9">
        <v>100</v>
      </c>
      <c r="P244">
        <v>31.25</v>
      </c>
      <c r="Q244" s="11" t="s">
        <v>8314</v>
      </c>
      <c r="R244" t="s">
        <v>8315</v>
      </c>
      <c r="S244" s="15">
        <v>42124.841111111105</v>
      </c>
      <c r="T244" s="16">
        <v>42154.841111111105</v>
      </c>
    </row>
    <row r="245" spans="1:20" ht="45">
      <c r="A245">
        <v>3443</v>
      </c>
      <c r="B245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9">
        <v>186</v>
      </c>
      <c r="P245">
        <v>41.22</v>
      </c>
      <c r="Q245" s="11" t="s">
        <v>8314</v>
      </c>
      <c r="R245" t="s">
        <v>8315</v>
      </c>
      <c r="S245" s="15">
        <v>41861.524837962963</v>
      </c>
      <c r="T245" s="16">
        <v>41891.524837962963</v>
      </c>
    </row>
    <row r="246" spans="1:20" ht="30">
      <c r="A246">
        <v>3447</v>
      </c>
      <c r="B246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9">
        <v>108</v>
      </c>
      <c r="P246">
        <v>77</v>
      </c>
      <c r="Q246" s="11" t="s">
        <v>8314</v>
      </c>
      <c r="R246" t="s">
        <v>8315</v>
      </c>
      <c r="S246" s="15">
        <v>42402.889027777783</v>
      </c>
      <c r="T246" s="16">
        <v>42447.847361111111</v>
      </c>
    </row>
    <row r="247" spans="1:20" ht="45">
      <c r="A247">
        <v>3448</v>
      </c>
      <c r="B247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9">
        <v>110</v>
      </c>
      <c r="P247">
        <v>51.22</v>
      </c>
      <c r="Q247" s="11" t="s">
        <v>8314</v>
      </c>
      <c r="R247" t="s">
        <v>8315</v>
      </c>
      <c r="S247" s="15">
        <v>41960.119085648148</v>
      </c>
      <c r="T247" s="16">
        <v>41990.119085648148</v>
      </c>
    </row>
    <row r="248" spans="1:20" ht="45">
      <c r="A248">
        <v>3449</v>
      </c>
      <c r="B24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9">
        <v>171</v>
      </c>
      <c r="P248">
        <v>68.25</v>
      </c>
      <c r="Q248" s="11" t="s">
        <v>8314</v>
      </c>
      <c r="R248" t="s">
        <v>8315</v>
      </c>
      <c r="S248" s="15">
        <v>42532.052523148144</v>
      </c>
      <c r="T248" s="16">
        <v>42560.166666666672</v>
      </c>
    </row>
    <row r="249" spans="1:20" ht="45">
      <c r="A249">
        <v>3451</v>
      </c>
      <c r="B24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9">
        <v>101</v>
      </c>
      <c r="P249">
        <v>41.13</v>
      </c>
      <c r="Q249" s="11" t="s">
        <v>8314</v>
      </c>
      <c r="R249" t="s">
        <v>8315</v>
      </c>
      <c r="S249" s="15">
        <v>42088.723692129628</v>
      </c>
      <c r="T249" s="16">
        <v>42115.723692129628</v>
      </c>
    </row>
    <row r="250" spans="1:20" ht="45">
      <c r="A250">
        <v>3452</v>
      </c>
      <c r="B25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9">
        <v>153</v>
      </c>
      <c r="P250">
        <v>41.41</v>
      </c>
      <c r="Q250" s="11" t="s">
        <v>8314</v>
      </c>
      <c r="R250" t="s">
        <v>8315</v>
      </c>
      <c r="S250" s="15">
        <v>41820.639189814814</v>
      </c>
      <c r="T250" s="16">
        <v>41843.165972222225</v>
      </c>
    </row>
    <row r="251" spans="1:20" ht="45">
      <c r="A251">
        <v>3455</v>
      </c>
      <c r="B251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9">
        <v>101</v>
      </c>
      <c r="P251">
        <v>145.87</v>
      </c>
      <c r="Q251" s="11" t="s">
        <v>8314</v>
      </c>
      <c r="R251" t="s">
        <v>8315</v>
      </c>
      <c r="S251" s="15">
        <v>42626.7503125</v>
      </c>
      <c r="T251" s="16">
        <v>42656.7503125</v>
      </c>
    </row>
    <row r="252" spans="1:20" ht="45">
      <c r="A252">
        <v>3456</v>
      </c>
      <c r="B252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9">
        <v>191</v>
      </c>
      <c r="P252">
        <v>358.69</v>
      </c>
      <c r="Q252" s="11" t="s">
        <v>8314</v>
      </c>
      <c r="R252" t="s">
        <v>8315</v>
      </c>
      <c r="S252" s="15">
        <v>41821.205636574072</v>
      </c>
      <c r="T252" s="16">
        <v>41852.290972222225</v>
      </c>
    </row>
    <row r="253" spans="1:20" ht="30">
      <c r="A253">
        <v>3457</v>
      </c>
      <c r="B25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9">
        <v>140</v>
      </c>
      <c r="P253">
        <v>50.98</v>
      </c>
      <c r="Q253" s="11" t="s">
        <v>8314</v>
      </c>
      <c r="R253" t="s">
        <v>8315</v>
      </c>
      <c r="S253" s="15">
        <v>42016.706678240742</v>
      </c>
      <c r="T253" s="16">
        <v>42047.249305555553</v>
      </c>
    </row>
    <row r="254" spans="1:20" ht="45">
      <c r="A254">
        <v>3458</v>
      </c>
      <c r="B254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9">
        <v>124</v>
      </c>
      <c r="P254">
        <v>45.04</v>
      </c>
      <c r="Q254" s="11" t="s">
        <v>8314</v>
      </c>
      <c r="R254" t="s">
        <v>8315</v>
      </c>
      <c r="S254" s="15">
        <v>42011.202581018515</v>
      </c>
      <c r="T254" s="16">
        <v>42038.185416666667</v>
      </c>
    </row>
    <row r="255" spans="1:20" ht="45">
      <c r="A255">
        <v>3461</v>
      </c>
      <c r="B255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9">
        <v>139</v>
      </c>
      <c r="P255">
        <v>57.92</v>
      </c>
      <c r="Q255" s="11" t="s">
        <v>8314</v>
      </c>
      <c r="R255" t="s">
        <v>8315</v>
      </c>
      <c r="S255" s="15">
        <v>42643.632858796293</v>
      </c>
      <c r="T255" s="16">
        <v>42672.125</v>
      </c>
    </row>
    <row r="256" spans="1:20" ht="30">
      <c r="A256">
        <v>3462</v>
      </c>
      <c r="B256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9">
        <v>202</v>
      </c>
      <c r="P256">
        <v>29.71</v>
      </c>
      <c r="Q256" s="11" t="s">
        <v>8314</v>
      </c>
      <c r="R256" t="s">
        <v>8315</v>
      </c>
      <c r="S256" s="15">
        <v>42179.898472222223</v>
      </c>
      <c r="T256" s="16">
        <v>42195.75</v>
      </c>
    </row>
    <row r="257" spans="1:20" ht="45">
      <c r="A257">
        <v>3464</v>
      </c>
      <c r="B257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9">
        <v>102</v>
      </c>
      <c r="P257">
        <v>55.01</v>
      </c>
      <c r="Q257" s="11" t="s">
        <v>8314</v>
      </c>
      <c r="R257" t="s">
        <v>8315</v>
      </c>
      <c r="S257" s="15">
        <v>42575.130057870367</v>
      </c>
      <c r="T257" s="16">
        <v>42605.130057870367</v>
      </c>
    </row>
    <row r="258" spans="1:20" ht="30">
      <c r="A258">
        <v>3466</v>
      </c>
      <c r="B25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9">
        <v>127</v>
      </c>
      <c r="P258">
        <v>72.95</v>
      </c>
      <c r="Q258" s="11" t="s">
        <v>8314</v>
      </c>
      <c r="R258" t="s">
        <v>8315</v>
      </c>
      <c r="S258" s="15">
        <v>42420.019097222219</v>
      </c>
      <c r="T258" s="16">
        <v>42479.977430555555</v>
      </c>
    </row>
    <row r="259" spans="1:20">
      <c r="A259">
        <v>3467</v>
      </c>
      <c r="B25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9">
        <v>101</v>
      </c>
      <c r="P259">
        <v>64.47</v>
      </c>
      <c r="Q259" s="11" t="s">
        <v>8314</v>
      </c>
      <c r="R259" t="s">
        <v>8315</v>
      </c>
      <c r="S259" s="15">
        <v>42053.671666666662</v>
      </c>
      <c r="T259" s="16">
        <v>42083.630000000005</v>
      </c>
    </row>
    <row r="260" spans="1:20" ht="30">
      <c r="A260">
        <v>3468</v>
      </c>
      <c r="B26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9">
        <v>122</v>
      </c>
      <c r="P260">
        <v>716.35</v>
      </c>
      <c r="Q260" s="11" t="s">
        <v>8314</v>
      </c>
      <c r="R260" t="s">
        <v>8315</v>
      </c>
      <c r="S260" s="15">
        <v>42605.765381944439</v>
      </c>
      <c r="T260" s="16">
        <v>42634.125</v>
      </c>
    </row>
    <row r="261" spans="1:20" ht="45">
      <c r="A261">
        <v>3469</v>
      </c>
      <c r="B261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9">
        <v>113</v>
      </c>
      <c r="P261">
        <v>50.4</v>
      </c>
      <c r="Q261" s="11" t="s">
        <v>8314</v>
      </c>
      <c r="R261" t="s">
        <v>8315</v>
      </c>
      <c r="S261" s="15">
        <v>42458.641724537039</v>
      </c>
      <c r="T261" s="16">
        <v>42488.641724537039</v>
      </c>
    </row>
    <row r="262" spans="1:20" ht="30">
      <c r="A262">
        <v>3470</v>
      </c>
      <c r="B262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9">
        <v>150</v>
      </c>
      <c r="P262">
        <v>41.67</v>
      </c>
      <c r="Q262" s="11" t="s">
        <v>8314</v>
      </c>
      <c r="R262" t="s">
        <v>8315</v>
      </c>
      <c r="S262" s="15">
        <v>42529.022013888884</v>
      </c>
      <c r="T262" s="16">
        <v>42566.901388888888</v>
      </c>
    </row>
    <row r="263" spans="1:20" ht="45">
      <c r="A263">
        <v>3472</v>
      </c>
      <c r="B26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9">
        <v>102</v>
      </c>
      <c r="P263">
        <v>88.74</v>
      </c>
      <c r="Q263" s="11" t="s">
        <v>8314</v>
      </c>
      <c r="R263" t="s">
        <v>8315</v>
      </c>
      <c r="S263" s="15">
        <v>41928.170497685183</v>
      </c>
      <c r="T263" s="16">
        <v>41949.249305555553</v>
      </c>
    </row>
    <row r="264" spans="1:20" ht="45">
      <c r="A264">
        <v>3473</v>
      </c>
      <c r="B264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9">
        <v>100</v>
      </c>
      <c r="P264">
        <v>148.47999999999999</v>
      </c>
      <c r="Q264" s="11" t="s">
        <v>8314</v>
      </c>
      <c r="R264" t="s">
        <v>8315</v>
      </c>
      <c r="S264" s="15">
        <v>42062.834444444445</v>
      </c>
      <c r="T264" s="16">
        <v>42083.852083333331</v>
      </c>
    </row>
    <row r="265" spans="1:20" ht="45">
      <c r="A265">
        <v>3476</v>
      </c>
      <c r="B265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9">
        <v>104</v>
      </c>
      <c r="P265">
        <v>52</v>
      </c>
      <c r="Q265" s="11" t="s">
        <v>8314</v>
      </c>
      <c r="R265" t="s">
        <v>8315</v>
      </c>
      <c r="S265" s="15">
        <v>41921.279976851853</v>
      </c>
      <c r="T265" s="16">
        <v>41939.125</v>
      </c>
    </row>
    <row r="266" spans="1:20" ht="45">
      <c r="A266">
        <v>3477</v>
      </c>
      <c r="B266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9">
        <v>115</v>
      </c>
      <c r="P266">
        <v>53.23</v>
      </c>
      <c r="Q266" s="11" t="s">
        <v>8314</v>
      </c>
      <c r="R266" t="s">
        <v>8315</v>
      </c>
      <c r="S266" s="15">
        <v>42128.736608796295</v>
      </c>
      <c r="T266" s="16">
        <v>42141.125</v>
      </c>
    </row>
    <row r="267" spans="1:20" ht="45">
      <c r="A267">
        <v>3478</v>
      </c>
      <c r="B267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9">
        <v>113</v>
      </c>
      <c r="P267">
        <v>39.6</v>
      </c>
      <c r="Q267" s="11" t="s">
        <v>8314</v>
      </c>
      <c r="R267" t="s">
        <v>8315</v>
      </c>
      <c r="S267" s="15">
        <v>42053.916921296302</v>
      </c>
      <c r="T267" s="16">
        <v>42079.875</v>
      </c>
    </row>
    <row r="268" spans="1:20" ht="45">
      <c r="A268">
        <v>3480</v>
      </c>
      <c r="B26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9">
        <v>143</v>
      </c>
      <c r="P268">
        <v>164.62</v>
      </c>
      <c r="Q268" s="11" t="s">
        <v>8314</v>
      </c>
      <c r="R268" t="s">
        <v>8315</v>
      </c>
      <c r="S268" s="15">
        <v>42171.317442129628</v>
      </c>
      <c r="T268" s="16">
        <v>42195.875</v>
      </c>
    </row>
    <row r="269" spans="1:20" ht="45">
      <c r="A269">
        <v>3483</v>
      </c>
      <c r="B26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9">
        <v>160</v>
      </c>
      <c r="P269">
        <v>40.29</v>
      </c>
      <c r="Q269" s="11" t="s">
        <v>8314</v>
      </c>
      <c r="R269" t="s">
        <v>8315</v>
      </c>
      <c r="S269" s="15">
        <v>41793.668761574074</v>
      </c>
      <c r="T269" s="16">
        <v>41823.668761574074</v>
      </c>
    </row>
    <row r="270" spans="1:20" ht="45">
      <c r="A270">
        <v>3484</v>
      </c>
      <c r="B27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9">
        <v>114</v>
      </c>
      <c r="P270">
        <v>64.91</v>
      </c>
      <c r="Q270" s="11" t="s">
        <v>8314</v>
      </c>
      <c r="R270" t="s">
        <v>8315</v>
      </c>
      <c r="S270" s="15">
        <v>42506.760405092587</v>
      </c>
      <c r="T270" s="16">
        <v>42536.760405092587</v>
      </c>
    </row>
    <row r="271" spans="1:20" ht="45">
      <c r="A271">
        <v>3485</v>
      </c>
      <c r="B271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9">
        <v>101</v>
      </c>
      <c r="P271">
        <v>55.33</v>
      </c>
      <c r="Q271" s="11" t="s">
        <v>8314</v>
      </c>
      <c r="R271" t="s">
        <v>8315</v>
      </c>
      <c r="S271" s="15">
        <v>42372.693055555559</v>
      </c>
      <c r="T271" s="16">
        <v>42402.693055555559</v>
      </c>
    </row>
    <row r="272" spans="1:20" ht="45">
      <c r="A272">
        <v>3486</v>
      </c>
      <c r="B272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9">
        <v>155</v>
      </c>
      <c r="P272">
        <v>83.14</v>
      </c>
      <c r="Q272" s="11" t="s">
        <v>8314</v>
      </c>
      <c r="R272" t="s">
        <v>8315</v>
      </c>
      <c r="S272" s="15">
        <v>42126.87501157407</v>
      </c>
      <c r="T272" s="16">
        <v>42158.290972222225</v>
      </c>
    </row>
    <row r="273" spans="1:20" ht="45">
      <c r="A273">
        <v>3488</v>
      </c>
      <c r="B27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9">
        <v>121</v>
      </c>
      <c r="P273">
        <v>125.38</v>
      </c>
      <c r="Q273" s="11" t="s">
        <v>8314</v>
      </c>
      <c r="R273" t="s">
        <v>8315</v>
      </c>
      <c r="S273" s="15">
        <v>42087.768055555556</v>
      </c>
      <c r="T273" s="16">
        <v>42111.666666666672</v>
      </c>
    </row>
    <row r="274" spans="1:20" ht="45">
      <c r="A274">
        <v>3490</v>
      </c>
      <c r="B274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9">
        <v>128</v>
      </c>
      <c r="P274">
        <v>47.22</v>
      </c>
      <c r="Q274" s="11" t="s">
        <v>8314</v>
      </c>
      <c r="R274" t="s">
        <v>8315</v>
      </c>
      <c r="S274" s="15">
        <v>42443.802361111113</v>
      </c>
      <c r="T274" s="16">
        <v>42473.802361111113</v>
      </c>
    </row>
    <row r="275" spans="1:20" ht="45">
      <c r="A275">
        <v>3491</v>
      </c>
      <c r="B275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9">
        <v>158</v>
      </c>
      <c r="P275">
        <v>79.099999999999994</v>
      </c>
      <c r="Q275" s="11" t="s">
        <v>8314</v>
      </c>
      <c r="R275" t="s">
        <v>8315</v>
      </c>
      <c r="S275" s="15">
        <v>42121.249814814815</v>
      </c>
      <c r="T275" s="16">
        <v>42142.249814814815</v>
      </c>
    </row>
    <row r="276" spans="1:20" ht="45">
      <c r="A276">
        <v>3492</v>
      </c>
      <c r="B276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9">
        <v>105</v>
      </c>
      <c r="P276">
        <v>114.29</v>
      </c>
      <c r="Q276" s="11" t="s">
        <v>8314</v>
      </c>
      <c r="R276" t="s">
        <v>8315</v>
      </c>
      <c r="S276" s="15">
        <v>42268.009224537032</v>
      </c>
      <c r="T276" s="16">
        <v>42303.009224537032</v>
      </c>
    </row>
    <row r="277" spans="1:20" ht="45">
      <c r="A277">
        <v>3493</v>
      </c>
      <c r="B277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9">
        <v>100</v>
      </c>
      <c r="P277">
        <v>51.72</v>
      </c>
      <c r="Q277" s="11" t="s">
        <v>8314</v>
      </c>
      <c r="R277" t="s">
        <v>8315</v>
      </c>
      <c r="S277" s="15">
        <v>41848.866157407407</v>
      </c>
      <c r="T277" s="16">
        <v>41868.21597222222</v>
      </c>
    </row>
    <row r="278" spans="1:20" ht="45">
      <c r="A278">
        <v>3494</v>
      </c>
      <c r="B27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9">
        <v>100</v>
      </c>
      <c r="P278">
        <v>30.77</v>
      </c>
      <c r="Q278" s="11" t="s">
        <v>8314</v>
      </c>
      <c r="R278" t="s">
        <v>8315</v>
      </c>
      <c r="S278" s="15">
        <v>42689.214988425927</v>
      </c>
      <c r="T278" s="16">
        <v>42700.25</v>
      </c>
    </row>
    <row r="279" spans="1:20" ht="45">
      <c r="A279">
        <v>3496</v>
      </c>
      <c r="B27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9">
        <v>124</v>
      </c>
      <c r="P279">
        <v>47.85</v>
      </c>
      <c r="Q279" s="11" t="s">
        <v>8314</v>
      </c>
      <c r="R279" t="s">
        <v>8315</v>
      </c>
      <c r="S279" s="15">
        <v>42584.846828703703</v>
      </c>
      <c r="T279" s="16">
        <v>42624.846828703703</v>
      </c>
    </row>
    <row r="280" spans="1:20" ht="45">
      <c r="A280">
        <v>3497</v>
      </c>
      <c r="B28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9">
        <v>109</v>
      </c>
      <c r="P280">
        <v>34.409999999999997</v>
      </c>
      <c r="Q280" s="11" t="s">
        <v>8314</v>
      </c>
      <c r="R280" t="s">
        <v>8315</v>
      </c>
      <c r="S280" s="15">
        <v>42511.741944444439</v>
      </c>
      <c r="T280" s="16">
        <v>42523.916666666672</v>
      </c>
    </row>
    <row r="281" spans="1:20" ht="45">
      <c r="A281">
        <v>3499</v>
      </c>
      <c r="B281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9">
        <v>106</v>
      </c>
      <c r="P281">
        <v>60.29</v>
      </c>
      <c r="Q281" s="11" t="s">
        <v>8314</v>
      </c>
      <c r="R281" t="s">
        <v>8315</v>
      </c>
      <c r="S281" s="15">
        <v>42132.036168981482</v>
      </c>
      <c r="T281" s="16">
        <v>42186.290972222225</v>
      </c>
    </row>
    <row r="282" spans="1:20" ht="45">
      <c r="A282">
        <v>3500</v>
      </c>
      <c r="B282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9">
        <v>106</v>
      </c>
      <c r="P282">
        <v>25.31</v>
      </c>
      <c r="Q282" s="11" t="s">
        <v>8314</v>
      </c>
      <c r="R282" t="s">
        <v>8315</v>
      </c>
      <c r="S282" s="15">
        <v>42419.91942129629</v>
      </c>
      <c r="T282" s="16">
        <v>42436.207638888889</v>
      </c>
    </row>
    <row r="283" spans="1:20" ht="45">
      <c r="A283">
        <v>3502</v>
      </c>
      <c r="B28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9">
        <v>105</v>
      </c>
      <c r="P283">
        <v>136</v>
      </c>
      <c r="Q283" s="11" t="s">
        <v>8314</v>
      </c>
      <c r="R283" t="s">
        <v>8315</v>
      </c>
      <c r="S283" s="15">
        <v>42430.839398148149</v>
      </c>
      <c r="T283" s="16">
        <v>42445.165972222225</v>
      </c>
    </row>
    <row r="284" spans="1:20" ht="45">
      <c r="A284">
        <v>3504</v>
      </c>
      <c r="B284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9">
        <v>100</v>
      </c>
      <c r="P284">
        <v>125</v>
      </c>
      <c r="Q284" s="11" t="s">
        <v>8314</v>
      </c>
      <c r="R284" t="s">
        <v>8315</v>
      </c>
      <c r="S284" s="15">
        <v>42297.748738425929</v>
      </c>
      <c r="T284" s="16">
        <v>42327.790405092594</v>
      </c>
    </row>
    <row r="285" spans="1:20" ht="90">
      <c r="A285">
        <v>3505</v>
      </c>
      <c r="B285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9">
        <v>104</v>
      </c>
      <c r="P285">
        <v>66.510000000000005</v>
      </c>
      <c r="Q285" s="11" t="s">
        <v>8314</v>
      </c>
      <c r="R285" t="s">
        <v>8315</v>
      </c>
      <c r="S285" s="15">
        <v>41760.935706018521</v>
      </c>
      <c r="T285" s="16">
        <v>41772.166666666664</v>
      </c>
    </row>
    <row r="286" spans="1:20" ht="45">
      <c r="A286">
        <v>3506</v>
      </c>
      <c r="B286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9">
        <v>102</v>
      </c>
      <c r="P286">
        <v>105</v>
      </c>
      <c r="Q286" s="11" t="s">
        <v>8314</v>
      </c>
      <c r="R286" t="s">
        <v>8315</v>
      </c>
      <c r="S286" s="15">
        <v>41829.734259259261</v>
      </c>
      <c r="T286" s="16">
        <v>41874.734259259261</v>
      </c>
    </row>
    <row r="287" spans="1:20" ht="30">
      <c r="A287">
        <v>3507</v>
      </c>
      <c r="B287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9">
        <v>104</v>
      </c>
      <c r="P287">
        <v>145</v>
      </c>
      <c r="Q287" s="11" t="s">
        <v>8314</v>
      </c>
      <c r="R287" t="s">
        <v>8315</v>
      </c>
      <c r="S287" s="15">
        <v>42491.92288194444</v>
      </c>
      <c r="T287" s="16">
        <v>42521.92288194444</v>
      </c>
    </row>
    <row r="288" spans="1:20" ht="45">
      <c r="A288">
        <v>3509</v>
      </c>
      <c r="B28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9">
        <v>106</v>
      </c>
      <c r="P288">
        <v>96.67</v>
      </c>
      <c r="Q288" s="11" t="s">
        <v>8314</v>
      </c>
      <c r="R288" t="s">
        <v>8315</v>
      </c>
      <c r="S288" s="15">
        <v>41950.859560185185</v>
      </c>
      <c r="T288" s="16">
        <v>41964.204861111109</v>
      </c>
    </row>
    <row r="289" spans="1:20" ht="45">
      <c r="A289">
        <v>3510</v>
      </c>
      <c r="B28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9">
        <v>101</v>
      </c>
      <c r="P289">
        <v>60.33</v>
      </c>
      <c r="Q289" s="11" t="s">
        <v>8314</v>
      </c>
      <c r="R289" t="s">
        <v>8315</v>
      </c>
      <c r="S289" s="15">
        <v>41802.62090277778</v>
      </c>
      <c r="T289" s="16">
        <v>41822.62090277778</v>
      </c>
    </row>
    <row r="290" spans="1:20" ht="45">
      <c r="A290">
        <v>3513</v>
      </c>
      <c r="B29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9">
        <v>118</v>
      </c>
      <c r="P290">
        <v>75.34</v>
      </c>
      <c r="Q290" s="11" t="s">
        <v>8314</v>
      </c>
      <c r="R290" t="s">
        <v>8315</v>
      </c>
      <c r="S290" s="15">
        <v>41781.096203703702</v>
      </c>
      <c r="T290" s="16">
        <v>41794.207638888889</v>
      </c>
    </row>
    <row r="291" spans="1:20" ht="45">
      <c r="A291">
        <v>3514</v>
      </c>
      <c r="B291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9">
        <v>110</v>
      </c>
      <c r="P291">
        <v>55</v>
      </c>
      <c r="Q291" s="11" t="s">
        <v>8314</v>
      </c>
      <c r="R291" t="s">
        <v>8315</v>
      </c>
      <c r="S291" s="15">
        <v>42020.846666666665</v>
      </c>
      <c r="T291" s="16">
        <v>42037.207638888889</v>
      </c>
    </row>
    <row r="292" spans="1:20" ht="45">
      <c r="A292">
        <v>3515</v>
      </c>
      <c r="B292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9">
        <v>103</v>
      </c>
      <c r="P292">
        <v>66.959999999999994</v>
      </c>
      <c r="Q292" s="11" t="s">
        <v>8314</v>
      </c>
      <c r="R292" t="s">
        <v>8315</v>
      </c>
      <c r="S292" s="15">
        <v>42125.772812499999</v>
      </c>
      <c r="T292" s="16">
        <v>42155.772812499999</v>
      </c>
    </row>
    <row r="293" spans="1:20" ht="45">
      <c r="A293">
        <v>3516</v>
      </c>
      <c r="B29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9">
        <v>100</v>
      </c>
      <c r="P293">
        <v>227.27</v>
      </c>
      <c r="Q293" s="11" t="s">
        <v>8314</v>
      </c>
      <c r="R293" t="s">
        <v>8315</v>
      </c>
      <c r="S293" s="15">
        <v>41856.010069444441</v>
      </c>
      <c r="T293" s="16">
        <v>41890.125</v>
      </c>
    </row>
    <row r="294" spans="1:20" ht="45">
      <c r="A294">
        <v>3518</v>
      </c>
      <c r="B294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9">
        <v>110</v>
      </c>
      <c r="P294">
        <v>50.02</v>
      </c>
      <c r="Q294" s="11" t="s">
        <v>8314</v>
      </c>
      <c r="R294" t="s">
        <v>8315</v>
      </c>
      <c r="S294" s="15">
        <v>41893.783553240741</v>
      </c>
      <c r="T294" s="16">
        <v>41914.597916666666</v>
      </c>
    </row>
    <row r="295" spans="1:20" ht="45">
      <c r="A295">
        <v>3521</v>
      </c>
      <c r="B295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9">
        <v>169</v>
      </c>
      <c r="P295">
        <v>45.62</v>
      </c>
      <c r="Q295" s="11" t="s">
        <v>8314</v>
      </c>
      <c r="R295" t="s">
        <v>8315</v>
      </c>
      <c r="S295" s="15">
        <v>41881.361342592594</v>
      </c>
      <c r="T295" s="16">
        <v>41911.361342592594</v>
      </c>
    </row>
    <row r="296" spans="1:20" ht="45">
      <c r="A296">
        <v>3524</v>
      </c>
      <c r="B296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9">
        <v>102</v>
      </c>
      <c r="P296">
        <v>137.24</v>
      </c>
      <c r="Q296" s="11" t="s">
        <v>8314</v>
      </c>
      <c r="R296" t="s">
        <v>8315</v>
      </c>
      <c r="S296" s="15">
        <v>41880.76357638889</v>
      </c>
      <c r="T296" s="16">
        <v>41895.166666666664</v>
      </c>
    </row>
    <row r="297" spans="1:20" ht="45">
      <c r="A297">
        <v>3525</v>
      </c>
      <c r="B297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9">
        <v>106</v>
      </c>
      <c r="P297">
        <v>75.709999999999994</v>
      </c>
      <c r="Q297" s="11" t="s">
        <v>8314</v>
      </c>
      <c r="R297" t="s">
        <v>8315</v>
      </c>
      <c r="S297" s="15">
        <v>42214.6956712963</v>
      </c>
      <c r="T297" s="16">
        <v>42225.666666666672</v>
      </c>
    </row>
    <row r="298" spans="1:20" ht="45">
      <c r="A298">
        <v>3526</v>
      </c>
      <c r="B29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9">
        <v>102</v>
      </c>
      <c r="P298">
        <v>99</v>
      </c>
      <c r="Q298" s="11" t="s">
        <v>8314</v>
      </c>
      <c r="R298" t="s">
        <v>8315</v>
      </c>
      <c r="S298" s="15">
        <v>42460.335312499999</v>
      </c>
      <c r="T298" s="16">
        <v>42488.249305555553</v>
      </c>
    </row>
    <row r="299" spans="1:20" ht="45">
      <c r="A299">
        <v>3527</v>
      </c>
      <c r="B29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9">
        <v>117</v>
      </c>
      <c r="P299">
        <v>81.569999999999993</v>
      </c>
      <c r="Q299" s="11" t="s">
        <v>8314</v>
      </c>
      <c r="R299" t="s">
        <v>8315</v>
      </c>
      <c r="S299" s="15">
        <v>42167.023206018523</v>
      </c>
      <c r="T299" s="16">
        <v>42196.165972222225</v>
      </c>
    </row>
    <row r="300" spans="1:20" ht="45">
      <c r="A300">
        <v>3529</v>
      </c>
      <c r="B30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9">
        <v>132</v>
      </c>
      <c r="P300">
        <v>36.67</v>
      </c>
      <c r="Q300" s="11" t="s">
        <v>8314</v>
      </c>
      <c r="R300" t="s">
        <v>8315</v>
      </c>
      <c r="S300" s="15">
        <v>42177.761782407411</v>
      </c>
      <c r="T300" s="16">
        <v>42198.041666666672</v>
      </c>
    </row>
    <row r="301" spans="1:20">
      <c r="A301">
        <v>3531</v>
      </c>
      <c r="B301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9">
        <v>128</v>
      </c>
      <c r="P301">
        <v>49.23</v>
      </c>
      <c r="Q301" s="11" t="s">
        <v>8314</v>
      </c>
      <c r="R301" t="s">
        <v>8315</v>
      </c>
      <c r="S301" s="15">
        <v>42521.654328703706</v>
      </c>
      <c r="T301" s="16">
        <v>42551.654328703706</v>
      </c>
    </row>
    <row r="302" spans="1:20" ht="45">
      <c r="A302">
        <v>3532</v>
      </c>
      <c r="B302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9">
        <v>119</v>
      </c>
      <c r="P302">
        <v>42.3</v>
      </c>
      <c r="Q302" s="11" t="s">
        <v>8314</v>
      </c>
      <c r="R302" t="s">
        <v>8315</v>
      </c>
      <c r="S302" s="15">
        <v>41884.599849537037</v>
      </c>
      <c r="T302" s="16">
        <v>41900.165972222225</v>
      </c>
    </row>
    <row r="303" spans="1:20" ht="45">
      <c r="A303">
        <v>3533</v>
      </c>
      <c r="B30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9">
        <v>126</v>
      </c>
      <c r="P303">
        <v>78.88</v>
      </c>
      <c r="Q303" s="11" t="s">
        <v>8314</v>
      </c>
      <c r="R303" t="s">
        <v>8315</v>
      </c>
      <c r="S303" s="15">
        <v>42289.761192129634</v>
      </c>
      <c r="T303" s="16">
        <v>42319.802858796291</v>
      </c>
    </row>
    <row r="304" spans="1:20" ht="30">
      <c r="A304">
        <v>3534</v>
      </c>
      <c r="B304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9">
        <v>156</v>
      </c>
      <c r="P304">
        <v>38.28</v>
      </c>
      <c r="Q304" s="11" t="s">
        <v>8314</v>
      </c>
      <c r="R304" t="s">
        <v>8315</v>
      </c>
      <c r="S304" s="15">
        <v>42243.6252662037</v>
      </c>
      <c r="T304" s="16">
        <v>42278.6252662037</v>
      </c>
    </row>
    <row r="305" spans="1:20" ht="45">
      <c r="A305">
        <v>3539</v>
      </c>
      <c r="B305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9">
        <v>120</v>
      </c>
      <c r="P305">
        <v>55.23</v>
      </c>
      <c r="Q305" s="11" t="s">
        <v>8314</v>
      </c>
      <c r="R305" t="s">
        <v>8315</v>
      </c>
      <c r="S305" s="15">
        <v>42600.756041666667</v>
      </c>
      <c r="T305" s="16">
        <v>42621.756041666667</v>
      </c>
    </row>
    <row r="306" spans="1:20" ht="45">
      <c r="A306">
        <v>3542</v>
      </c>
      <c r="B306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9">
        <v>102</v>
      </c>
      <c r="P306">
        <v>66.150000000000006</v>
      </c>
      <c r="Q306" s="11" t="s">
        <v>8314</v>
      </c>
      <c r="R306" t="s">
        <v>8315</v>
      </c>
      <c r="S306" s="15">
        <v>41829.599791666667</v>
      </c>
      <c r="T306" s="16">
        <v>41889.599791666667</v>
      </c>
    </row>
    <row r="307" spans="1:20" ht="30">
      <c r="A307">
        <v>3544</v>
      </c>
      <c r="B307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9">
        <v>100</v>
      </c>
      <c r="P307">
        <v>104.17</v>
      </c>
      <c r="Q307" s="11" t="s">
        <v>8314</v>
      </c>
      <c r="R307" t="s">
        <v>8315</v>
      </c>
      <c r="S307" s="15">
        <v>42040.831678240742</v>
      </c>
      <c r="T307" s="16">
        <v>42070.831678240742</v>
      </c>
    </row>
    <row r="308" spans="1:20" ht="45">
      <c r="A308">
        <v>3545</v>
      </c>
      <c r="B30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9">
        <v>100</v>
      </c>
      <c r="P308">
        <v>31.38</v>
      </c>
      <c r="Q308" s="11" t="s">
        <v>8314</v>
      </c>
      <c r="R308" t="s">
        <v>8315</v>
      </c>
      <c r="S308" s="15">
        <v>42075.807395833333</v>
      </c>
      <c r="T308" s="16">
        <v>42105.807395833333</v>
      </c>
    </row>
    <row r="309" spans="1:20" ht="45">
      <c r="A309">
        <v>3546</v>
      </c>
      <c r="B30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9">
        <v>102</v>
      </c>
      <c r="P309">
        <v>59.21</v>
      </c>
      <c r="Q309" s="11" t="s">
        <v>8314</v>
      </c>
      <c r="R309" t="s">
        <v>8315</v>
      </c>
      <c r="S309" s="15">
        <v>42073.660694444443</v>
      </c>
      <c r="T309" s="16">
        <v>42095.165972222225</v>
      </c>
    </row>
    <row r="310" spans="1:20" ht="45">
      <c r="A310">
        <v>3547</v>
      </c>
      <c r="B3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9">
        <v>114</v>
      </c>
      <c r="P310">
        <v>119.18</v>
      </c>
      <c r="Q310" s="11" t="s">
        <v>8314</v>
      </c>
      <c r="R310" t="s">
        <v>8315</v>
      </c>
      <c r="S310" s="15">
        <v>42480.078715277778</v>
      </c>
      <c r="T310" s="16">
        <v>42504.165972222225</v>
      </c>
    </row>
    <row r="311" spans="1:20" ht="45">
      <c r="A311">
        <v>3548</v>
      </c>
      <c r="B311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9">
        <v>102</v>
      </c>
      <c r="P311">
        <v>164.62</v>
      </c>
      <c r="Q311" s="11" t="s">
        <v>8314</v>
      </c>
      <c r="R311" t="s">
        <v>8315</v>
      </c>
      <c r="S311" s="15">
        <v>42411.942291666666</v>
      </c>
      <c r="T311" s="16">
        <v>42434.041666666672</v>
      </c>
    </row>
    <row r="312" spans="1:20" ht="45">
      <c r="A312">
        <v>3551</v>
      </c>
      <c r="B312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9">
        <v>102</v>
      </c>
      <c r="P312">
        <v>61.1</v>
      </c>
      <c r="Q312" s="11" t="s">
        <v>8314</v>
      </c>
      <c r="R312" t="s">
        <v>8315</v>
      </c>
      <c r="S312" s="15">
        <v>41753.515856481477</v>
      </c>
      <c r="T312" s="16">
        <v>41781.921527777777</v>
      </c>
    </row>
    <row r="313" spans="1:20" ht="45">
      <c r="A313">
        <v>3553</v>
      </c>
      <c r="B31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9">
        <v>106</v>
      </c>
      <c r="P313">
        <v>56.2</v>
      </c>
      <c r="Q313" s="11" t="s">
        <v>8314</v>
      </c>
      <c r="R313" t="s">
        <v>8315</v>
      </c>
      <c r="S313" s="15">
        <v>42196.028703703705</v>
      </c>
      <c r="T313" s="16">
        <v>42228</v>
      </c>
    </row>
    <row r="314" spans="1:20" ht="45">
      <c r="A314">
        <v>3554</v>
      </c>
      <c r="B314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9">
        <v>113</v>
      </c>
      <c r="P314">
        <v>107</v>
      </c>
      <c r="Q314" s="11" t="s">
        <v>8314</v>
      </c>
      <c r="R314" t="s">
        <v>8315</v>
      </c>
      <c r="S314" s="15">
        <v>42016.050451388888</v>
      </c>
      <c r="T314" s="16">
        <v>42046.708333333328</v>
      </c>
    </row>
    <row r="315" spans="1:20" ht="45">
      <c r="A315">
        <v>3557</v>
      </c>
      <c r="B315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9">
        <v>100</v>
      </c>
      <c r="P315">
        <v>179.28</v>
      </c>
      <c r="Q315" s="11" t="s">
        <v>8314</v>
      </c>
      <c r="R315" t="s">
        <v>8315</v>
      </c>
      <c r="S315" s="15">
        <v>41730.276747685188</v>
      </c>
      <c r="T315" s="16">
        <v>41764.276747685188</v>
      </c>
    </row>
    <row r="316" spans="1:20" ht="105">
      <c r="A316">
        <v>3561</v>
      </c>
      <c r="B316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9">
        <v>102</v>
      </c>
      <c r="P316">
        <v>47.41</v>
      </c>
      <c r="Q316" s="11" t="s">
        <v>8314</v>
      </c>
      <c r="R316" t="s">
        <v>8315</v>
      </c>
      <c r="S316" s="15">
        <v>42203.680300925931</v>
      </c>
      <c r="T316" s="16">
        <v>42221.774999999994</v>
      </c>
    </row>
    <row r="317" spans="1:20" ht="45">
      <c r="A317">
        <v>3565</v>
      </c>
      <c r="B317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9">
        <v>131</v>
      </c>
      <c r="P317">
        <v>97.92</v>
      </c>
      <c r="Q317" s="11" t="s">
        <v>8314</v>
      </c>
      <c r="R317" t="s">
        <v>8315</v>
      </c>
      <c r="S317" s="15">
        <v>41974.743148148147</v>
      </c>
      <c r="T317" s="16">
        <v>42004.743148148147</v>
      </c>
    </row>
    <row r="318" spans="1:20" ht="45">
      <c r="A318">
        <v>3568</v>
      </c>
      <c r="B31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9">
        <v>111</v>
      </c>
      <c r="P318">
        <v>58.42</v>
      </c>
      <c r="Q318" s="11" t="s">
        <v>8314</v>
      </c>
      <c r="R318" t="s">
        <v>8315</v>
      </c>
      <c r="S318" s="15">
        <v>41869.740671296298</v>
      </c>
      <c r="T318" s="16">
        <v>41899.740671296298</v>
      </c>
    </row>
    <row r="319" spans="1:20" ht="45">
      <c r="A319">
        <v>3569</v>
      </c>
      <c r="B31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9">
        <v>100</v>
      </c>
      <c r="P319">
        <v>122.54</v>
      </c>
      <c r="Q319" s="11" t="s">
        <v>8314</v>
      </c>
      <c r="R319" t="s">
        <v>8315</v>
      </c>
      <c r="S319" s="15">
        <v>41982.688611111109</v>
      </c>
      <c r="T319" s="16">
        <v>42012.688611111109</v>
      </c>
    </row>
    <row r="320" spans="1:20" ht="45">
      <c r="A320">
        <v>3570</v>
      </c>
      <c r="B32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9">
        <v>114</v>
      </c>
      <c r="P320">
        <v>87.96</v>
      </c>
      <c r="Q320" s="11" t="s">
        <v>8314</v>
      </c>
      <c r="R320" t="s">
        <v>8315</v>
      </c>
      <c r="S320" s="15">
        <v>41976.331979166673</v>
      </c>
      <c r="T320" s="16">
        <v>42004.291666666672</v>
      </c>
    </row>
    <row r="321" spans="1:20" ht="45">
      <c r="A321">
        <v>3574</v>
      </c>
      <c r="B321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9">
        <v>106</v>
      </c>
      <c r="P321">
        <v>136.78</v>
      </c>
      <c r="Q321" s="11" t="s">
        <v>8314</v>
      </c>
      <c r="R321" t="s">
        <v>8315</v>
      </c>
      <c r="S321" s="15">
        <v>41926.942685185182</v>
      </c>
      <c r="T321" s="16">
        <v>41956.984351851846</v>
      </c>
    </row>
    <row r="322" spans="1:20" ht="45">
      <c r="A322">
        <v>3575</v>
      </c>
      <c r="B322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9">
        <v>101</v>
      </c>
      <c r="P322">
        <v>99.34</v>
      </c>
      <c r="Q322" s="11" t="s">
        <v>8314</v>
      </c>
      <c r="R322" t="s">
        <v>8315</v>
      </c>
      <c r="S322" s="15">
        <v>42561.783877314811</v>
      </c>
      <c r="T322" s="16">
        <v>42593.165972222225</v>
      </c>
    </row>
    <row r="323" spans="1:20" ht="45">
      <c r="A323">
        <v>3576</v>
      </c>
      <c r="B32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9">
        <v>100</v>
      </c>
      <c r="P323">
        <v>20</v>
      </c>
      <c r="Q323" s="11" t="s">
        <v>8314</v>
      </c>
      <c r="R323" t="s">
        <v>8315</v>
      </c>
      <c r="S323" s="15">
        <v>42649.54923611111</v>
      </c>
      <c r="T323" s="16">
        <v>42709.590902777782</v>
      </c>
    </row>
    <row r="324" spans="1:20" ht="45">
      <c r="A324">
        <v>3577</v>
      </c>
      <c r="B324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9">
        <v>130</v>
      </c>
      <c r="P324">
        <v>28.89</v>
      </c>
      <c r="Q324" s="11" t="s">
        <v>8314</v>
      </c>
      <c r="R324" t="s">
        <v>8315</v>
      </c>
      <c r="S324" s="15">
        <v>42093.786840277782</v>
      </c>
      <c r="T324" s="16">
        <v>42120.26944444445</v>
      </c>
    </row>
    <row r="325" spans="1:20" ht="45">
      <c r="A325">
        <v>3580</v>
      </c>
      <c r="B325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9">
        <v>114</v>
      </c>
      <c r="P325">
        <v>37.96</v>
      </c>
      <c r="Q325" s="11" t="s">
        <v>8314</v>
      </c>
      <c r="R325" t="s">
        <v>8315</v>
      </c>
      <c r="S325" s="15">
        <v>42026.176180555558</v>
      </c>
      <c r="T325" s="16">
        <v>42064.207638888889</v>
      </c>
    </row>
    <row r="326" spans="1:20" ht="45">
      <c r="A326">
        <v>3582</v>
      </c>
      <c r="B326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9">
        <v>287</v>
      </c>
      <c r="P326">
        <v>58.57</v>
      </c>
      <c r="Q326" s="11" t="s">
        <v>8314</v>
      </c>
      <c r="R326" t="s">
        <v>8315</v>
      </c>
      <c r="S326" s="15">
        <v>42451.095856481479</v>
      </c>
      <c r="T326" s="16">
        <v>42465.095856481479</v>
      </c>
    </row>
    <row r="327" spans="1:20" ht="45">
      <c r="A327">
        <v>3583</v>
      </c>
      <c r="B327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9">
        <v>109</v>
      </c>
      <c r="P327">
        <v>135.63</v>
      </c>
      <c r="Q327" s="11" t="s">
        <v>8314</v>
      </c>
      <c r="R327" t="s">
        <v>8315</v>
      </c>
      <c r="S327" s="15">
        <v>42418.425983796296</v>
      </c>
      <c r="T327" s="16">
        <v>42478.384317129632</v>
      </c>
    </row>
    <row r="328" spans="1:20" ht="45">
      <c r="A328">
        <v>3585</v>
      </c>
      <c r="B32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9">
        <v>119</v>
      </c>
      <c r="P328">
        <v>176.09</v>
      </c>
      <c r="Q328" s="11" t="s">
        <v>8314</v>
      </c>
      <c r="R328" t="s">
        <v>8315</v>
      </c>
      <c r="S328" s="15">
        <v>41964.716319444444</v>
      </c>
      <c r="T328" s="16">
        <v>41994.716319444444</v>
      </c>
    </row>
    <row r="329" spans="1:20">
      <c r="A329">
        <v>3586</v>
      </c>
      <c r="B32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9">
        <v>109</v>
      </c>
      <c r="P329">
        <v>151.97999999999999</v>
      </c>
      <c r="Q329" s="11" t="s">
        <v>8314</v>
      </c>
      <c r="R329" t="s">
        <v>8315</v>
      </c>
      <c r="S329" s="15">
        <v>42576.697569444441</v>
      </c>
      <c r="T329" s="16">
        <v>42636.697569444441</v>
      </c>
    </row>
    <row r="330" spans="1:20" ht="45">
      <c r="A330">
        <v>3589</v>
      </c>
      <c r="B33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9">
        <v>128</v>
      </c>
      <c r="P330">
        <v>82.26</v>
      </c>
      <c r="Q330" s="11" t="s">
        <v>8314</v>
      </c>
      <c r="R330" t="s">
        <v>8315</v>
      </c>
      <c r="S330" s="15">
        <v>42125.647534722222</v>
      </c>
      <c r="T330" s="16">
        <v>42150.647534722222</v>
      </c>
    </row>
    <row r="331" spans="1:20" ht="45">
      <c r="A331">
        <v>3591</v>
      </c>
      <c r="B331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9">
        <v>175</v>
      </c>
      <c r="P331">
        <v>68.06</v>
      </c>
      <c r="Q331" s="11" t="s">
        <v>8314</v>
      </c>
      <c r="R331" t="s">
        <v>8315</v>
      </c>
      <c r="S331" s="15">
        <v>42003.948425925926</v>
      </c>
      <c r="T331" s="16">
        <v>42028.207638888889</v>
      </c>
    </row>
    <row r="332" spans="1:20" ht="45">
      <c r="A332">
        <v>3592</v>
      </c>
      <c r="B332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9">
        <v>127</v>
      </c>
      <c r="P332">
        <v>72.709999999999994</v>
      </c>
      <c r="Q332" s="11" t="s">
        <v>8314</v>
      </c>
      <c r="R332" t="s">
        <v>8315</v>
      </c>
      <c r="S332" s="15">
        <v>41988.829942129625</v>
      </c>
      <c r="T332" s="16">
        <v>42046.207638888889</v>
      </c>
    </row>
    <row r="333" spans="1:20" ht="45">
      <c r="A333">
        <v>3593</v>
      </c>
      <c r="B33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9">
        <v>111</v>
      </c>
      <c r="P333">
        <v>77.19</v>
      </c>
      <c r="Q333" s="11" t="s">
        <v>8314</v>
      </c>
      <c r="R333" t="s">
        <v>8315</v>
      </c>
      <c r="S333" s="15">
        <v>41974.898599537039</v>
      </c>
      <c r="T333" s="16">
        <v>42009.851388888885</v>
      </c>
    </row>
    <row r="334" spans="1:20" ht="45">
      <c r="A334">
        <v>3594</v>
      </c>
      <c r="B334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9">
        <v>126</v>
      </c>
      <c r="P334">
        <v>55.97</v>
      </c>
      <c r="Q334" s="11" t="s">
        <v>8314</v>
      </c>
      <c r="R334" t="s">
        <v>8315</v>
      </c>
      <c r="S334" s="15">
        <v>42592.066921296297</v>
      </c>
      <c r="T334" s="16">
        <v>42617.066921296297</v>
      </c>
    </row>
    <row r="335" spans="1:20" ht="30">
      <c r="A335">
        <v>3595</v>
      </c>
      <c r="B335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9">
        <v>119</v>
      </c>
      <c r="P335">
        <v>49.69</v>
      </c>
      <c r="Q335" s="11" t="s">
        <v>8314</v>
      </c>
      <c r="R335" t="s">
        <v>8315</v>
      </c>
      <c r="S335" s="15">
        <v>42050.008368055554</v>
      </c>
      <c r="T335" s="16">
        <v>42076.290972222225</v>
      </c>
    </row>
    <row r="336" spans="1:20" ht="30">
      <c r="A336">
        <v>3597</v>
      </c>
      <c r="B336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9">
        <v>103</v>
      </c>
      <c r="P336">
        <v>77.73</v>
      </c>
      <c r="Q336" s="11" t="s">
        <v>8314</v>
      </c>
      <c r="R336" t="s">
        <v>8315</v>
      </c>
      <c r="S336" s="15">
        <v>42417.585532407407</v>
      </c>
      <c r="T336" s="16">
        <v>42432.249305555553</v>
      </c>
    </row>
    <row r="337" spans="1:20" ht="30">
      <c r="A337">
        <v>3598</v>
      </c>
      <c r="B337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9">
        <v>110</v>
      </c>
      <c r="P337">
        <v>40.78</v>
      </c>
      <c r="Q337" s="11" t="s">
        <v>8314</v>
      </c>
      <c r="R337" t="s">
        <v>8315</v>
      </c>
      <c r="S337" s="15">
        <v>41866.79886574074</v>
      </c>
      <c r="T337" s="16">
        <v>41885.207638888889</v>
      </c>
    </row>
    <row r="338" spans="1:20" ht="45">
      <c r="A338">
        <v>3599</v>
      </c>
      <c r="B33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9">
        <v>202</v>
      </c>
      <c r="P338">
        <v>59.41</v>
      </c>
      <c r="Q338" s="11" t="s">
        <v>8314</v>
      </c>
      <c r="R338" t="s">
        <v>8315</v>
      </c>
      <c r="S338" s="15">
        <v>42220.79487268519</v>
      </c>
      <c r="T338" s="16">
        <v>42246</v>
      </c>
    </row>
    <row r="339" spans="1:20" ht="30">
      <c r="A339">
        <v>3600</v>
      </c>
      <c r="B33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9">
        <v>130</v>
      </c>
      <c r="P339">
        <v>3.25</v>
      </c>
      <c r="Q339" s="11" t="s">
        <v>8314</v>
      </c>
      <c r="R339" t="s">
        <v>8315</v>
      </c>
      <c r="S339" s="15">
        <v>42628.849120370374</v>
      </c>
      <c r="T339" s="16">
        <v>42656.849120370374</v>
      </c>
    </row>
    <row r="340" spans="1:20" ht="45">
      <c r="A340">
        <v>3602</v>
      </c>
      <c r="B34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9">
        <v>100</v>
      </c>
      <c r="P340">
        <v>81.67</v>
      </c>
      <c r="Q340" s="11" t="s">
        <v>8314</v>
      </c>
      <c r="R340" t="s">
        <v>8315</v>
      </c>
      <c r="S340" s="15">
        <v>42447.894432870366</v>
      </c>
      <c r="T340" s="16">
        <v>42507.894432870366</v>
      </c>
    </row>
    <row r="341" spans="1:20" ht="45">
      <c r="A341">
        <v>3603</v>
      </c>
      <c r="B341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9">
        <v>171</v>
      </c>
      <c r="P341">
        <v>44.91</v>
      </c>
      <c r="Q341" s="11" t="s">
        <v>8314</v>
      </c>
      <c r="R341" t="s">
        <v>8315</v>
      </c>
      <c r="S341" s="15">
        <v>42283.864351851851</v>
      </c>
      <c r="T341" s="16">
        <v>42313.906018518523</v>
      </c>
    </row>
    <row r="342" spans="1:20" ht="45">
      <c r="A342">
        <v>3604</v>
      </c>
      <c r="B342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9">
        <v>113</v>
      </c>
      <c r="P342">
        <v>49.06</v>
      </c>
      <c r="Q342" s="11" t="s">
        <v>8314</v>
      </c>
      <c r="R342" t="s">
        <v>8315</v>
      </c>
      <c r="S342" s="15">
        <v>42483.015694444446</v>
      </c>
      <c r="T342" s="16">
        <v>42489.290972222225</v>
      </c>
    </row>
    <row r="343" spans="1:20" ht="30">
      <c r="A343">
        <v>3613</v>
      </c>
      <c r="B34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9">
        <v>100</v>
      </c>
      <c r="P343">
        <v>62.5</v>
      </c>
      <c r="Q343" s="11" t="s">
        <v>8314</v>
      </c>
      <c r="R343" t="s">
        <v>8315</v>
      </c>
      <c r="S343" s="15">
        <v>41788.58997685185</v>
      </c>
      <c r="T343" s="16">
        <v>41818.58997685185</v>
      </c>
    </row>
    <row r="344" spans="1:20" ht="30">
      <c r="A344">
        <v>3614</v>
      </c>
      <c r="B344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9">
        <v>101</v>
      </c>
      <c r="P344">
        <v>35.49</v>
      </c>
      <c r="Q344" s="11" t="s">
        <v>8314</v>
      </c>
      <c r="R344" t="s">
        <v>8315</v>
      </c>
      <c r="S344" s="15">
        <v>42144.041851851856</v>
      </c>
      <c r="T344" s="16">
        <v>42174.041851851856</v>
      </c>
    </row>
    <row r="345" spans="1:20" ht="45">
      <c r="A345">
        <v>3619</v>
      </c>
      <c r="B345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9">
        <v>113</v>
      </c>
      <c r="P345">
        <v>66.47</v>
      </c>
      <c r="Q345" s="11" t="s">
        <v>8314</v>
      </c>
      <c r="R345" t="s">
        <v>8315</v>
      </c>
      <c r="S345" s="15">
        <v>42661.132245370376</v>
      </c>
      <c r="T345" s="16">
        <v>42693.916666666672</v>
      </c>
    </row>
    <row r="346" spans="1:20" ht="45">
      <c r="A346">
        <v>3620</v>
      </c>
      <c r="B346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9">
        <v>105</v>
      </c>
      <c r="P346">
        <v>56.07</v>
      </c>
      <c r="Q346" s="11" t="s">
        <v>8314</v>
      </c>
      <c r="R346" t="s">
        <v>8315</v>
      </c>
      <c r="S346" s="15">
        <v>42037.938206018516</v>
      </c>
      <c r="T346" s="16">
        <v>42068.166666666672</v>
      </c>
    </row>
    <row r="347" spans="1:20" ht="45">
      <c r="A347">
        <v>3621</v>
      </c>
      <c r="B347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9">
        <v>110</v>
      </c>
      <c r="P347">
        <v>47.03</v>
      </c>
      <c r="Q347" s="11" t="s">
        <v>8314</v>
      </c>
      <c r="R347" t="s">
        <v>8315</v>
      </c>
      <c r="S347" s="15">
        <v>42619.935694444444</v>
      </c>
      <c r="T347" s="16">
        <v>42643.875</v>
      </c>
    </row>
    <row r="348" spans="1:20" ht="30">
      <c r="A348">
        <v>3622</v>
      </c>
      <c r="B34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9">
        <v>100</v>
      </c>
      <c r="P348">
        <v>47.67</v>
      </c>
      <c r="Q348" s="11" t="s">
        <v>8314</v>
      </c>
      <c r="R348" t="s">
        <v>8315</v>
      </c>
      <c r="S348" s="15">
        <v>41877.221886574072</v>
      </c>
      <c r="T348" s="16">
        <v>41910.140972222223</v>
      </c>
    </row>
    <row r="349" spans="1:20" ht="30">
      <c r="A349">
        <v>3623</v>
      </c>
      <c r="B34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9">
        <v>120</v>
      </c>
      <c r="P349">
        <v>88.24</v>
      </c>
      <c r="Q349" s="11" t="s">
        <v>8314</v>
      </c>
      <c r="R349" t="s">
        <v>8315</v>
      </c>
      <c r="S349" s="15">
        <v>41828.736921296295</v>
      </c>
      <c r="T349" s="16">
        <v>41846.291666666664</v>
      </c>
    </row>
    <row r="350" spans="1:20" ht="75">
      <c r="A350">
        <v>3624</v>
      </c>
      <c r="B35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9">
        <v>105</v>
      </c>
      <c r="P350">
        <v>80.72</v>
      </c>
      <c r="Q350" s="11" t="s">
        <v>8314</v>
      </c>
      <c r="R350" t="s">
        <v>8315</v>
      </c>
      <c r="S350" s="15">
        <v>42545.774189814809</v>
      </c>
      <c r="T350" s="16">
        <v>42605.774189814809</v>
      </c>
    </row>
    <row r="351" spans="1:20" ht="45">
      <c r="A351">
        <v>3627</v>
      </c>
      <c r="B351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9">
        <v>100</v>
      </c>
      <c r="P351">
        <v>68.97</v>
      </c>
      <c r="Q351" s="11" t="s">
        <v>8314</v>
      </c>
      <c r="R351" t="s">
        <v>8315</v>
      </c>
      <c r="S351" s="15">
        <v>42460.741747685184</v>
      </c>
      <c r="T351" s="16">
        <v>42511.165972222225</v>
      </c>
    </row>
    <row r="352" spans="1:20" ht="30">
      <c r="A352">
        <v>3648</v>
      </c>
      <c r="B352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9">
        <v>100</v>
      </c>
      <c r="P352">
        <v>550.04</v>
      </c>
      <c r="Q352" s="11" t="s">
        <v>8314</v>
      </c>
      <c r="R352" t="s">
        <v>8315</v>
      </c>
      <c r="S352" s="15">
        <v>41887.292187500003</v>
      </c>
      <c r="T352" s="16">
        <v>41917.292187500003</v>
      </c>
    </row>
    <row r="353" spans="1:20" ht="30">
      <c r="A353">
        <v>3651</v>
      </c>
      <c r="B35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9">
        <v>104</v>
      </c>
      <c r="P353">
        <v>57.78</v>
      </c>
      <c r="Q353" s="11" t="s">
        <v>8314</v>
      </c>
      <c r="R353" t="s">
        <v>8315</v>
      </c>
      <c r="S353" s="15">
        <v>41828.646319444444</v>
      </c>
      <c r="T353" s="16">
        <v>41861.665972222225</v>
      </c>
    </row>
    <row r="354" spans="1:20" ht="45">
      <c r="A354">
        <v>3655</v>
      </c>
      <c r="B354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9">
        <v>116</v>
      </c>
      <c r="P354">
        <v>73.58</v>
      </c>
      <c r="Q354" s="11" t="s">
        <v>8314</v>
      </c>
      <c r="R354" t="s">
        <v>8315</v>
      </c>
      <c r="S354" s="15">
        <v>42173.803217592591</v>
      </c>
      <c r="T354" s="16">
        <v>42203.290972222225</v>
      </c>
    </row>
    <row r="355" spans="1:20" ht="30">
      <c r="A355">
        <v>3658</v>
      </c>
      <c r="B355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9">
        <v>101</v>
      </c>
      <c r="P355">
        <v>75.5</v>
      </c>
      <c r="Q355" s="11" t="s">
        <v>8314</v>
      </c>
      <c r="R355" t="s">
        <v>8315</v>
      </c>
      <c r="S355" s="15">
        <v>41775.858564814815</v>
      </c>
      <c r="T355" s="16">
        <v>41822.165972222225</v>
      </c>
    </row>
    <row r="356" spans="1:20" ht="30">
      <c r="A356">
        <v>3659</v>
      </c>
      <c r="B356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9">
        <v>102</v>
      </c>
      <c r="P356">
        <v>235.46</v>
      </c>
      <c r="Q356" s="11" t="s">
        <v>8314</v>
      </c>
      <c r="R356" t="s">
        <v>8315</v>
      </c>
      <c r="S356" s="15">
        <v>42055.277199074073</v>
      </c>
      <c r="T356" s="16">
        <v>42082.610416666663</v>
      </c>
    </row>
    <row r="357" spans="1:20" ht="45">
      <c r="A357">
        <v>3661</v>
      </c>
      <c r="B357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9">
        <v>111</v>
      </c>
      <c r="P357">
        <v>92.5</v>
      </c>
      <c r="Q357" s="11" t="s">
        <v>8314</v>
      </c>
      <c r="R357" t="s">
        <v>8315</v>
      </c>
      <c r="S357" s="15">
        <v>42447.896666666667</v>
      </c>
      <c r="T357" s="16">
        <v>42470.166666666672</v>
      </c>
    </row>
    <row r="358" spans="1:20" ht="45">
      <c r="A358">
        <v>3664</v>
      </c>
      <c r="B35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9">
        <v>109</v>
      </c>
      <c r="P358">
        <v>46.05</v>
      </c>
      <c r="Q358" s="11" t="s">
        <v>8314</v>
      </c>
      <c r="R358" t="s">
        <v>8315</v>
      </c>
      <c r="S358" s="15">
        <v>42523.248715277776</v>
      </c>
      <c r="T358" s="16">
        <v>42537.248715277776</v>
      </c>
    </row>
    <row r="359" spans="1:20">
      <c r="A359">
        <v>3666</v>
      </c>
      <c r="B35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9">
        <v>100</v>
      </c>
      <c r="P359">
        <v>31.58</v>
      </c>
      <c r="Q359" s="11" t="s">
        <v>8314</v>
      </c>
      <c r="R359" t="s">
        <v>8315</v>
      </c>
      <c r="S359" s="15">
        <v>41822.90488425926</v>
      </c>
      <c r="T359" s="16">
        <v>41844.291666666664</v>
      </c>
    </row>
    <row r="360" spans="1:20" ht="45">
      <c r="A360">
        <v>3668</v>
      </c>
      <c r="B36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9">
        <v>104</v>
      </c>
      <c r="P360">
        <v>36.96</v>
      </c>
      <c r="Q360" s="11" t="s">
        <v>8314</v>
      </c>
      <c r="R360" t="s">
        <v>8315</v>
      </c>
      <c r="S360" s="15">
        <v>42185.556157407409</v>
      </c>
      <c r="T360" s="16">
        <v>42208.772916666669</v>
      </c>
    </row>
    <row r="361" spans="1:20" ht="45">
      <c r="A361">
        <v>3671</v>
      </c>
      <c r="B361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9">
        <v>101</v>
      </c>
      <c r="P361">
        <v>88.25</v>
      </c>
      <c r="Q361" s="11" t="s">
        <v>8314</v>
      </c>
      <c r="R361" t="s">
        <v>8315</v>
      </c>
      <c r="S361" s="15">
        <v>41820.62809027778</v>
      </c>
      <c r="T361" s="16">
        <v>41841.165972222225</v>
      </c>
    </row>
    <row r="362" spans="1:20" ht="45">
      <c r="A362">
        <v>3676</v>
      </c>
      <c r="B362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9">
        <v>129</v>
      </c>
      <c r="P362">
        <v>64.38</v>
      </c>
      <c r="Q362" s="11" t="s">
        <v>8314</v>
      </c>
      <c r="R362" t="s">
        <v>8315</v>
      </c>
      <c r="S362" s="15">
        <v>41876.815787037034</v>
      </c>
      <c r="T362" s="16">
        <v>41894.815787037034</v>
      </c>
    </row>
    <row r="363" spans="1:20" ht="30">
      <c r="A363">
        <v>3677</v>
      </c>
      <c r="B36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9">
        <v>103</v>
      </c>
      <c r="P363">
        <v>62.05</v>
      </c>
      <c r="Q363" s="11" t="s">
        <v>8314</v>
      </c>
      <c r="R363" t="s">
        <v>8315</v>
      </c>
      <c r="S363" s="15">
        <v>41802.574282407404</v>
      </c>
      <c r="T363" s="16">
        <v>41823.165972222225</v>
      </c>
    </row>
    <row r="364" spans="1:20" ht="45">
      <c r="A364">
        <v>3679</v>
      </c>
      <c r="B364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9">
        <v>110</v>
      </c>
      <c r="P364">
        <v>73.400000000000006</v>
      </c>
      <c r="Q364" s="11" t="s">
        <v>8314</v>
      </c>
      <c r="R364" t="s">
        <v>8315</v>
      </c>
      <c r="S364" s="15">
        <v>41786.761354166665</v>
      </c>
      <c r="T364" s="16">
        <v>41821.207638888889</v>
      </c>
    </row>
    <row r="365" spans="1:20" ht="30">
      <c r="A365">
        <v>3680</v>
      </c>
      <c r="B365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9">
        <v>113</v>
      </c>
      <c r="P365">
        <v>99.5</v>
      </c>
      <c r="Q365" s="11" t="s">
        <v>8314</v>
      </c>
      <c r="R365" t="s">
        <v>8315</v>
      </c>
      <c r="S365" s="15">
        <v>42627.454097222217</v>
      </c>
      <c r="T365" s="16">
        <v>42648.454097222217</v>
      </c>
    </row>
    <row r="366" spans="1:20" ht="45">
      <c r="A366">
        <v>3681</v>
      </c>
      <c r="B366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9">
        <v>112</v>
      </c>
      <c r="P366">
        <v>62.17</v>
      </c>
      <c r="Q366" s="11" t="s">
        <v>8314</v>
      </c>
      <c r="R366" t="s">
        <v>8315</v>
      </c>
      <c r="S366" s="15">
        <v>42374.651504629626</v>
      </c>
      <c r="T366" s="16">
        <v>42384.651504629626</v>
      </c>
    </row>
    <row r="367" spans="1:20" ht="45">
      <c r="A367">
        <v>3682</v>
      </c>
      <c r="B367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9">
        <v>139</v>
      </c>
      <c r="P367">
        <v>62.33</v>
      </c>
      <c r="Q367" s="11" t="s">
        <v>8314</v>
      </c>
      <c r="R367" t="s">
        <v>8315</v>
      </c>
      <c r="S367" s="15">
        <v>41772.685393518521</v>
      </c>
      <c r="T367" s="16">
        <v>41806.290972222225</v>
      </c>
    </row>
    <row r="368" spans="1:20" ht="30">
      <c r="A368">
        <v>3683</v>
      </c>
      <c r="B36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9">
        <v>111</v>
      </c>
      <c r="P368">
        <v>58.79</v>
      </c>
      <c r="Q368" s="11" t="s">
        <v>8314</v>
      </c>
      <c r="R368" t="s">
        <v>8315</v>
      </c>
      <c r="S368" s="15">
        <v>42633.116851851853</v>
      </c>
      <c r="T368" s="16">
        <v>42663.116851851853</v>
      </c>
    </row>
    <row r="369" spans="1:20" ht="45">
      <c r="A369">
        <v>3684</v>
      </c>
      <c r="B36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9">
        <v>139</v>
      </c>
      <c r="P369">
        <v>45.35</v>
      </c>
      <c r="Q369" s="11" t="s">
        <v>8314</v>
      </c>
      <c r="R369" t="s">
        <v>8315</v>
      </c>
      <c r="S369" s="15">
        <v>42219.180393518516</v>
      </c>
      <c r="T369" s="16">
        <v>42249.180393518516</v>
      </c>
    </row>
    <row r="370" spans="1:20" ht="45">
      <c r="A370">
        <v>3685</v>
      </c>
      <c r="B37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9">
        <v>106</v>
      </c>
      <c r="P370">
        <v>41.94</v>
      </c>
      <c r="Q370" s="11" t="s">
        <v>8314</v>
      </c>
      <c r="R370" t="s">
        <v>8315</v>
      </c>
      <c r="S370" s="15">
        <v>41753.593275462961</v>
      </c>
      <c r="T370" s="16">
        <v>41778.875</v>
      </c>
    </row>
    <row r="371" spans="1:20" ht="30">
      <c r="A371">
        <v>3686</v>
      </c>
      <c r="B371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9">
        <v>101</v>
      </c>
      <c r="P371">
        <v>59.17</v>
      </c>
      <c r="Q371" s="11" t="s">
        <v>8314</v>
      </c>
      <c r="R371" t="s">
        <v>8315</v>
      </c>
      <c r="S371" s="15">
        <v>42230.662731481483</v>
      </c>
      <c r="T371" s="16">
        <v>42245.165972222225</v>
      </c>
    </row>
    <row r="372" spans="1:20" ht="45">
      <c r="A372">
        <v>3687</v>
      </c>
      <c r="B372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9">
        <v>100</v>
      </c>
      <c r="P372">
        <v>200.49</v>
      </c>
      <c r="Q372" s="11" t="s">
        <v>8314</v>
      </c>
      <c r="R372" t="s">
        <v>8315</v>
      </c>
      <c r="S372" s="15">
        <v>41787.218229166669</v>
      </c>
      <c r="T372" s="16">
        <v>41817.218229166669</v>
      </c>
    </row>
    <row r="373" spans="1:20" ht="45">
      <c r="A373">
        <v>3689</v>
      </c>
      <c r="B37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9">
        <v>118</v>
      </c>
      <c r="P373">
        <v>57.26</v>
      </c>
      <c r="Q373" s="11" t="s">
        <v>8314</v>
      </c>
      <c r="R373" t="s">
        <v>8315</v>
      </c>
      <c r="S373" s="15">
        <v>42147.826840277776</v>
      </c>
      <c r="T373" s="16">
        <v>42176.934027777781</v>
      </c>
    </row>
    <row r="374" spans="1:20" ht="45">
      <c r="A374">
        <v>3690</v>
      </c>
      <c r="B374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9">
        <v>120</v>
      </c>
      <c r="P374">
        <v>58.06</v>
      </c>
      <c r="Q374" s="11" t="s">
        <v>8314</v>
      </c>
      <c r="R374" t="s">
        <v>8315</v>
      </c>
      <c r="S374" s="15">
        <v>41940.598182870373</v>
      </c>
      <c r="T374" s="16">
        <v>41970.639849537038</v>
      </c>
    </row>
    <row r="375" spans="1:20">
      <c r="A375">
        <v>3691</v>
      </c>
      <c r="B375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9">
        <v>128</v>
      </c>
      <c r="P375">
        <v>186.8</v>
      </c>
      <c r="Q375" s="11" t="s">
        <v>8314</v>
      </c>
      <c r="R375" t="s">
        <v>8315</v>
      </c>
      <c r="S375" s="15">
        <v>42020.700567129628</v>
      </c>
      <c r="T375" s="16">
        <v>42065.207638888889</v>
      </c>
    </row>
    <row r="376" spans="1:20" ht="30">
      <c r="A376">
        <v>3692</v>
      </c>
      <c r="B376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9">
        <v>126</v>
      </c>
      <c r="P376">
        <v>74.12</v>
      </c>
      <c r="Q376" s="11" t="s">
        <v>8314</v>
      </c>
      <c r="R376" t="s">
        <v>8315</v>
      </c>
      <c r="S376" s="15">
        <v>41891.96503472222</v>
      </c>
      <c r="T376" s="16">
        <v>41901</v>
      </c>
    </row>
    <row r="377" spans="1:20" ht="45">
      <c r="A377">
        <v>3694</v>
      </c>
      <c r="B377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9">
        <v>107</v>
      </c>
      <c r="P377">
        <v>62.67</v>
      </c>
      <c r="Q377" s="11" t="s">
        <v>8314</v>
      </c>
      <c r="R377" t="s">
        <v>8315</v>
      </c>
      <c r="S377" s="15">
        <v>42490.133877314816</v>
      </c>
      <c r="T377" s="16">
        <v>42527.083333333328</v>
      </c>
    </row>
    <row r="378" spans="1:20" ht="45">
      <c r="A378">
        <v>3695</v>
      </c>
      <c r="B37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9">
        <v>100</v>
      </c>
      <c r="P378">
        <v>121.36</v>
      </c>
      <c r="Q378" s="11" t="s">
        <v>8314</v>
      </c>
      <c r="R378" t="s">
        <v>8315</v>
      </c>
      <c r="S378" s="15">
        <v>41995.870486111111</v>
      </c>
      <c r="T378" s="16">
        <v>42015.870486111111</v>
      </c>
    </row>
    <row r="379" spans="1:20" ht="30">
      <c r="A379">
        <v>3698</v>
      </c>
      <c r="B37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9">
        <v>111</v>
      </c>
      <c r="P379">
        <v>40.630000000000003</v>
      </c>
      <c r="Q379" s="11" t="s">
        <v>8314</v>
      </c>
      <c r="R379" t="s">
        <v>8315</v>
      </c>
      <c r="S379" s="15">
        <v>42401.806562500002</v>
      </c>
      <c r="T379" s="16">
        <v>42431.806562500002</v>
      </c>
    </row>
    <row r="380" spans="1:20" ht="45">
      <c r="A380">
        <v>3699</v>
      </c>
      <c r="B38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9">
        <v>101</v>
      </c>
      <c r="P380">
        <v>63</v>
      </c>
      <c r="Q380" s="11" t="s">
        <v>8314</v>
      </c>
      <c r="R380" t="s">
        <v>8315</v>
      </c>
      <c r="S380" s="15">
        <v>41897.602037037039</v>
      </c>
      <c r="T380" s="16">
        <v>41927.602037037039</v>
      </c>
    </row>
    <row r="381" spans="1:20" ht="30">
      <c r="A381">
        <v>3700</v>
      </c>
      <c r="B381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9">
        <v>121</v>
      </c>
      <c r="P381">
        <v>33.67</v>
      </c>
      <c r="Q381" s="11" t="s">
        <v>8314</v>
      </c>
      <c r="R381" t="s">
        <v>8315</v>
      </c>
      <c r="S381" s="15">
        <v>41882.585648148146</v>
      </c>
      <c r="T381" s="16">
        <v>41912.666666666664</v>
      </c>
    </row>
    <row r="382" spans="1:20" ht="45">
      <c r="A382">
        <v>3703</v>
      </c>
      <c r="B382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9">
        <v>123</v>
      </c>
      <c r="P382">
        <v>43.2</v>
      </c>
      <c r="Q382" s="11" t="s">
        <v>8314</v>
      </c>
      <c r="R382" t="s">
        <v>8315</v>
      </c>
      <c r="S382" s="15">
        <v>42556.504490740743</v>
      </c>
      <c r="T382" s="16">
        <v>42595.290972222225</v>
      </c>
    </row>
    <row r="383" spans="1:20" ht="45">
      <c r="A383">
        <v>3705</v>
      </c>
      <c r="B38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9">
        <v>103</v>
      </c>
      <c r="P383">
        <v>83.57</v>
      </c>
      <c r="Q383" s="11" t="s">
        <v>8314</v>
      </c>
      <c r="R383" t="s">
        <v>8315</v>
      </c>
      <c r="S383" s="15">
        <v>41792.542986111112</v>
      </c>
      <c r="T383" s="16">
        <v>41813.75</v>
      </c>
    </row>
    <row r="384" spans="1:20" ht="30">
      <c r="A384">
        <v>3706</v>
      </c>
      <c r="B384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9">
        <v>121</v>
      </c>
      <c r="P384">
        <v>140</v>
      </c>
      <c r="Q384" s="11" t="s">
        <v>8314</v>
      </c>
      <c r="R384" t="s">
        <v>8315</v>
      </c>
      <c r="S384" s="15">
        <v>41879.913761574076</v>
      </c>
      <c r="T384" s="16">
        <v>41894.913761574076</v>
      </c>
    </row>
    <row r="385" spans="1:20" ht="30">
      <c r="A385">
        <v>3707</v>
      </c>
      <c r="B385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9">
        <v>186</v>
      </c>
      <c r="P385">
        <v>80.87</v>
      </c>
      <c r="Q385" s="11" t="s">
        <v>8314</v>
      </c>
      <c r="R385" t="s">
        <v>8315</v>
      </c>
      <c r="S385" s="15">
        <v>42552.048356481479</v>
      </c>
      <c r="T385" s="16">
        <v>42573.226388888885</v>
      </c>
    </row>
    <row r="386" spans="1:20" ht="45">
      <c r="A386">
        <v>3708</v>
      </c>
      <c r="B386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9">
        <v>300</v>
      </c>
      <c r="P386">
        <v>53.85</v>
      </c>
      <c r="Q386" s="11" t="s">
        <v>8314</v>
      </c>
      <c r="R386" t="s">
        <v>8315</v>
      </c>
      <c r="S386" s="15">
        <v>41810.142199074071</v>
      </c>
      <c r="T386" s="16">
        <v>41824.142199074071</v>
      </c>
    </row>
    <row r="387" spans="1:20" ht="30">
      <c r="A387">
        <v>3710</v>
      </c>
      <c r="B387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9">
        <v>141</v>
      </c>
      <c r="P387">
        <v>67.959999999999994</v>
      </c>
      <c r="Q387" s="11" t="s">
        <v>8314</v>
      </c>
      <c r="R387" t="s">
        <v>8315</v>
      </c>
      <c r="S387" s="15">
        <v>42072.576249999998</v>
      </c>
      <c r="T387" s="16">
        <v>42097.576249999998</v>
      </c>
    </row>
    <row r="388" spans="1:20" ht="30">
      <c r="A388">
        <v>3711</v>
      </c>
      <c r="B38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9">
        <v>114</v>
      </c>
      <c r="P388">
        <v>27.14</v>
      </c>
      <c r="Q388" s="11" t="s">
        <v>8314</v>
      </c>
      <c r="R388" t="s">
        <v>8315</v>
      </c>
      <c r="S388" s="15">
        <v>41779.724224537036</v>
      </c>
      <c r="T388" s="16">
        <v>41805.666666666664</v>
      </c>
    </row>
    <row r="389" spans="1:20" ht="45">
      <c r="A389">
        <v>3712</v>
      </c>
      <c r="B38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9">
        <v>154</v>
      </c>
      <c r="P389">
        <v>110.87</v>
      </c>
      <c r="Q389" s="11" t="s">
        <v>8314</v>
      </c>
      <c r="R389" t="s">
        <v>8315</v>
      </c>
      <c r="S389" s="15">
        <v>42134.172071759262</v>
      </c>
      <c r="T389" s="16">
        <v>42155.290972222225</v>
      </c>
    </row>
    <row r="390" spans="1:20" ht="45">
      <c r="A390">
        <v>3713</v>
      </c>
      <c r="B39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9">
        <v>102</v>
      </c>
      <c r="P390">
        <v>106.84</v>
      </c>
      <c r="Q390" s="11" t="s">
        <v>8314</v>
      </c>
      <c r="R390" t="s">
        <v>8315</v>
      </c>
      <c r="S390" s="15">
        <v>42505.738032407404</v>
      </c>
      <c r="T390" s="16">
        <v>42525.738032407404</v>
      </c>
    </row>
    <row r="391" spans="1:20" ht="45">
      <c r="A391">
        <v>3714</v>
      </c>
      <c r="B391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9">
        <v>102</v>
      </c>
      <c r="P391">
        <v>105.52</v>
      </c>
      <c r="Q391" s="11" t="s">
        <v>8314</v>
      </c>
      <c r="R391" t="s">
        <v>8315</v>
      </c>
      <c r="S391" s="15">
        <v>42118.556331018524</v>
      </c>
      <c r="T391" s="16">
        <v>42150.165972222225</v>
      </c>
    </row>
    <row r="392" spans="1:20" ht="45">
      <c r="A392">
        <v>3716</v>
      </c>
      <c r="B392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9">
        <v>156</v>
      </c>
      <c r="P392">
        <v>51.92</v>
      </c>
      <c r="Q392" s="11" t="s">
        <v>8314</v>
      </c>
      <c r="R392" t="s">
        <v>8315</v>
      </c>
      <c r="S392" s="15">
        <v>42360.887835648144</v>
      </c>
      <c r="T392" s="16">
        <v>42390.887835648144</v>
      </c>
    </row>
    <row r="393" spans="1:20" ht="30">
      <c r="A393">
        <v>3720</v>
      </c>
      <c r="B39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9">
        <v>105</v>
      </c>
      <c r="P393">
        <v>86.23</v>
      </c>
      <c r="Q393" s="11" t="s">
        <v>8314</v>
      </c>
      <c r="R393" t="s">
        <v>8315</v>
      </c>
      <c r="S393" s="15">
        <v>42165.993125000001</v>
      </c>
      <c r="T393" s="16">
        <v>42187.993125000001</v>
      </c>
    </row>
    <row r="394" spans="1:20" ht="45">
      <c r="A394">
        <v>3721</v>
      </c>
      <c r="B394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9">
        <v>101</v>
      </c>
      <c r="P394">
        <v>114.55</v>
      </c>
      <c r="Q394" s="11" t="s">
        <v>8314</v>
      </c>
      <c r="R394" t="s">
        <v>8315</v>
      </c>
      <c r="S394" s="15">
        <v>41927.936157407406</v>
      </c>
      <c r="T394" s="16">
        <v>41948.977824074071</v>
      </c>
    </row>
    <row r="395" spans="1:20" ht="45">
      <c r="A395">
        <v>3726</v>
      </c>
      <c r="B395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9">
        <v>339</v>
      </c>
      <c r="P395">
        <v>62.59</v>
      </c>
      <c r="Q395" s="11" t="s">
        <v>8314</v>
      </c>
      <c r="R395" t="s">
        <v>8315</v>
      </c>
      <c r="S395" s="15">
        <v>42462.140868055561</v>
      </c>
      <c r="T395" s="16">
        <v>42489.875</v>
      </c>
    </row>
    <row r="396" spans="1:20" ht="45">
      <c r="A396">
        <v>3727</v>
      </c>
      <c r="B396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9">
        <v>101</v>
      </c>
      <c r="P396">
        <v>61.06</v>
      </c>
      <c r="Q396" s="11" t="s">
        <v>8314</v>
      </c>
      <c r="R396" t="s">
        <v>8315</v>
      </c>
      <c r="S396" s="15">
        <v>42632.348310185189</v>
      </c>
      <c r="T396" s="16">
        <v>42663.204861111109</v>
      </c>
    </row>
    <row r="397" spans="1:20" ht="45">
      <c r="A397">
        <v>3810</v>
      </c>
      <c r="B397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9">
        <v>122</v>
      </c>
      <c r="P397">
        <v>70.23</v>
      </c>
      <c r="Q397" s="11" t="s">
        <v>8314</v>
      </c>
      <c r="R397" t="s">
        <v>8315</v>
      </c>
      <c r="S397" s="15">
        <v>42054.849050925928</v>
      </c>
      <c r="T397" s="16">
        <v>42084.807384259257</v>
      </c>
    </row>
    <row r="398" spans="1:20" ht="45">
      <c r="A398">
        <v>3813</v>
      </c>
      <c r="B39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9">
        <v>101</v>
      </c>
      <c r="P398">
        <v>78.52</v>
      </c>
      <c r="Q398" s="11" t="s">
        <v>8314</v>
      </c>
      <c r="R398" t="s">
        <v>8315</v>
      </c>
      <c r="S398" s="15">
        <v>42497.275706018518</v>
      </c>
      <c r="T398" s="16">
        <v>42535.904861111107</v>
      </c>
    </row>
    <row r="399" spans="1:20" ht="45">
      <c r="A399">
        <v>3814</v>
      </c>
      <c r="B39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9">
        <v>140</v>
      </c>
      <c r="P399">
        <v>61.82</v>
      </c>
      <c r="Q399" s="11" t="s">
        <v>8314</v>
      </c>
      <c r="R399" t="s">
        <v>8315</v>
      </c>
      <c r="S399" s="15">
        <v>42058.904074074075</v>
      </c>
      <c r="T399" s="16">
        <v>42095.165972222225</v>
      </c>
    </row>
    <row r="400" spans="1:20" ht="60">
      <c r="A400">
        <v>3816</v>
      </c>
      <c r="B40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9">
        <v>119</v>
      </c>
      <c r="P400">
        <v>48.34</v>
      </c>
      <c r="Q400" s="11" t="s">
        <v>8314</v>
      </c>
      <c r="R400" t="s">
        <v>8315</v>
      </c>
      <c r="S400" s="15">
        <v>41807.690081018518</v>
      </c>
      <c r="T400" s="16">
        <v>41837.690081018518</v>
      </c>
    </row>
    <row r="401" spans="1:20" ht="45">
      <c r="A401">
        <v>3817</v>
      </c>
      <c r="B401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9">
        <v>107</v>
      </c>
      <c r="P401">
        <v>107.25</v>
      </c>
      <c r="Q401" s="11" t="s">
        <v>8314</v>
      </c>
      <c r="R401" t="s">
        <v>8315</v>
      </c>
      <c r="S401" s="15">
        <v>42284.69694444444</v>
      </c>
      <c r="T401" s="16">
        <v>42301.165972222225</v>
      </c>
    </row>
    <row r="402" spans="1:20" ht="45">
      <c r="A402">
        <v>3818</v>
      </c>
      <c r="B402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9">
        <v>228</v>
      </c>
      <c r="P402">
        <v>57</v>
      </c>
      <c r="Q402" s="11" t="s">
        <v>8314</v>
      </c>
      <c r="R402" t="s">
        <v>8315</v>
      </c>
      <c r="S402" s="15">
        <v>42045.84238425926</v>
      </c>
      <c r="T402" s="16">
        <v>42075.800717592589</v>
      </c>
    </row>
    <row r="403" spans="1:20" ht="30">
      <c r="A403">
        <v>3819</v>
      </c>
      <c r="B40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9">
        <v>106</v>
      </c>
      <c r="P403">
        <v>40.92</v>
      </c>
      <c r="Q403" s="11" t="s">
        <v>8314</v>
      </c>
      <c r="R403" t="s">
        <v>8315</v>
      </c>
      <c r="S403" s="15">
        <v>42184.209537037037</v>
      </c>
      <c r="T403" s="16">
        <v>42202.876388888893</v>
      </c>
    </row>
    <row r="404" spans="1:20" ht="45">
      <c r="A404">
        <v>3821</v>
      </c>
      <c r="B404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9">
        <v>105</v>
      </c>
      <c r="P404">
        <v>79.540000000000006</v>
      </c>
      <c r="Q404" s="11" t="s">
        <v>8314</v>
      </c>
      <c r="R404" t="s">
        <v>8315</v>
      </c>
      <c r="S404" s="15">
        <v>42341.180636574078</v>
      </c>
      <c r="T404" s="16">
        <v>42373.180636574078</v>
      </c>
    </row>
    <row r="405" spans="1:20" ht="45">
      <c r="A405">
        <v>3823</v>
      </c>
      <c r="B405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9">
        <v>106</v>
      </c>
      <c r="P405">
        <v>64.63</v>
      </c>
      <c r="Q405" s="11" t="s">
        <v>8314</v>
      </c>
      <c r="R405" t="s">
        <v>8315</v>
      </c>
      <c r="S405" s="15">
        <v>42170.910231481481</v>
      </c>
      <c r="T405" s="16">
        <v>42205.165972222225</v>
      </c>
    </row>
    <row r="406" spans="1:20" ht="45">
      <c r="A406">
        <v>3825</v>
      </c>
      <c r="B406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9">
        <v>105</v>
      </c>
      <c r="P406">
        <v>107.57</v>
      </c>
      <c r="Q406" s="11" t="s">
        <v>8314</v>
      </c>
      <c r="R406" t="s">
        <v>8315</v>
      </c>
      <c r="S406" s="15">
        <v>42151.069606481484</v>
      </c>
      <c r="T406" s="16">
        <v>42172.069606481484</v>
      </c>
    </row>
    <row r="407" spans="1:20" ht="45">
      <c r="A407">
        <v>3828</v>
      </c>
      <c r="B407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9">
        <v>100</v>
      </c>
      <c r="P407">
        <v>178.57</v>
      </c>
      <c r="Q407" s="11" t="s">
        <v>8314</v>
      </c>
      <c r="R407" t="s">
        <v>8315</v>
      </c>
      <c r="S407" s="15">
        <v>41944.527627314819</v>
      </c>
      <c r="T407" s="16">
        <v>42004.569293981483</v>
      </c>
    </row>
    <row r="408" spans="1:20" ht="45">
      <c r="A408">
        <v>3829</v>
      </c>
      <c r="B40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9">
        <v>100</v>
      </c>
      <c r="P408">
        <v>62.63</v>
      </c>
      <c r="Q408" s="11" t="s">
        <v>8314</v>
      </c>
      <c r="R408" t="s">
        <v>8315</v>
      </c>
      <c r="S408" s="15">
        <v>42593.865405092598</v>
      </c>
      <c r="T408" s="16">
        <v>42613.865405092598</v>
      </c>
    </row>
    <row r="409" spans="1:20" ht="30">
      <c r="A409">
        <v>3830</v>
      </c>
      <c r="B40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9">
        <v>225</v>
      </c>
      <c r="P409">
        <v>75</v>
      </c>
      <c r="Q409" s="11" t="s">
        <v>8314</v>
      </c>
      <c r="R409" t="s">
        <v>8315</v>
      </c>
      <c r="S409" s="15">
        <v>42503.740868055553</v>
      </c>
      <c r="T409" s="16">
        <v>42517.740868055553</v>
      </c>
    </row>
    <row r="410" spans="1:20" ht="45">
      <c r="A410">
        <v>3831</v>
      </c>
      <c r="B4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9">
        <v>106</v>
      </c>
      <c r="P410">
        <v>58.9</v>
      </c>
      <c r="Q410" s="11" t="s">
        <v>8314</v>
      </c>
      <c r="R410" t="s">
        <v>8315</v>
      </c>
      <c r="S410" s="15">
        <v>41927.848900462966</v>
      </c>
      <c r="T410" s="16">
        <v>41948.890567129631</v>
      </c>
    </row>
    <row r="411" spans="1:20" ht="45">
      <c r="A411">
        <v>3832</v>
      </c>
      <c r="B411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9">
        <v>105</v>
      </c>
      <c r="P411">
        <v>139.56</v>
      </c>
      <c r="Q411" s="11" t="s">
        <v>8314</v>
      </c>
      <c r="R411" t="s">
        <v>8315</v>
      </c>
      <c r="S411" s="15">
        <v>42375.114988425921</v>
      </c>
      <c r="T411" s="16">
        <v>42420.114988425921</v>
      </c>
    </row>
    <row r="412" spans="1:20" ht="30">
      <c r="A412">
        <v>3836</v>
      </c>
      <c r="B412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9">
        <v>113</v>
      </c>
      <c r="P412">
        <v>64.290000000000006</v>
      </c>
      <c r="Q412" s="11" t="s">
        <v>8314</v>
      </c>
      <c r="R412" t="s">
        <v>8315</v>
      </c>
      <c r="S412" s="15">
        <v>42553.926527777774</v>
      </c>
      <c r="T412" s="16">
        <v>42585.172916666663</v>
      </c>
    </row>
    <row r="413" spans="1:20" ht="45">
      <c r="A413">
        <v>3839</v>
      </c>
      <c r="B41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9">
        <v>101</v>
      </c>
      <c r="P413">
        <v>63.28</v>
      </c>
      <c r="Q413" s="11" t="s">
        <v>8314</v>
      </c>
      <c r="R413" t="s">
        <v>8315</v>
      </c>
      <c r="S413" s="15">
        <v>42155.142638888887</v>
      </c>
      <c r="T413" s="16">
        <v>42215.142638888887</v>
      </c>
    </row>
  </sheetData>
  <conditionalFormatting sqref="F1:F413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83CB3-8356-4BD7-90AF-297B4FFC1256}">
  <dimension ref="A1:T251"/>
  <sheetViews>
    <sheetView workbookViewId="0">
      <selection activeCell="C1" sqref="C1:C1048576"/>
    </sheetView>
  </sheetViews>
  <sheetFormatPr defaultColWidth="15.140625" defaultRowHeight="15"/>
  <cols>
    <col min="1" max="1" width="5" bestFit="1" customWidth="1"/>
    <col min="2" max="2" width="59.85546875" bestFit="1" customWidth="1"/>
    <col min="3" max="3" width="6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2.85546875" bestFit="1" customWidth="1"/>
    <col min="17" max="17" width="15.28515625" bestFit="1" customWidth="1"/>
    <col min="18" max="18" width="12.5703125" bestFit="1" customWidth="1"/>
    <col min="19" max="19" width="29.28515625" bestFit="1" customWidth="1"/>
    <col min="20" max="20" width="30.42578125" bestFit="1" customWidth="1"/>
  </cols>
  <sheetData>
    <row r="1" spans="1:20">
      <c r="A1" s="1" t="s">
        <v>0</v>
      </c>
      <c r="B1" s="1" t="s">
        <v>1</v>
      </c>
      <c r="C1" s="1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</row>
    <row r="2" spans="1:20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9">
        <v>0</v>
      </c>
      <c r="P2">
        <v>0</v>
      </c>
      <c r="Q2" s="11" t="s">
        <v>8314</v>
      </c>
      <c r="R2" t="s">
        <v>8315</v>
      </c>
      <c r="S2" s="15">
        <v>42492.737847222219</v>
      </c>
      <c r="T2" s="16">
        <v>42534.166666666672</v>
      </c>
    </row>
    <row r="3" spans="1:20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9">
        <v>32</v>
      </c>
      <c r="P3">
        <v>60.67</v>
      </c>
      <c r="Q3" s="11" t="s">
        <v>8314</v>
      </c>
      <c r="R3" t="s">
        <v>8315</v>
      </c>
      <c r="S3" s="15">
        <v>42103.016585648147</v>
      </c>
      <c r="T3" s="16">
        <v>42163.016585648147</v>
      </c>
    </row>
    <row r="4" spans="1:20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9">
        <v>0</v>
      </c>
      <c r="P4">
        <v>0</v>
      </c>
      <c r="Q4" s="11" t="s">
        <v>8314</v>
      </c>
      <c r="R4" t="s">
        <v>8315</v>
      </c>
      <c r="S4" s="15">
        <v>42108.692060185189</v>
      </c>
      <c r="T4" s="16">
        <v>42153.692060185189</v>
      </c>
    </row>
    <row r="5" spans="1:20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9">
        <v>0</v>
      </c>
      <c r="P5">
        <v>0</v>
      </c>
      <c r="Q5" s="11" t="s">
        <v>8314</v>
      </c>
      <c r="R5" t="s">
        <v>8315</v>
      </c>
      <c r="S5" s="15">
        <v>42453.806307870371</v>
      </c>
      <c r="T5" s="16">
        <v>42513.806307870371</v>
      </c>
    </row>
    <row r="6" spans="1:20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9">
        <v>0</v>
      </c>
      <c r="P6">
        <v>23.33</v>
      </c>
      <c r="Q6" s="11" t="s">
        <v>8314</v>
      </c>
      <c r="R6" t="s">
        <v>8315</v>
      </c>
      <c r="S6" s="15">
        <v>42123.648831018523</v>
      </c>
      <c r="T6" s="16">
        <v>42153.648831018523</v>
      </c>
    </row>
    <row r="7" spans="1:20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9">
        <v>4</v>
      </c>
      <c r="P7">
        <v>23.92</v>
      </c>
      <c r="Q7" s="11" t="s">
        <v>8314</v>
      </c>
      <c r="R7" t="s">
        <v>8315</v>
      </c>
      <c r="S7" s="15">
        <v>41858.007071759261</v>
      </c>
      <c r="T7" s="16">
        <v>41888.007071759261</v>
      </c>
    </row>
    <row r="8" spans="1:20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9">
        <v>2</v>
      </c>
      <c r="P8">
        <v>15.83</v>
      </c>
      <c r="Q8" s="11" t="s">
        <v>8314</v>
      </c>
      <c r="R8" t="s">
        <v>8315</v>
      </c>
      <c r="S8" s="15">
        <v>41781.045173611114</v>
      </c>
      <c r="T8" s="16">
        <v>41811.045173611114</v>
      </c>
    </row>
    <row r="9" spans="1:20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9">
        <v>50</v>
      </c>
      <c r="P9">
        <v>60</v>
      </c>
      <c r="Q9" s="11" t="s">
        <v>8314</v>
      </c>
      <c r="R9" t="s">
        <v>8315</v>
      </c>
      <c r="S9" s="15">
        <v>42370.007766203707</v>
      </c>
      <c r="T9" s="16">
        <v>42398.981944444444</v>
      </c>
    </row>
    <row r="10" spans="1:20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9">
        <v>5</v>
      </c>
      <c r="P10">
        <v>24.33</v>
      </c>
      <c r="Q10" s="11" t="s">
        <v>8314</v>
      </c>
      <c r="R10" t="s">
        <v>8315</v>
      </c>
      <c r="S10" s="15">
        <v>42165.037581018521</v>
      </c>
      <c r="T10" s="16">
        <v>42224.898611111115</v>
      </c>
    </row>
    <row r="11" spans="1:20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9">
        <v>7</v>
      </c>
      <c r="P11">
        <v>29.56</v>
      </c>
      <c r="Q11" s="11" t="s">
        <v>8314</v>
      </c>
      <c r="R11" t="s">
        <v>8315</v>
      </c>
      <c r="S11" s="15">
        <v>42480.800648148142</v>
      </c>
      <c r="T11" s="16">
        <v>42540.800648148142</v>
      </c>
    </row>
    <row r="12" spans="1:20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9">
        <v>0</v>
      </c>
      <c r="P12">
        <v>18.329999999999998</v>
      </c>
      <c r="Q12" s="11" t="s">
        <v>8314</v>
      </c>
      <c r="R12" t="s">
        <v>8315</v>
      </c>
      <c r="S12" s="15">
        <v>41784.789687500001</v>
      </c>
      <c r="T12" s="16">
        <v>41814.789687500001</v>
      </c>
    </row>
    <row r="13" spans="1:20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9">
        <v>0</v>
      </c>
      <c r="P13">
        <v>20</v>
      </c>
      <c r="Q13" s="11" t="s">
        <v>8314</v>
      </c>
      <c r="R13" t="s">
        <v>8315</v>
      </c>
      <c r="S13" s="15">
        <v>41831.675034722226</v>
      </c>
      <c r="T13" s="16">
        <v>41891.675034722226</v>
      </c>
    </row>
    <row r="14" spans="1:20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9">
        <v>0</v>
      </c>
      <c r="P14">
        <v>0</v>
      </c>
      <c r="Q14" s="11" t="s">
        <v>8314</v>
      </c>
      <c r="R14" t="s">
        <v>8315</v>
      </c>
      <c r="S14" s="15">
        <v>41950.114108796297</v>
      </c>
      <c r="T14" s="16">
        <v>42010.114108796297</v>
      </c>
    </row>
    <row r="15" spans="1:20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9">
        <v>1</v>
      </c>
      <c r="P15">
        <v>22.5</v>
      </c>
      <c r="Q15" s="11" t="s">
        <v>8314</v>
      </c>
      <c r="R15" t="s">
        <v>8315</v>
      </c>
      <c r="S15" s="15">
        <v>42627.955104166671</v>
      </c>
      <c r="T15" s="16">
        <v>42657.916666666672</v>
      </c>
    </row>
    <row r="16" spans="1:20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9">
        <v>20</v>
      </c>
      <c r="P16">
        <v>50.4</v>
      </c>
      <c r="Q16" s="11" t="s">
        <v>8314</v>
      </c>
      <c r="R16" t="s">
        <v>8315</v>
      </c>
      <c r="S16" s="15">
        <v>42531.195277777777</v>
      </c>
      <c r="T16" s="16">
        <v>42555.166666666672</v>
      </c>
    </row>
    <row r="17" spans="1:20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9">
        <v>42</v>
      </c>
      <c r="P17">
        <v>105.03</v>
      </c>
      <c r="Q17" s="11" t="s">
        <v>8314</v>
      </c>
      <c r="R17" t="s">
        <v>8315</v>
      </c>
      <c r="S17" s="15">
        <v>42618.827013888891</v>
      </c>
      <c r="T17" s="16">
        <v>42648.827013888891</v>
      </c>
    </row>
    <row r="18" spans="1:20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9">
        <v>1</v>
      </c>
      <c r="P18">
        <v>35.4</v>
      </c>
      <c r="Q18" s="11" t="s">
        <v>8314</v>
      </c>
      <c r="R18" t="s">
        <v>8315</v>
      </c>
      <c r="S18" s="15">
        <v>42540.593530092592</v>
      </c>
      <c r="T18" s="16">
        <v>42570.593530092592</v>
      </c>
    </row>
    <row r="19" spans="1:20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9">
        <v>15</v>
      </c>
      <c r="P19">
        <v>83.33</v>
      </c>
      <c r="Q19" s="11" t="s">
        <v>8314</v>
      </c>
      <c r="R19" t="s">
        <v>8315</v>
      </c>
      <c r="S19" s="15">
        <v>41746.189409722225</v>
      </c>
      <c r="T19" s="16">
        <v>41776.189409722225</v>
      </c>
    </row>
    <row r="20" spans="1:20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9">
        <v>5</v>
      </c>
      <c r="P20">
        <v>35.92</v>
      </c>
      <c r="Q20" s="11" t="s">
        <v>8314</v>
      </c>
      <c r="R20" t="s">
        <v>8315</v>
      </c>
      <c r="S20" s="15">
        <v>41974.738576388889</v>
      </c>
      <c r="T20" s="16">
        <v>41994.738576388889</v>
      </c>
    </row>
    <row r="21" spans="1:20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9">
        <v>0</v>
      </c>
      <c r="P21">
        <v>0</v>
      </c>
      <c r="Q21" s="11" t="s">
        <v>8314</v>
      </c>
      <c r="R21" t="s">
        <v>8315</v>
      </c>
      <c r="S21" s="15">
        <v>42115.11618055556</v>
      </c>
      <c r="T21" s="16">
        <v>42175.11618055556</v>
      </c>
    </row>
    <row r="22" spans="1:20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9">
        <v>38</v>
      </c>
      <c r="P22">
        <v>119.13</v>
      </c>
      <c r="Q22" s="11" t="s">
        <v>8314</v>
      </c>
      <c r="R22" t="s">
        <v>8315</v>
      </c>
      <c r="S22" s="15">
        <v>42002.817488425921</v>
      </c>
      <c r="T22" s="16">
        <v>42032.817488425921</v>
      </c>
    </row>
    <row r="23" spans="1:20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9">
        <v>5</v>
      </c>
      <c r="P23">
        <v>90.33</v>
      </c>
      <c r="Q23" s="11" t="s">
        <v>8314</v>
      </c>
      <c r="R23" t="s">
        <v>8315</v>
      </c>
      <c r="S23" s="15">
        <v>42722.84474537037</v>
      </c>
      <c r="T23" s="16">
        <v>42752.84474537037</v>
      </c>
    </row>
    <row r="24" spans="1:20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9">
        <v>0</v>
      </c>
      <c r="P24">
        <v>2.33</v>
      </c>
      <c r="Q24" s="11" t="s">
        <v>8314</v>
      </c>
      <c r="R24" t="s">
        <v>8315</v>
      </c>
      <c r="S24" s="15">
        <v>42465.128391203703</v>
      </c>
      <c r="T24" s="16">
        <v>42495.128391203703</v>
      </c>
    </row>
    <row r="25" spans="1:20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9">
        <v>0</v>
      </c>
      <c r="P25">
        <v>0</v>
      </c>
      <c r="Q25" s="11" t="s">
        <v>8314</v>
      </c>
      <c r="R25" t="s">
        <v>8315</v>
      </c>
      <c r="S25" s="15">
        <v>42171.743969907402</v>
      </c>
      <c r="T25" s="16">
        <v>42201.743969907402</v>
      </c>
    </row>
    <row r="26" spans="1:20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9">
        <v>11</v>
      </c>
      <c r="P26">
        <v>108.33</v>
      </c>
      <c r="Q26" s="11" t="s">
        <v>8314</v>
      </c>
      <c r="R26" t="s">
        <v>8315</v>
      </c>
      <c r="S26" s="15">
        <v>42672.955138888887</v>
      </c>
      <c r="T26" s="16">
        <v>42704.708333333328</v>
      </c>
    </row>
    <row r="27" spans="1:20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9">
        <v>0</v>
      </c>
      <c r="P27">
        <v>29</v>
      </c>
      <c r="Q27" s="11" t="s">
        <v>8314</v>
      </c>
      <c r="R27" t="s">
        <v>8315</v>
      </c>
      <c r="S27" s="15">
        <v>42359.725243055553</v>
      </c>
      <c r="T27" s="16">
        <v>42389.725243055553</v>
      </c>
    </row>
    <row r="28" spans="1:20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9">
        <v>23</v>
      </c>
      <c r="P28">
        <v>96.55</v>
      </c>
      <c r="Q28" s="11" t="s">
        <v>8314</v>
      </c>
      <c r="R28" t="s">
        <v>8315</v>
      </c>
      <c r="S28" s="15">
        <v>42192.905694444446</v>
      </c>
      <c r="T28" s="16">
        <v>42236.711805555555</v>
      </c>
    </row>
    <row r="29" spans="1:20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9">
        <v>0</v>
      </c>
      <c r="P29">
        <v>0</v>
      </c>
      <c r="Q29" s="11" t="s">
        <v>8314</v>
      </c>
      <c r="R29" t="s">
        <v>8315</v>
      </c>
      <c r="S29" s="15">
        <v>41916.597638888888</v>
      </c>
      <c r="T29" s="16">
        <v>41976.639305555553</v>
      </c>
    </row>
    <row r="30" spans="1:20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9">
        <v>34</v>
      </c>
      <c r="P30">
        <v>63</v>
      </c>
      <c r="Q30" s="11" t="s">
        <v>8314</v>
      </c>
      <c r="R30" t="s">
        <v>8315</v>
      </c>
      <c r="S30" s="15">
        <v>42461.596273148149</v>
      </c>
      <c r="T30" s="16">
        <v>42491.596273148149</v>
      </c>
    </row>
    <row r="31" spans="1:20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9">
        <v>19</v>
      </c>
      <c r="P31">
        <v>381.6</v>
      </c>
      <c r="Q31" s="11" t="s">
        <v>8314</v>
      </c>
      <c r="R31" t="s">
        <v>8315</v>
      </c>
      <c r="S31" s="15">
        <v>42370.90320601852</v>
      </c>
      <c r="T31" s="16">
        <v>42406.207638888889</v>
      </c>
    </row>
    <row r="32" spans="1:20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9">
        <v>0</v>
      </c>
      <c r="P32">
        <v>46.25</v>
      </c>
      <c r="Q32" s="11" t="s">
        <v>8314</v>
      </c>
      <c r="R32" t="s">
        <v>8315</v>
      </c>
      <c r="S32" s="15">
        <v>41948.727256944447</v>
      </c>
      <c r="T32" s="16">
        <v>41978.727256944447</v>
      </c>
    </row>
    <row r="33" spans="1:20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9">
        <v>33</v>
      </c>
      <c r="P33">
        <v>26</v>
      </c>
      <c r="Q33" s="11" t="s">
        <v>8314</v>
      </c>
      <c r="R33" t="s">
        <v>8315</v>
      </c>
      <c r="S33" s="15">
        <v>42047.07640046296</v>
      </c>
      <c r="T33" s="16">
        <v>42077.034733796296</v>
      </c>
    </row>
    <row r="34" spans="1:20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9">
        <v>5</v>
      </c>
      <c r="P34">
        <v>10</v>
      </c>
      <c r="Q34" s="11" t="s">
        <v>8314</v>
      </c>
      <c r="R34" t="s">
        <v>8315</v>
      </c>
      <c r="S34" s="15">
        <v>42261.632916666669</v>
      </c>
      <c r="T34" s="16">
        <v>42266.165972222225</v>
      </c>
    </row>
    <row r="35" spans="1:20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9">
        <v>0</v>
      </c>
      <c r="P35">
        <v>5</v>
      </c>
      <c r="Q35" s="11" t="s">
        <v>8314</v>
      </c>
      <c r="R35" t="s">
        <v>8315</v>
      </c>
      <c r="S35" s="15">
        <v>41985.427361111113</v>
      </c>
      <c r="T35" s="16">
        <v>42015.427361111113</v>
      </c>
    </row>
    <row r="36" spans="1:20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9">
        <v>0</v>
      </c>
      <c r="P36">
        <v>0</v>
      </c>
      <c r="Q36" s="11" t="s">
        <v>8314</v>
      </c>
      <c r="R36" t="s">
        <v>8315</v>
      </c>
      <c r="S36" s="15">
        <v>41922.535185185188</v>
      </c>
      <c r="T36" s="16">
        <v>41930.207638888889</v>
      </c>
    </row>
    <row r="37" spans="1:20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9">
        <v>38</v>
      </c>
      <c r="P37">
        <v>81.569999999999993</v>
      </c>
      <c r="Q37" s="11" t="s">
        <v>8314</v>
      </c>
      <c r="R37" t="s">
        <v>8315</v>
      </c>
      <c r="S37" s="15">
        <v>41850.863252314812</v>
      </c>
      <c r="T37" s="16">
        <v>41880.863252314812</v>
      </c>
    </row>
    <row r="38" spans="1:20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9">
        <v>1</v>
      </c>
      <c r="P38">
        <v>7</v>
      </c>
      <c r="Q38" s="11" t="s">
        <v>8314</v>
      </c>
      <c r="R38" t="s">
        <v>8315</v>
      </c>
      <c r="S38" s="15">
        <v>41831.742962962962</v>
      </c>
      <c r="T38" s="16">
        <v>41860.125</v>
      </c>
    </row>
    <row r="39" spans="1:20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9">
        <v>3</v>
      </c>
      <c r="P39">
        <v>27.3</v>
      </c>
      <c r="Q39" s="11" t="s">
        <v>8314</v>
      </c>
      <c r="R39" t="s">
        <v>8315</v>
      </c>
      <c r="S39" s="15">
        <v>42415.883425925931</v>
      </c>
      <c r="T39" s="16">
        <v>42475.84175925926</v>
      </c>
    </row>
    <row r="40" spans="1:20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9">
        <v>9</v>
      </c>
      <c r="P40">
        <v>29.41</v>
      </c>
      <c r="Q40" s="11" t="s">
        <v>8314</v>
      </c>
      <c r="R40" t="s">
        <v>8315</v>
      </c>
      <c r="S40" s="15">
        <v>41869.714166666665</v>
      </c>
      <c r="T40" s="16">
        <v>41876.875</v>
      </c>
    </row>
    <row r="41" spans="1:20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9">
        <v>1</v>
      </c>
      <c r="P41">
        <v>12.5</v>
      </c>
      <c r="Q41" s="11" t="s">
        <v>8314</v>
      </c>
      <c r="R41" t="s">
        <v>8315</v>
      </c>
      <c r="S41" s="15">
        <v>41953.773090277777</v>
      </c>
      <c r="T41" s="16">
        <v>42013.083333333328</v>
      </c>
    </row>
    <row r="42" spans="1:20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9">
        <v>0</v>
      </c>
      <c r="P42">
        <v>0</v>
      </c>
      <c r="Q42" s="11" t="s">
        <v>8314</v>
      </c>
      <c r="R42" t="s">
        <v>8315</v>
      </c>
      <c r="S42" s="15">
        <v>42037.986284722225</v>
      </c>
      <c r="T42" s="16">
        <v>42097.944618055553</v>
      </c>
    </row>
    <row r="43" spans="1:20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9">
        <v>5</v>
      </c>
      <c r="P43">
        <v>5.75</v>
      </c>
      <c r="Q43" s="11" t="s">
        <v>8314</v>
      </c>
      <c r="R43" t="s">
        <v>8315</v>
      </c>
      <c r="S43" s="15">
        <v>41811.555462962962</v>
      </c>
      <c r="T43" s="16">
        <v>41812.875</v>
      </c>
    </row>
    <row r="44" spans="1:20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9">
        <v>21</v>
      </c>
      <c r="P44">
        <v>52.08</v>
      </c>
      <c r="Q44" s="11" t="s">
        <v>8314</v>
      </c>
      <c r="R44" t="s">
        <v>8315</v>
      </c>
      <c r="S44" s="15">
        <v>42701.908807870372</v>
      </c>
      <c r="T44" s="16">
        <v>42716.25</v>
      </c>
    </row>
    <row r="45" spans="1:20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9">
        <v>5</v>
      </c>
      <c r="P45">
        <v>183.33</v>
      </c>
      <c r="Q45" s="11" t="s">
        <v>8314</v>
      </c>
      <c r="R45" t="s">
        <v>8315</v>
      </c>
      <c r="S45" s="15">
        <v>42258.646504629629</v>
      </c>
      <c r="T45" s="16">
        <v>42288.645196759258</v>
      </c>
    </row>
    <row r="46" spans="1:20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9">
        <v>4</v>
      </c>
      <c r="P46">
        <v>26.33</v>
      </c>
      <c r="Q46" s="11" t="s">
        <v>8314</v>
      </c>
      <c r="R46" t="s">
        <v>8315</v>
      </c>
      <c r="S46" s="15">
        <v>42278.664965277778</v>
      </c>
      <c r="T46" s="16">
        <v>42308.664965277778</v>
      </c>
    </row>
    <row r="47" spans="1:20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9">
        <v>0</v>
      </c>
      <c r="P47">
        <v>0</v>
      </c>
      <c r="Q47" s="11" t="s">
        <v>8314</v>
      </c>
      <c r="R47" t="s">
        <v>8315</v>
      </c>
      <c r="S47" s="15">
        <v>42515.078217592592</v>
      </c>
      <c r="T47" s="16">
        <v>42575.078217592592</v>
      </c>
    </row>
    <row r="48" spans="1:20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9">
        <v>62</v>
      </c>
      <c r="P48">
        <v>486.43</v>
      </c>
      <c r="Q48" s="11" t="s">
        <v>8314</v>
      </c>
      <c r="R48" t="s">
        <v>8315</v>
      </c>
      <c r="S48" s="15">
        <v>41830.234166666669</v>
      </c>
      <c r="T48" s="16">
        <v>41860.234166666669</v>
      </c>
    </row>
    <row r="49" spans="1:20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9">
        <v>1</v>
      </c>
      <c r="P49">
        <v>3</v>
      </c>
      <c r="Q49" s="11" t="s">
        <v>8314</v>
      </c>
      <c r="R49" t="s">
        <v>8315</v>
      </c>
      <c r="S49" s="15">
        <v>41982.904386574075</v>
      </c>
      <c r="T49" s="16">
        <v>42042.904386574075</v>
      </c>
    </row>
    <row r="50" spans="1:20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9">
        <v>0</v>
      </c>
      <c r="P50">
        <v>25</v>
      </c>
      <c r="Q50" s="11" t="s">
        <v>8314</v>
      </c>
      <c r="R50" t="s">
        <v>8315</v>
      </c>
      <c r="S50" s="15">
        <v>42210.439768518518</v>
      </c>
      <c r="T50" s="16">
        <v>42240.439768518518</v>
      </c>
    </row>
    <row r="51" spans="1:20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9">
        <v>1</v>
      </c>
      <c r="P51">
        <v>9.75</v>
      </c>
      <c r="Q51" s="11" t="s">
        <v>8314</v>
      </c>
      <c r="R51" t="s">
        <v>8315</v>
      </c>
      <c r="S51" s="15">
        <v>42196.166874999995</v>
      </c>
      <c r="T51" s="16">
        <v>42256.166874999995</v>
      </c>
    </row>
    <row r="52" spans="1:20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9">
        <v>18</v>
      </c>
      <c r="P52">
        <v>36.590000000000003</v>
      </c>
      <c r="Q52" s="11" t="s">
        <v>8314</v>
      </c>
      <c r="R52" t="s">
        <v>8315</v>
      </c>
      <c r="S52" s="15">
        <v>42606.056863425925</v>
      </c>
      <c r="T52" s="16">
        <v>42620.056863425925</v>
      </c>
    </row>
    <row r="53" spans="1:20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9">
        <v>9</v>
      </c>
      <c r="P53">
        <v>80.709999999999994</v>
      </c>
      <c r="Q53" s="11" t="s">
        <v>8314</v>
      </c>
      <c r="R53" t="s">
        <v>8315</v>
      </c>
      <c r="S53" s="15">
        <v>42199.648912037039</v>
      </c>
      <c r="T53" s="16">
        <v>42217.041666666672</v>
      </c>
    </row>
    <row r="54" spans="1:20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9">
        <v>0</v>
      </c>
      <c r="P54">
        <v>1</v>
      </c>
      <c r="Q54" s="11" t="s">
        <v>8314</v>
      </c>
      <c r="R54" t="s">
        <v>8315</v>
      </c>
      <c r="S54" s="15">
        <v>42444.877743055549</v>
      </c>
      <c r="T54" s="16">
        <v>42504.877743055549</v>
      </c>
    </row>
    <row r="55" spans="1:20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9">
        <v>3</v>
      </c>
      <c r="P55">
        <v>52.8</v>
      </c>
      <c r="Q55" s="11" t="s">
        <v>8314</v>
      </c>
      <c r="R55" t="s">
        <v>8315</v>
      </c>
      <c r="S55" s="15">
        <v>42499.731701388882</v>
      </c>
      <c r="T55" s="16">
        <v>42529.731701388882</v>
      </c>
    </row>
    <row r="56" spans="1:20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9">
        <v>0</v>
      </c>
      <c r="P56">
        <v>20</v>
      </c>
      <c r="Q56" s="11" t="s">
        <v>8314</v>
      </c>
      <c r="R56" t="s">
        <v>8315</v>
      </c>
      <c r="S56" s="15">
        <v>41929.266215277778</v>
      </c>
      <c r="T56" s="16">
        <v>41968.823611111111</v>
      </c>
    </row>
    <row r="57" spans="1:20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9">
        <v>37</v>
      </c>
      <c r="P57">
        <v>46.93</v>
      </c>
      <c r="Q57" s="11" t="s">
        <v>8314</v>
      </c>
      <c r="R57" t="s">
        <v>8315</v>
      </c>
      <c r="S57" s="15">
        <v>42142.768819444449</v>
      </c>
      <c r="T57" s="16">
        <v>42182.768819444449</v>
      </c>
    </row>
    <row r="58" spans="1:20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9">
        <v>14</v>
      </c>
      <c r="P58">
        <v>78.08</v>
      </c>
      <c r="Q58" s="11" t="s">
        <v>8314</v>
      </c>
      <c r="R58" t="s">
        <v>8315</v>
      </c>
      <c r="S58" s="15">
        <v>42354.131643518514</v>
      </c>
      <c r="T58" s="16">
        <v>42384.131643518514</v>
      </c>
    </row>
    <row r="59" spans="1:20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9">
        <v>0</v>
      </c>
      <c r="P59">
        <v>1</v>
      </c>
      <c r="Q59" s="11" t="s">
        <v>8314</v>
      </c>
      <c r="R59" t="s">
        <v>8315</v>
      </c>
      <c r="S59" s="15">
        <v>41828.922905092593</v>
      </c>
      <c r="T59" s="16">
        <v>41888.922905092593</v>
      </c>
    </row>
    <row r="60" spans="1:20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9">
        <v>22</v>
      </c>
      <c r="P60">
        <v>48.56</v>
      </c>
      <c r="Q60" s="11" t="s">
        <v>8314</v>
      </c>
      <c r="R60" t="s">
        <v>8315</v>
      </c>
      <c r="S60" s="15">
        <v>42245.234340277777</v>
      </c>
      <c r="T60" s="16">
        <v>42263.234340277777</v>
      </c>
    </row>
    <row r="61" spans="1:20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9">
        <v>27</v>
      </c>
      <c r="P61">
        <v>68.099999999999994</v>
      </c>
      <c r="Q61" s="11" t="s">
        <v>8314</v>
      </c>
      <c r="R61" t="s">
        <v>8315</v>
      </c>
      <c r="S61" s="15">
        <v>42278.629710648151</v>
      </c>
      <c r="T61" s="16">
        <v>42306.629710648151</v>
      </c>
    </row>
    <row r="62" spans="1:20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9">
        <v>9</v>
      </c>
      <c r="P62">
        <v>8.5</v>
      </c>
      <c r="Q62" s="11" t="s">
        <v>8314</v>
      </c>
      <c r="R62" t="s">
        <v>8315</v>
      </c>
      <c r="S62" s="15">
        <v>41826.61954861111</v>
      </c>
      <c r="T62" s="16">
        <v>41856.61954861111</v>
      </c>
    </row>
    <row r="63" spans="1:20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9">
        <v>9</v>
      </c>
      <c r="P63">
        <v>60.06</v>
      </c>
      <c r="Q63" s="11" t="s">
        <v>8314</v>
      </c>
      <c r="R63" t="s">
        <v>8315</v>
      </c>
      <c r="S63" s="15">
        <v>42205.171018518522</v>
      </c>
      <c r="T63" s="16">
        <v>42235.171018518522</v>
      </c>
    </row>
    <row r="64" spans="1:20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9">
        <v>7</v>
      </c>
      <c r="P64">
        <v>72.400000000000006</v>
      </c>
      <c r="Q64" s="11" t="s">
        <v>8314</v>
      </c>
      <c r="R64" t="s">
        <v>8315</v>
      </c>
      <c r="S64" s="15">
        <v>42041.205000000002</v>
      </c>
      <c r="T64" s="16">
        <v>42086.16333333333</v>
      </c>
    </row>
    <row r="65" spans="1:20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9">
        <v>10</v>
      </c>
      <c r="P65">
        <v>100</v>
      </c>
      <c r="Q65" s="11" t="s">
        <v>8314</v>
      </c>
      <c r="R65" t="s">
        <v>8315</v>
      </c>
      <c r="S65" s="15">
        <v>42203.677766203706</v>
      </c>
      <c r="T65" s="16">
        <v>42233.677766203706</v>
      </c>
    </row>
    <row r="66" spans="1:20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9">
        <v>11</v>
      </c>
      <c r="P66">
        <v>51.67</v>
      </c>
      <c r="Q66" s="11" t="s">
        <v>8314</v>
      </c>
      <c r="R66" t="s">
        <v>8315</v>
      </c>
      <c r="S66" s="15">
        <v>41983.752847222218</v>
      </c>
      <c r="T66" s="16">
        <v>42014.140972222223</v>
      </c>
    </row>
    <row r="67" spans="1:20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9">
        <v>0</v>
      </c>
      <c r="P67">
        <v>0</v>
      </c>
      <c r="Q67" s="11" t="s">
        <v>8314</v>
      </c>
      <c r="R67" t="s">
        <v>8315</v>
      </c>
      <c r="S67" s="15">
        <v>42103.024398148147</v>
      </c>
      <c r="T67" s="16">
        <v>42112.9375</v>
      </c>
    </row>
    <row r="68" spans="1:20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9">
        <v>28</v>
      </c>
      <c r="P68">
        <v>61</v>
      </c>
      <c r="Q68" s="11" t="s">
        <v>8314</v>
      </c>
      <c r="R68" t="s">
        <v>8315</v>
      </c>
      <c r="S68" s="15">
        <v>42089.901574074072</v>
      </c>
      <c r="T68" s="16">
        <v>42149.901574074072</v>
      </c>
    </row>
    <row r="69" spans="1:20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9">
        <v>21</v>
      </c>
      <c r="P69">
        <v>37.5</v>
      </c>
      <c r="Q69" s="11" t="s">
        <v>8314</v>
      </c>
      <c r="R69" t="s">
        <v>8315</v>
      </c>
      <c r="S69" s="15">
        <v>42297.691006944442</v>
      </c>
      <c r="T69" s="16">
        <v>42320.290972222225</v>
      </c>
    </row>
    <row r="70" spans="1:20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9">
        <v>18</v>
      </c>
      <c r="P70">
        <v>25.57</v>
      </c>
      <c r="Q70" s="11" t="s">
        <v>8314</v>
      </c>
      <c r="R70" t="s">
        <v>8315</v>
      </c>
      <c r="S70" s="15">
        <v>41833.089756944442</v>
      </c>
      <c r="T70" s="16">
        <v>41863.079143518517</v>
      </c>
    </row>
    <row r="71" spans="1:20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9">
        <v>0</v>
      </c>
      <c r="P71">
        <v>0</v>
      </c>
      <c r="Q71" s="11" t="s">
        <v>8314</v>
      </c>
      <c r="R71" t="s">
        <v>8315</v>
      </c>
      <c r="S71" s="15">
        <v>42325.920717592591</v>
      </c>
      <c r="T71" s="16">
        <v>42355.920717592591</v>
      </c>
    </row>
    <row r="72" spans="1:20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9">
        <v>2</v>
      </c>
      <c r="P72">
        <v>25</v>
      </c>
      <c r="Q72" s="11" t="s">
        <v>8314</v>
      </c>
      <c r="R72" t="s">
        <v>8315</v>
      </c>
      <c r="S72" s="15">
        <v>41858.214629629627</v>
      </c>
      <c r="T72" s="16">
        <v>41888.214629629627</v>
      </c>
    </row>
    <row r="73" spans="1:20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9">
        <v>0</v>
      </c>
      <c r="P73">
        <v>0</v>
      </c>
      <c r="Q73" s="11" t="s">
        <v>8314</v>
      </c>
      <c r="R73" t="s">
        <v>8315</v>
      </c>
      <c r="S73" s="15">
        <v>41793.710231481484</v>
      </c>
      <c r="T73" s="16">
        <v>41823.710231481484</v>
      </c>
    </row>
    <row r="74" spans="1:20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9">
        <v>0</v>
      </c>
      <c r="P74">
        <v>0</v>
      </c>
      <c r="Q74" s="11" t="s">
        <v>8314</v>
      </c>
      <c r="R74" t="s">
        <v>8315</v>
      </c>
      <c r="S74" s="15">
        <v>41793.814259259263</v>
      </c>
      <c r="T74" s="16">
        <v>41825.165972222225</v>
      </c>
    </row>
    <row r="75" spans="1:20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9">
        <v>10</v>
      </c>
      <c r="P75">
        <v>10</v>
      </c>
      <c r="Q75" s="11" t="s">
        <v>8314</v>
      </c>
      <c r="R75" t="s">
        <v>8315</v>
      </c>
      <c r="S75" s="15">
        <v>41831.697939814818</v>
      </c>
      <c r="T75" s="16">
        <v>41861.697939814818</v>
      </c>
    </row>
    <row r="76" spans="1:20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9">
        <v>2</v>
      </c>
      <c r="P76">
        <v>202</v>
      </c>
      <c r="Q76" s="11" t="s">
        <v>8314</v>
      </c>
      <c r="R76" t="s">
        <v>8315</v>
      </c>
      <c r="S76" s="15">
        <v>42621.389340277776</v>
      </c>
      <c r="T76" s="16">
        <v>42651.389340277776</v>
      </c>
    </row>
    <row r="77" spans="1:20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9">
        <v>9</v>
      </c>
      <c r="P77">
        <v>25.65</v>
      </c>
      <c r="Q77" s="11" t="s">
        <v>8314</v>
      </c>
      <c r="R77" t="s">
        <v>8315</v>
      </c>
      <c r="S77" s="15">
        <v>41780.785729166666</v>
      </c>
      <c r="T77" s="16">
        <v>41840.785729166666</v>
      </c>
    </row>
    <row r="78" spans="1:20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9">
        <v>21</v>
      </c>
      <c r="P78">
        <v>56.05</v>
      </c>
      <c r="Q78" s="11" t="s">
        <v>8314</v>
      </c>
      <c r="R78" t="s">
        <v>8315</v>
      </c>
      <c r="S78" s="15">
        <v>41766.072500000002</v>
      </c>
      <c r="T78" s="16">
        <v>41791.072500000002</v>
      </c>
    </row>
    <row r="79" spans="1:20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9">
        <v>41</v>
      </c>
      <c r="P79">
        <v>81.319999999999993</v>
      </c>
      <c r="Q79" s="11" t="s">
        <v>8314</v>
      </c>
      <c r="R79" t="s">
        <v>8315</v>
      </c>
      <c r="S79" s="15">
        <v>41766.617291666669</v>
      </c>
      <c r="T79" s="16">
        <v>41793.290972222225</v>
      </c>
    </row>
    <row r="80" spans="1:20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9">
        <v>2</v>
      </c>
      <c r="P80">
        <v>70.17</v>
      </c>
      <c r="Q80" s="11" t="s">
        <v>8314</v>
      </c>
      <c r="R80" t="s">
        <v>8315</v>
      </c>
      <c r="S80" s="15">
        <v>42248.627013888887</v>
      </c>
      <c r="T80" s="16">
        <v>42278.627013888887</v>
      </c>
    </row>
    <row r="81" spans="1:20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9">
        <v>3</v>
      </c>
      <c r="P81">
        <v>23.63</v>
      </c>
      <c r="Q81" s="11" t="s">
        <v>8314</v>
      </c>
      <c r="R81" t="s">
        <v>8315</v>
      </c>
      <c r="S81" s="15">
        <v>41885.221550925926</v>
      </c>
      <c r="T81" s="16">
        <v>41916.290972222225</v>
      </c>
    </row>
    <row r="82" spans="1:20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9">
        <v>16</v>
      </c>
      <c r="P82">
        <v>188.56</v>
      </c>
      <c r="Q82" s="11" t="s">
        <v>8314</v>
      </c>
      <c r="R82" t="s">
        <v>8315</v>
      </c>
      <c r="S82" s="15">
        <v>42159.224432870367</v>
      </c>
      <c r="T82" s="16">
        <v>42204.224432870367</v>
      </c>
    </row>
    <row r="83" spans="1:20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9">
        <v>16</v>
      </c>
      <c r="P83">
        <v>49.51</v>
      </c>
      <c r="Q83" s="11" t="s">
        <v>8314</v>
      </c>
      <c r="R83" t="s">
        <v>8315</v>
      </c>
      <c r="S83" s="15">
        <v>42265.817002314812</v>
      </c>
      <c r="T83" s="16">
        <v>42295.817002314812</v>
      </c>
    </row>
    <row r="84" spans="1:20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9">
        <v>4</v>
      </c>
      <c r="P84">
        <v>9.5</v>
      </c>
      <c r="Q84" s="11" t="s">
        <v>8314</v>
      </c>
      <c r="R84" t="s">
        <v>8315</v>
      </c>
      <c r="S84" s="15">
        <v>41975.124340277776</v>
      </c>
      <c r="T84" s="16">
        <v>42005.124340277776</v>
      </c>
    </row>
    <row r="85" spans="1:20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9">
        <v>0</v>
      </c>
      <c r="P85">
        <v>10</v>
      </c>
      <c r="Q85" s="11" t="s">
        <v>8314</v>
      </c>
      <c r="R85" t="s">
        <v>8315</v>
      </c>
      <c r="S85" s="15">
        <v>42065.190694444449</v>
      </c>
      <c r="T85" s="16">
        <v>42090.149027777778</v>
      </c>
    </row>
    <row r="86" spans="1:20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9">
        <v>0</v>
      </c>
      <c r="P86">
        <v>13</v>
      </c>
      <c r="Q86" s="11" t="s">
        <v>8314</v>
      </c>
      <c r="R86" t="s">
        <v>8315</v>
      </c>
      <c r="S86" s="15">
        <v>41848.84002314815</v>
      </c>
      <c r="T86" s="16">
        <v>41883.84002314815</v>
      </c>
    </row>
    <row r="87" spans="1:20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9">
        <v>16</v>
      </c>
      <c r="P87">
        <v>89.4</v>
      </c>
      <c r="Q87" s="11" t="s">
        <v>8314</v>
      </c>
      <c r="R87" t="s">
        <v>8315</v>
      </c>
      <c r="S87" s="15">
        <v>42103.884930555556</v>
      </c>
      <c r="T87" s="16">
        <v>42133.884930555556</v>
      </c>
    </row>
    <row r="88" spans="1:20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9">
        <v>3</v>
      </c>
      <c r="P88">
        <v>25</v>
      </c>
      <c r="Q88" s="11" t="s">
        <v>8314</v>
      </c>
      <c r="R88" t="s">
        <v>8315</v>
      </c>
      <c r="S88" s="15">
        <v>42059.970729166671</v>
      </c>
      <c r="T88" s="16">
        <v>42089.929062499999</v>
      </c>
    </row>
    <row r="89" spans="1:20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9">
        <v>0</v>
      </c>
      <c r="P89">
        <v>1</v>
      </c>
      <c r="Q89" s="11" t="s">
        <v>8314</v>
      </c>
      <c r="R89" t="s">
        <v>8315</v>
      </c>
      <c r="S89" s="15">
        <v>42041.743090277778</v>
      </c>
      <c r="T89" s="16">
        <v>42071.701423611114</v>
      </c>
    </row>
    <row r="90" spans="1:20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9">
        <v>5</v>
      </c>
      <c r="P90">
        <v>65</v>
      </c>
      <c r="Q90" s="11" t="s">
        <v>8314</v>
      </c>
      <c r="R90" t="s">
        <v>8315</v>
      </c>
      <c r="S90" s="15">
        <v>41829.73715277778</v>
      </c>
      <c r="T90" s="16">
        <v>41852.716666666667</v>
      </c>
    </row>
    <row r="91" spans="1:20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9">
        <v>0</v>
      </c>
      <c r="P91">
        <v>1</v>
      </c>
      <c r="Q91" s="11" t="s">
        <v>8314</v>
      </c>
      <c r="R91" t="s">
        <v>8315</v>
      </c>
      <c r="S91" s="15">
        <v>41789.893599537041</v>
      </c>
      <c r="T91" s="16">
        <v>41815.875</v>
      </c>
    </row>
    <row r="92" spans="1:20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9">
        <v>18</v>
      </c>
      <c r="P92">
        <v>81.540000000000006</v>
      </c>
      <c r="Q92" s="11" t="s">
        <v>8314</v>
      </c>
      <c r="R92" t="s">
        <v>8315</v>
      </c>
      <c r="S92" s="15">
        <v>41833.660995370366</v>
      </c>
      <c r="T92" s="16">
        <v>41863.660995370366</v>
      </c>
    </row>
    <row r="93" spans="1:20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9">
        <v>5</v>
      </c>
      <c r="P93">
        <v>100</v>
      </c>
      <c r="Q93" s="11" t="s">
        <v>8314</v>
      </c>
      <c r="R93" t="s">
        <v>8315</v>
      </c>
      <c r="S93" s="15">
        <v>41914.590011574073</v>
      </c>
      <c r="T93" s="16">
        <v>41955.907638888893</v>
      </c>
    </row>
    <row r="94" spans="1:20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9">
        <v>0</v>
      </c>
      <c r="P94">
        <v>1</v>
      </c>
      <c r="Q94" s="11" t="s">
        <v>8314</v>
      </c>
      <c r="R94" t="s">
        <v>8315</v>
      </c>
      <c r="S94" s="15">
        <v>42611.261064814811</v>
      </c>
      <c r="T94" s="16">
        <v>42625.707638888889</v>
      </c>
    </row>
    <row r="95" spans="1:20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9">
        <v>0</v>
      </c>
      <c r="P95">
        <v>0</v>
      </c>
      <c r="Q95" s="11" t="s">
        <v>8314</v>
      </c>
      <c r="R95" t="s">
        <v>8315</v>
      </c>
      <c r="S95" s="15">
        <v>42253.633159722223</v>
      </c>
      <c r="T95" s="16">
        <v>42313.674826388888</v>
      </c>
    </row>
    <row r="96" spans="1:20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9">
        <v>1</v>
      </c>
      <c r="P96">
        <v>20</v>
      </c>
      <c r="Q96" s="11" t="s">
        <v>8314</v>
      </c>
      <c r="R96" t="s">
        <v>8315</v>
      </c>
      <c r="S96" s="15">
        <v>42295.891828703709</v>
      </c>
      <c r="T96" s="16">
        <v>42325.933495370366</v>
      </c>
    </row>
    <row r="97" spans="1:20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9">
        <v>1</v>
      </c>
      <c r="P97">
        <v>5.5</v>
      </c>
      <c r="Q97" s="11" t="s">
        <v>8314</v>
      </c>
      <c r="R97" t="s">
        <v>8315</v>
      </c>
      <c r="S97" s="15">
        <v>42402.947002314817</v>
      </c>
      <c r="T97" s="16">
        <v>42452.145138888889</v>
      </c>
    </row>
    <row r="98" spans="1:20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9">
        <v>13</v>
      </c>
      <c r="P98">
        <v>50.2</v>
      </c>
      <c r="Q98" s="11" t="s">
        <v>8314</v>
      </c>
      <c r="R98" t="s">
        <v>8315</v>
      </c>
      <c r="S98" s="15">
        <v>42509.814108796301</v>
      </c>
      <c r="T98" s="16">
        <v>42539.814108796301</v>
      </c>
    </row>
    <row r="99" spans="1:20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9">
        <v>1</v>
      </c>
      <c r="P99">
        <v>13.11</v>
      </c>
      <c r="Q99" s="11" t="s">
        <v>8314</v>
      </c>
      <c r="R99" t="s">
        <v>8315</v>
      </c>
      <c r="S99" s="15">
        <v>41977.004976851851</v>
      </c>
      <c r="T99" s="16">
        <v>42008.976388888885</v>
      </c>
    </row>
    <row r="100" spans="1:20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9">
        <v>17</v>
      </c>
      <c r="P100">
        <v>315.5</v>
      </c>
      <c r="Q100" s="11" t="s">
        <v>8314</v>
      </c>
      <c r="R100" t="s">
        <v>8315</v>
      </c>
      <c r="S100" s="15">
        <v>42171.758611111116</v>
      </c>
      <c r="T100" s="16">
        <v>42231.758611111116</v>
      </c>
    </row>
    <row r="101" spans="1:20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9">
        <v>33</v>
      </c>
      <c r="P101">
        <v>37.14</v>
      </c>
      <c r="Q101" s="11" t="s">
        <v>8314</v>
      </c>
      <c r="R101" t="s">
        <v>8315</v>
      </c>
      <c r="S101" s="15">
        <v>42056.1324537037</v>
      </c>
      <c r="T101" s="16">
        <v>42086.207638888889</v>
      </c>
    </row>
    <row r="102" spans="1:20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9">
        <v>0</v>
      </c>
      <c r="P102">
        <v>0</v>
      </c>
      <c r="Q102" s="11" t="s">
        <v>8314</v>
      </c>
      <c r="R102" t="s">
        <v>8315</v>
      </c>
      <c r="S102" s="15">
        <v>41867.652280092596</v>
      </c>
      <c r="T102" s="16">
        <v>41875.291666666664</v>
      </c>
    </row>
    <row r="103" spans="1:20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9">
        <v>22</v>
      </c>
      <c r="P103">
        <v>128.27000000000001</v>
      </c>
      <c r="Q103" s="11" t="s">
        <v>8314</v>
      </c>
      <c r="R103" t="s">
        <v>8315</v>
      </c>
      <c r="S103" s="15">
        <v>41779.657870370371</v>
      </c>
      <c r="T103" s="16">
        <v>41821.25</v>
      </c>
    </row>
    <row r="104" spans="1:20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9">
        <v>3</v>
      </c>
      <c r="P104">
        <v>47.27</v>
      </c>
      <c r="Q104" s="11" t="s">
        <v>8314</v>
      </c>
      <c r="R104" t="s">
        <v>8315</v>
      </c>
      <c r="S104" s="15">
        <v>42679.958472222221</v>
      </c>
      <c r="T104" s="16">
        <v>42710.207638888889</v>
      </c>
    </row>
    <row r="105" spans="1:20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9">
        <v>5</v>
      </c>
      <c r="P105">
        <v>50</v>
      </c>
      <c r="Q105" s="11" t="s">
        <v>8314</v>
      </c>
      <c r="R105" t="s">
        <v>8315</v>
      </c>
      <c r="S105" s="15">
        <v>42032.250208333338</v>
      </c>
      <c r="T105" s="16">
        <v>42063.250208333338</v>
      </c>
    </row>
    <row r="106" spans="1:20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9">
        <v>11</v>
      </c>
      <c r="P106">
        <v>42.5</v>
      </c>
      <c r="Q106" s="11" t="s">
        <v>8314</v>
      </c>
      <c r="R106" t="s">
        <v>8315</v>
      </c>
      <c r="S106" s="15">
        <v>41793.191875000004</v>
      </c>
      <c r="T106" s="16">
        <v>41807.191875000004</v>
      </c>
    </row>
    <row r="107" spans="1:20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9">
        <v>1</v>
      </c>
      <c r="P107">
        <v>62.5</v>
      </c>
      <c r="Q107" s="11" t="s">
        <v>8314</v>
      </c>
      <c r="R107" t="s">
        <v>8315</v>
      </c>
      <c r="S107" s="15">
        <v>41843.775011574071</v>
      </c>
      <c r="T107" s="16">
        <v>41863.775011574071</v>
      </c>
    </row>
    <row r="108" spans="1:20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9">
        <v>5</v>
      </c>
      <c r="P108">
        <v>27</v>
      </c>
      <c r="Q108" s="11" t="s">
        <v>8314</v>
      </c>
      <c r="R108" t="s">
        <v>8315</v>
      </c>
      <c r="S108" s="15">
        <v>42136.092488425929</v>
      </c>
      <c r="T108" s="16">
        <v>42166.092488425929</v>
      </c>
    </row>
    <row r="109" spans="1:20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9">
        <v>1</v>
      </c>
      <c r="P109">
        <v>25</v>
      </c>
      <c r="Q109" s="11" t="s">
        <v>8314</v>
      </c>
      <c r="R109" t="s">
        <v>8315</v>
      </c>
      <c r="S109" s="15">
        <v>42317.826377314821</v>
      </c>
      <c r="T109" s="16">
        <v>42357.826377314821</v>
      </c>
    </row>
    <row r="110" spans="1:20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9">
        <v>0</v>
      </c>
      <c r="P110">
        <v>0</v>
      </c>
      <c r="Q110" s="11" t="s">
        <v>8314</v>
      </c>
      <c r="R110" t="s">
        <v>8315</v>
      </c>
      <c r="S110" s="15">
        <v>42186.01116898148</v>
      </c>
      <c r="T110" s="16">
        <v>42230.818055555559</v>
      </c>
    </row>
    <row r="111" spans="1:20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9">
        <v>0</v>
      </c>
      <c r="P111">
        <v>1.5</v>
      </c>
      <c r="Q111" s="11" t="s">
        <v>8314</v>
      </c>
      <c r="R111" t="s">
        <v>8315</v>
      </c>
      <c r="S111" s="15">
        <v>42095.229166666672</v>
      </c>
      <c r="T111" s="16">
        <v>42109.211111111115</v>
      </c>
    </row>
    <row r="112" spans="1:20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9">
        <v>15</v>
      </c>
      <c r="P112">
        <v>38.25</v>
      </c>
      <c r="Q112" s="11" t="s">
        <v>8314</v>
      </c>
      <c r="R112" t="s">
        <v>8315</v>
      </c>
      <c r="S112" s="15">
        <v>41906.819513888891</v>
      </c>
      <c r="T112" s="16">
        <v>41938.838888888888</v>
      </c>
    </row>
    <row r="113" spans="1:20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9">
        <v>9</v>
      </c>
      <c r="P113">
        <v>16.25</v>
      </c>
      <c r="Q113" s="11" t="s">
        <v>8314</v>
      </c>
      <c r="R113" t="s">
        <v>8315</v>
      </c>
      <c r="S113" s="15">
        <v>41834.135370370372</v>
      </c>
      <c r="T113" s="16">
        <v>41849.135370370372</v>
      </c>
    </row>
    <row r="114" spans="1:20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9">
        <v>0</v>
      </c>
      <c r="P114">
        <v>33.75</v>
      </c>
      <c r="Q114" s="11" t="s">
        <v>8314</v>
      </c>
      <c r="R114" t="s">
        <v>8315</v>
      </c>
      <c r="S114" s="15">
        <v>41863.359282407408</v>
      </c>
      <c r="T114" s="16">
        <v>41893.359282407408</v>
      </c>
    </row>
    <row r="115" spans="1:20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9">
        <v>3</v>
      </c>
      <c r="P115">
        <v>61.67</v>
      </c>
      <c r="Q115" s="11" t="s">
        <v>8314</v>
      </c>
      <c r="R115" t="s">
        <v>8315</v>
      </c>
      <c r="S115" s="15">
        <v>42224.756909722222</v>
      </c>
      <c r="T115" s="16">
        <v>42254.756909722222</v>
      </c>
    </row>
    <row r="116" spans="1:20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9">
        <v>37</v>
      </c>
      <c r="P116">
        <v>83.14</v>
      </c>
      <c r="Q116" s="11" t="s">
        <v>8314</v>
      </c>
      <c r="R116" t="s">
        <v>8315</v>
      </c>
      <c r="S116" s="15">
        <v>41939.8122337963</v>
      </c>
      <c r="T116" s="16">
        <v>41969.853900462964</v>
      </c>
    </row>
    <row r="117" spans="1:20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9">
        <v>0</v>
      </c>
      <c r="P117">
        <v>1</v>
      </c>
      <c r="Q117" s="11" t="s">
        <v>8314</v>
      </c>
      <c r="R117" t="s">
        <v>8315</v>
      </c>
      <c r="S117" s="15">
        <v>42059.270023148143</v>
      </c>
      <c r="T117" s="16">
        <v>42119.190972222219</v>
      </c>
    </row>
    <row r="118" spans="1:20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9">
        <v>10</v>
      </c>
      <c r="P118">
        <v>142.86000000000001</v>
      </c>
      <c r="Q118" s="11" t="s">
        <v>8314</v>
      </c>
      <c r="R118" t="s">
        <v>8315</v>
      </c>
      <c r="S118" s="15">
        <v>42308.211215277777</v>
      </c>
      <c r="T118" s="16">
        <v>42338.252881944441</v>
      </c>
    </row>
    <row r="119" spans="1:20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9">
        <v>8</v>
      </c>
      <c r="P119">
        <v>10.17</v>
      </c>
      <c r="Q119" s="11" t="s">
        <v>8314</v>
      </c>
      <c r="R119" t="s">
        <v>8315</v>
      </c>
      <c r="S119" s="15">
        <v>42020.768634259264</v>
      </c>
      <c r="T119" s="16">
        <v>42065.958333333328</v>
      </c>
    </row>
    <row r="120" spans="1:20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9">
        <v>15</v>
      </c>
      <c r="P120">
        <v>57.25</v>
      </c>
      <c r="Q120" s="11" t="s">
        <v>8314</v>
      </c>
      <c r="R120" t="s">
        <v>8315</v>
      </c>
      <c r="S120" s="15">
        <v>41786.959745370368</v>
      </c>
      <c r="T120" s="16">
        <v>41816.959745370368</v>
      </c>
    </row>
    <row r="121" spans="1:20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9">
        <v>10</v>
      </c>
      <c r="P121">
        <v>5</v>
      </c>
      <c r="Q121" s="11" t="s">
        <v>8314</v>
      </c>
      <c r="R121" t="s">
        <v>8315</v>
      </c>
      <c r="S121" s="15">
        <v>41820.870821759258</v>
      </c>
      <c r="T121" s="16">
        <v>41850.870821759258</v>
      </c>
    </row>
    <row r="122" spans="1:20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9">
        <v>13</v>
      </c>
      <c r="P122">
        <v>93</v>
      </c>
      <c r="Q122" s="11" t="s">
        <v>8314</v>
      </c>
      <c r="R122" t="s">
        <v>8315</v>
      </c>
      <c r="S122" s="15">
        <v>42265.683182870373</v>
      </c>
      <c r="T122" s="16">
        <v>42293.207638888889</v>
      </c>
    </row>
    <row r="123" spans="1:20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9">
        <v>2</v>
      </c>
      <c r="P123">
        <v>32.36</v>
      </c>
      <c r="Q123" s="11" t="s">
        <v>8314</v>
      </c>
      <c r="R123" t="s">
        <v>8315</v>
      </c>
      <c r="S123" s="15">
        <v>42601.827141203699</v>
      </c>
      <c r="T123" s="16">
        <v>42631.827141203699</v>
      </c>
    </row>
    <row r="124" spans="1:20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9">
        <v>0</v>
      </c>
      <c r="P124">
        <v>0</v>
      </c>
      <c r="Q124" s="11" t="s">
        <v>8314</v>
      </c>
      <c r="R124" t="s">
        <v>8315</v>
      </c>
      <c r="S124" s="15">
        <v>42228.151701388888</v>
      </c>
      <c r="T124" s="16">
        <v>42253.151701388888</v>
      </c>
    </row>
    <row r="125" spans="1:20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9">
        <v>0</v>
      </c>
      <c r="P125">
        <v>1</v>
      </c>
      <c r="Q125" s="11" t="s">
        <v>8314</v>
      </c>
      <c r="R125" t="s">
        <v>8315</v>
      </c>
      <c r="S125" s="15">
        <v>42415.168564814812</v>
      </c>
      <c r="T125" s="16">
        <v>42445.126898148148</v>
      </c>
    </row>
    <row r="126" spans="1:20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9">
        <v>16</v>
      </c>
      <c r="P126">
        <v>91.83</v>
      </c>
      <c r="Q126" s="11" t="s">
        <v>8314</v>
      </c>
      <c r="R126" t="s">
        <v>8315</v>
      </c>
      <c r="S126" s="15">
        <v>42538.968310185184</v>
      </c>
      <c r="T126" s="16">
        <v>42568.029861111107</v>
      </c>
    </row>
    <row r="127" spans="1:20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9">
        <v>11</v>
      </c>
      <c r="P127">
        <v>45.83</v>
      </c>
      <c r="Q127" s="11" t="s">
        <v>8314</v>
      </c>
      <c r="R127" t="s">
        <v>8315</v>
      </c>
      <c r="S127" s="15">
        <v>42233.671747685185</v>
      </c>
      <c r="T127" s="16">
        <v>42278.541666666672</v>
      </c>
    </row>
    <row r="128" spans="1:20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9">
        <v>0</v>
      </c>
      <c r="P128">
        <v>0</v>
      </c>
      <c r="Q128" s="11" t="s">
        <v>8314</v>
      </c>
      <c r="R128" t="s">
        <v>8315</v>
      </c>
      <c r="S128" s="15">
        <v>42675.262962962966</v>
      </c>
      <c r="T128" s="16">
        <v>42705.304629629631</v>
      </c>
    </row>
    <row r="129" spans="1:20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9">
        <v>86</v>
      </c>
      <c r="P129">
        <v>248.5</v>
      </c>
      <c r="Q129" s="11" t="s">
        <v>8314</v>
      </c>
      <c r="R129" t="s">
        <v>8315</v>
      </c>
      <c r="S129" s="15">
        <v>42534.631481481483</v>
      </c>
      <c r="T129" s="16">
        <v>42562.631481481483</v>
      </c>
    </row>
    <row r="130" spans="1:20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9">
        <v>12</v>
      </c>
      <c r="P130">
        <v>79.400000000000006</v>
      </c>
      <c r="Q130" s="11" t="s">
        <v>8314</v>
      </c>
      <c r="R130" t="s">
        <v>8315</v>
      </c>
      <c r="S130" s="15">
        <v>42151.905717592599</v>
      </c>
      <c r="T130" s="16">
        <v>42182.905717592599</v>
      </c>
    </row>
    <row r="131" spans="1:20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9">
        <v>0</v>
      </c>
      <c r="P131">
        <v>5.5</v>
      </c>
      <c r="Q131" s="11" t="s">
        <v>8314</v>
      </c>
      <c r="R131" t="s">
        <v>8315</v>
      </c>
      <c r="S131" s="15">
        <v>41961.492488425924</v>
      </c>
      <c r="T131" s="16">
        <v>42006.492488425924</v>
      </c>
    </row>
    <row r="132" spans="1:20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9">
        <v>1</v>
      </c>
      <c r="P132">
        <v>25</v>
      </c>
      <c r="Q132" s="11" t="s">
        <v>8314</v>
      </c>
      <c r="R132" t="s">
        <v>8315</v>
      </c>
      <c r="S132" s="15">
        <v>41940.587233796294</v>
      </c>
      <c r="T132" s="16">
        <v>41968.041666666672</v>
      </c>
    </row>
    <row r="133" spans="1:20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9">
        <v>0</v>
      </c>
      <c r="P133">
        <v>0</v>
      </c>
      <c r="Q133" s="11" t="s">
        <v>8314</v>
      </c>
      <c r="R133" t="s">
        <v>8315</v>
      </c>
      <c r="S133" s="15">
        <v>42111.904097222221</v>
      </c>
      <c r="T133" s="16">
        <v>42171.904097222221</v>
      </c>
    </row>
    <row r="134" spans="1:20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9">
        <v>36</v>
      </c>
      <c r="P134">
        <v>137.08000000000001</v>
      </c>
      <c r="Q134" s="11" t="s">
        <v>8314</v>
      </c>
      <c r="R134" t="s">
        <v>8315</v>
      </c>
      <c r="S134" s="15">
        <v>42279.778564814813</v>
      </c>
      <c r="T134" s="16">
        <v>42310.701388888891</v>
      </c>
    </row>
    <row r="135" spans="1:20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9">
        <v>0</v>
      </c>
      <c r="P135">
        <v>0</v>
      </c>
      <c r="Q135" s="11" t="s">
        <v>8314</v>
      </c>
      <c r="R135" t="s">
        <v>8315</v>
      </c>
      <c r="S135" s="15">
        <v>42213.662905092591</v>
      </c>
      <c r="T135" s="16">
        <v>42243.662905092591</v>
      </c>
    </row>
    <row r="136" spans="1:20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9">
        <v>0</v>
      </c>
      <c r="P136">
        <v>5</v>
      </c>
      <c r="Q136" s="11" t="s">
        <v>8314</v>
      </c>
      <c r="R136" t="s">
        <v>8315</v>
      </c>
      <c r="S136" s="15">
        <v>42109.801712962959</v>
      </c>
      <c r="T136" s="16">
        <v>42139.801712962959</v>
      </c>
    </row>
    <row r="137" spans="1:20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9">
        <v>3</v>
      </c>
      <c r="P137">
        <v>39</v>
      </c>
      <c r="Q137" s="11" t="s">
        <v>8314</v>
      </c>
      <c r="R137" t="s">
        <v>8315</v>
      </c>
      <c r="S137" s="15">
        <v>42031.833587962959</v>
      </c>
      <c r="T137" s="16">
        <v>42063.333333333328</v>
      </c>
    </row>
    <row r="138" spans="1:20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9">
        <v>3</v>
      </c>
      <c r="P138">
        <v>50.5</v>
      </c>
      <c r="Q138" s="11" t="s">
        <v>8314</v>
      </c>
      <c r="R138" t="s">
        <v>8315</v>
      </c>
      <c r="S138" s="15">
        <v>42615.142870370371</v>
      </c>
      <c r="T138" s="16">
        <v>42645.142870370371</v>
      </c>
    </row>
    <row r="139" spans="1:20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9">
        <v>1</v>
      </c>
      <c r="P139">
        <v>25</v>
      </c>
      <c r="Q139" s="11" t="s">
        <v>8314</v>
      </c>
      <c r="R139" t="s">
        <v>8315</v>
      </c>
      <c r="S139" s="15">
        <v>42439.702314814815</v>
      </c>
      <c r="T139" s="16">
        <v>42468.774305555555</v>
      </c>
    </row>
    <row r="140" spans="1:20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9">
        <v>0</v>
      </c>
      <c r="P140">
        <v>25</v>
      </c>
      <c r="Q140" s="11" t="s">
        <v>8314</v>
      </c>
      <c r="R140" t="s">
        <v>8315</v>
      </c>
      <c r="S140" s="15">
        <v>42243.790393518517</v>
      </c>
      <c r="T140" s="16">
        <v>42303.790393518517</v>
      </c>
    </row>
    <row r="141" spans="1:20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9">
        <v>0</v>
      </c>
      <c r="P141">
        <v>0</v>
      </c>
      <c r="Q141" s="11" t="s">
        <v>8314</v>
      </c>
      <c r="R141" t="s">
        <v>8315</v>
      </c>
      <c r="S141" s="15">
        <v>42550.048449074078</v>
      </c>
      <c r="T141" s="16">
        <v>42580.978472222225</v>
      </c>
    </row>
    <row r="142" spans="1:20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9">
        <v>24</v>
      </c>
      <c r="P142">
        <v>53.13</v>
      </c>
      <c r="Q142" s="11" t="s">
        <v>8314</v>
      </c>
      <c r="R142" t="s">
        <v>8315</v>
      </c>
      <c r="S142" s="15">
        <v>42306.848854166667</v>
      </c>
      <c r="T142" s="16">
        <v>42336.890520833331</v>
      </c>
    </row>
    <row r="143" spans="1:20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9">
        <v>0</v>
      </c>
      <c r="P143">
        <v>0</v>
      </c>
      <c r="Q143" s="11" t="s">
        <v>8314</v>
      </c>
      <c r="R143" t="s">
        <v>8315</v>
      </c>
      <c r="S143" s="15">
        <v>42457.932025462964</v>
      </c>
      <c r="T143" s="16">
        <v>42485.013888888891</v>
      </c>
    </row>
    <row r="144" spans="1:20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9">
        <v>0</v>
      </c>
      <c r="P144">
        <v>7</v>
      </c>
      <c r="Q144" s="11" t="s">
        <v>8314</v>
      </c>
      <c r="R144" t="s">
        <v>8315</v>
      </c>
      <c r="S144" s="15">
        <v>42513.976319444439</v>
      </c>
      <c r="T144" s="16">
        <v>42559.976319444439</v>
      </c>
    </row>
    <row r="145" spans="1:20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9">
        <v>32</v>
      </c>
      <c r="P145">
        <v>40.06</v>
      </c>
      <c r="Q145" s="11" t="s">
        <v>8314</v>
      </c>
      <c r="R145" t="s">
        <v>8315</v>
      </c>
      <c r="S145" s="15">
        <v>41816.950370370374</v>
      </c>
      <c r="T145" s="16">
        <v>41853.583333333336</v>
      </c>
    </row>
    <row r="146" spans="1:20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9">
        <v>24</v>
      </c>
      <c r="P146">
        <v>24.33</v>
      </c>
      <c r="Q146" s="11" t="s">
        <v>8314</v>
      </c>
      <c r="R146" t="s">
        <v>8315</v>
      </c>
      <c r="S146" s="15">
        <v>41880.788842592592</v>
      </c>
      <c r="T146" s="16">
        <v>41910.788842592592</v>
      </c>
    </row>
    <row r="147" spans="1:20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9">
        <v>2</v>
      </c>
      <c r="P147">
        <v>11.25</v>
      </c>
      <c r="Q147" s="11" t="s">
        <v>8314</v>
      </c>
      <c r="R147" t="s">
        <v>8315</v>
      </c>
      <c r="S147" s="15">
        <v>42342.845555555556</v>
      </c>
      <c r="T147" s="16">
        <v>42372.845555555556</v>
      </c>
    </row>
    <row r="148" spans="1:20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9">
        <v>6</v>
      </c>
      <c r="P148">
        <v>42</v>
      </c>
      <c r="Q148" s="11" t="s">
        <v>8314</v>
      </c>
      <c r="R148" t="s">
        <v>8315</v>
      </c>
      <c r="S148" s="15">
        <v>42053.722060185188</v>
      </c>
      <c r="T148" s="16">
        <v>42113.680393518516</v>
      </c>
    </row>
    <row r="149" spans="1:20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9">
        <v>14</v>
      </c>
      <c r="P149">
        <v>71.25</v>
      </c>
      <c r="Q149" s="11" t="s">
        <v>8314</v>
      </c>
      <c r="R149" t="s">
        <v>8315</v>
      </c>
      <c r="S149" s="15">
        <v>42414.235879629632</v>
      </c>
      <c r="T149" s="16">
        <v>42474.194212962961</v>
      </c>
    </row>
    <row r="150" spans="1:20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9">
        <v>1</v>
      </c>
      <c r="P150">
        <v>22.5</v>
      </c>
      <c r="Q150" s="11" t="s">
        <v>8314</v>
      </c>
      <c r="R150" t="s">
        <v>8315</v>
      </c>
      <c r="S150" s="15">
        <v>41801.711550925924</v>
      </c>
      <c r="T150" s="16">
        <v>41844.124305555553</v>
      </c>
    </row>
    <row r="151" spans="1:20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9">
        <v>24</v>
      </c>
      <c r="P151">
        <v>41</v>
      </c>
      <c r="Q151" s="11" t="s">
        <v>8314</v>
      </c>
      <c r="R151" t="s">
        <v>8315</v>
      </c>
      <c r="S151" s="15">
        <v>42770.290590277778</v>
      </c>
      <c r="T151" s="16">
        <v>42800.290590277778</v>
      </c>
    </row>
    <row r="152" spans="1:20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9">
        <v>11</v>
      </c>
      <c r="P152">
        <v>47.91</v>
      </c>
      <c r="Q152" s="11" t="s">
        <v>8314</v>
      </c>
      <c r="R152" t="s">
        <v>8315</v>
      </c>
      <c r="S152" s="15">
        <v>42452.815659722226</v>
      </c>
      <c r="T152" s="16">
        <v>42512.815659722226</v>
      </c>
    </row>
    <row r="153" spans="1:20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9">
        <v>7</v>
      </c>
      <c r="P153">
        <v>35.17</v>
      </c>
      <c r="Q153" s="11" t="s">
        <v>8314</v>
      </c>
      <c r="R153" t="s">
        <v>8315</v>
      </c>
      <c r="S153" s="15">
        <v>42601.854699074072</v>
      </c>
      <c r="T153" s="16">
        <v>42611.163194444445</v>
      </c>
    </row>
    <row r="154" spans="1:20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9">
        <v>0</v>
      </c>
      <c r="P154">
        <v>5.5</v>
      </c>
      <c r="Q154" s="11" t="s">
        <v>8314</v>
      </c>
      <c r="R154" t="s">
        <v>8315</v>
      </c>
      <c r="S154" s="15">
        <v>42447.863553240735</v>
      </c>
      <c r="T154" s="16">
        <v>42477.863553240735</v>
      </c>
    </row>
    <row r="155" spans="1:20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9">
        <v>1</v>
      </c>
      <c r="P155">
        <v>22.67</v>
      </c>
      <c r="Q155" s="11" t="s">
        <v>8314</v>
      </c>
      <c r="R155" t="s">
        <v>8315</v>
      </c>
      <c r="S155" s="15">
        <v>41811.536180555559</v>
      </c>
      <c r="T155" s="16">
        <v>41841.536180555559</v>
      </c>
    </row>
    <row r="156" spans="1:20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9">
        <v>21</v>
      </c>
      <c r="P156">
        <v>26.38</v>
      </c>
      <c r="Q156" s="11" t="s">
        <v>8314</v>
      </c>
      <c r="R156" t="s">
        <v>8315</v>
      </c>
      <c r="S156" s="15">
        <v>41981.067523148144</v>
      </c>
      <c r="T156" s="16">
        <v>42041.067523148144</v>
      </c>
    </row>
    <row r="157" spans="1:20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9">
        <v>78</v>
      </c>
      <c r="P157">
        <v>105.54</v>
      </c>
      <c r="Q157" s="11" t="s">
        <v>8314</v>
      </c>
      <c r="R157" t="s">
        <v>8315</v>
      </c>
      <c r="S157" s="15">
        <v>42469.68414351852</v>
      </c>
      <c r="T157" s="16">
        <v>42499.166666666672</v>
      </c>
    </row>
    <row r="158" spans="1:20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9">
        <v>0</v>
      </c>
      <c r="P158">
        <v>0</v>
      </c>
      <c r="Q158" s="11" t="s">
        <v>8314</v>
      </c>
      <c r="R158" t="s">
        <v>8315</v>
      </c>
      <c r="S158" s="15">
        <v>42534.866875</v>
      </c>
      <c r="T158" s="16">
        <v>42564.866875</v>
      </c>
    </row>
    <row r="159" spans="1:20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9">
        <v>48</v>
      </c>
      <c r="P159">
        <v>62</v>
      </c>
      <c r="Q159" s="11" t="s">
        <v>8314</v>
      </c>
      <c r="R159" t="s">
        <v>8315</v>
      </c>
      <c r="S159" s="15">
        <v>41830.858344907407</v>
      </c>
      <c r="T159" s="16">
        <v>41852.291666666664</v>
      </c>
    </row>
    <row r="160" spans="1:20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9">
        <v>1</v>
      </c>
      <c r="P160">
        <v>217.5</v>
      </c>
      <c r="Q160" s="11" t="s">
        <v>8314</v>
      </c>
      <c r="R160" t="s">
        <v>8315</v>
      </c>
      <c r="S160" s="15">
        <v>42543.788564814815</v>
      </c>
      <c r="T160" s="16">
        <v>42573.788564814815</v>
      </c>
    </row>
    <row r="161" spans="1:20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9">
        <v>11</v>
      </c>
      <c r="P161">
        <v>26.75</v>
      </c>
      <c r="Q161" s="11" t="s">
        <v>8314</v>
      </c>
      <c r="R161" t="s">
        <v>8315</v>
      </c>
      <c r="S161" s="15">
        <v>41975.642974537041</v>
      </c>
      <c r="T161" s="16">
        <v>42035.642974537041</v>
      </c>
    </row>
    <row r="162" spans="1:20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9">
        <v>18</v>
      </c>
      <c r="P162">
        <v>64.290000000000006</v>
      </c>
      <c r="Q162" s="11" t="s">
        <v>8314</v>
      </c>
      <c r="R162" t="s">
        <v>8315</v>
      </c>
      <c r="S162" s="15">
        <v>41795.598923611113</v>
      </c>
      <c r="T162" s="16">
        <v>41825.598923611113</v>
      </c>
    </row>
    <row r="163" spans="1:20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9">
        <v>4</v>
      </c>
      <c r="P163">
        <v>175</v>
      </c>
      <c r="Q163" s="11" t="s">
        <v>8314</v>
      </c>
      <c r="R163" t="s">
        <v>8315</v>
      </c>
      <c r="S163" s="15">
        <v>42508.179965277777</v>
      </c>
      <c r="T163" s="16">
        <v>42568.179965277777</v>
      </c>
    </row>
    <row r="164" spans="1:20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9">
        <v>35</v>
      </c>
      <c r="P164">
        <v>84.28</v>
      </c>
      <c r="Q164" s="11" t="s">
        <v>8314</v>
      </c>
      <c r="R164" t="s">
        <v>8315</v>
      </c>
      <c r="S164" s="15">
        <v>41747.86986111111</v>
      </c>
      <c r="T164" s="16">
        <v>41779.290972222225</v>
      </c>
    </row>
    <row r="165" spans="1:20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9">
        <v>32</v>
      </c>
      <c r="P165">
        <v>33.74</v>
      </c>
      <c r="Q165" s="11" t="s">
        <v>8314</v>
      </c>
      <c r="R165" t="s">
        <v>8315</v>
      </c>
      <c r="S165" s="15">
        <v>42399.707407407404</v>
      </c>
      <c r="T165" s="16">
        <v>42420.878472222219</v>
      </c>
    </row>
    <row r="166" spans="1:20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9">
        <v>2</v>
      </c>
      <c r="P166">
        <v>8</v>
      </c>
      <c r="Q166" s="11" t="s">
        <v>8314</v>
      </c>
      <c r="R166" t="s">
        <v>8315</v>
      </c>
      <c r="S166" s="15">
        <v>42230.08116898148</v>
      </c>
      <c r="T166" s="16">
        <v>42245.08116898148</v>
      </c>
    </row>
    <row r="167" spans="1:20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9">
        <v>0</v>
      </c>
      <c r="P167">
        <v>0</v>
      </c>
      <c r="Q167" s="11" t="s">
        <v>8314</v>
      </c>
      <c r="R167" t="s">
        <v>8315</v>
      </c>
      <c r="S167" s="15">
        <v>42286.749780092592</v>
      </c>
      <c r="T167" s="16">
        <v>42316.791446759264</v>
      </c>
    </row>
    <row r="168" spans="1:20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9">
        <v>20</v>
      </c>
      <c r="P168">
        <v>100</v>
      </c>
      <c r="Q168" s="11" t="s">
        <v>8314</v>
      </c>
      <c r="R168" t="s">
        <v>8315</v>
      </c>
      <c r="S168" s="15">
        <v>42125.644467592589</v>
      </c>
      <c r="T168" s="16">
        <v>42155.644467592589</v>
      </c>
    </row>
    <row r="169" spans="1:20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9">
        <v>5</v>
      </c>
      <c r="P169">
        <v>60.11</v>
      </c>
      <c r="Q169" s="11" t="s">
        <v>8314</v>
      </c>
      <c r="R169" t="s">
        <v>8315</v>
      </c>
      <c r="S169" s="15">
        <v>42289.94049768518</v>
      </c>
      <c r="T169" s="16">
        <v>42349.982164351852</v>
      </c>
    </row>
    <row r="170" spans="1:20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9">
        <v>0</v>
      </c>
      <c r="P170">
        <v>3</v>
      </c>
      <c r="Q170" s="11" t="s">
        <v>8314</v>
      </c>
      <c r="R170" t="s">
        <v>8315</v>
      </c>
      <c r="S170" s="15">
        <v>42107.864722222221</v>
      </c>
      <c r="T170" s="16">
        <v>42137.864722222221</v>
      </c>
    </row>
    <row r="171" spans="1:20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9">
        <v>0</v>
      </c>
      <c r="P171">
        <v>5</v>
      </c>
      <c r="Q171" s="11" t="s">
        <v>8314</v>
      </c>
      <c r="R171" t="s">
        <v>8315</v>
      </c>
      <c r="S171" s="15">
        <v>41809.389930555553</v>
      </c>
      <c r="T171" s="16">
        <v>41839.389930555553</v>
      </c>
    </row>
    <row r="172" spans="1:20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9">
        <v>17</v>
      </c>
      <c r="P172">
        <v>29.24</v>
      </c>
      <c r="Q172" s="11" t="s">
        <v>8314</v>
      </c>
      <c r="R172" t="s">
        <v>8315</v>
      </c>
      <c r="S172" s="15">
        <v>41950.26694444444</v>
      </c>
      <c r="T172" s="16">
        <v>41963.669444444444</v>
      </c>
    </row>
    <row r="173" spans="1:20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9">
        <v>57</v>
      </c>
      <c r="P173">
        <v>59.58</v>
      </c>
      <c r="Q173" s="11" t="s">
        <v>8314</v>
      </c>
      <c r="R173" t="s">
        <v>8315</v>
      </c>
      <c r="S173" s="15">
        <v>42061.963263888887</v>
      </c>
      <c r="T173" s="16">
        <v>42091.921597222223</v>
      </c>
    </row>
    <row r="174" spans="1:20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9">
        <v>17</v>
      </c>
      <c r="P174">
        <v>82.57</v>
      </c>
      <c r="Q174" s="11" t="s">
        <v>8314</v>
      </c>
      <c r="R174" t="s">
        <v>8315</v>
      </c>
      <c r="S174" s="15">
        <v>41842.828680555554</v>
      </c>
      <c r="T174" s="16">
        <v>41882.827650462961</v>
      </c>
    </row>
    <row r="175" spans="1:20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9">
        <v>0</v>
      </c>
      <c r="P175">
        <v>10</v>
      </c>
      <c r="Q175" s="11" t="s">
        <v>8314</v>
      </c>
      <c r="R175" t="s">
        <v>8315</v>
      </c>
      <c r="S175" s="15">
        <v>42437.64534722222</v>
      </c>
      <c r="T175" s="16">
        <v>42497.603680555556</v>
      </c>
    </row>
    <row r="176" spans="1:20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9">
        <v>2</v>
      </c>
      <c r="P176">
        <v>5.75</v>
      </c>
      <c r="Q176" s="11" t="s">
        <v>8314</v>
      </c>
      <c r="R176" t="s">
        <v>8315</v>
      </c>
      <c r="S176" s="15">
        <v>41879.043530092589</v>
      </c>
      <c r="T176" s="16">
        <v>41909.043530092589</v>
      </c>
    </row>
    <row r="177" spans="1:20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9">
        <v>10</v>
      </c>
      <c r="P177">
        <v>100.5</v>
      </c>
      <c r="Q177" s="11" t="s">
        <v>8314</v>
      </c>
      <c r="R177" t="s">
        <v>8315</v>
      </c>
      <c r="S177" s="15">
        <v>42020.587349537032</v>
      </c>
      <c r="T177" s="16">
        <v>42050.587349537032</v>
      </c>
    </row>
    <row r="178" spans="1:20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9">
        <v>0</v>
      </c>
      <c r="P178">
        <v>1</v>
      </c>
      <c r="Q178" s="11" t="s">
        <v>8314</v>
      </c>
      <c r="R178" t="s">
        <v>8315</v>
      </c>
      <c r="S178" s="15">
        <v>41890.16269675926</v>
      </c>
      <c r="T178" s="16">
        <v>41920.16269675926</v>
      </c>
    </row>
    <row r="179" spans="1:20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9">
        <v>1</v>
      </c>
      <c r="P179">
        <v>20</v>
      </c>
      <c r="Q179" s="11" t="s">
        <v>8314</v>
      </c>
      <c r="R179" t="s">
        <v>8315</v>
      </c>
      <c r="S179" s="15">
        <v>41872.807696759257</v>
      </c>
      <c r="T179" s="16">
        <v>41932.807696759257</v>
      </c>
    </row>
    <row r="180" spans="1:20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9">
        <v>0</v>
      </c>
      <c r="P180">
        <v>2</v>
      </c>
      <c r="Q180" s="11" t="s">
        <v>8314</v>
      </c>
      <c r="R180" t="s">
        <v>8315</v>
      </c>
      <c r="S180" s="15">
        <v>42391.772997685184</v>
      </c>
      <c r="T180" s="16">
        <v>42416.772997685184</v>
      </c>
    </row>
    <row r="181" spans="1:20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9">
        <v>0</v>
      </c>
      <c r="P181">
        <v>5</v>
      </c>
      <c r="Q181" s="11" t="s">
        <v>8314</v>
      </c>
      <c r="R181" t="s">
        <v>8315</v>
      </c>
      <c r="S181" s="15">
        <v>41848.772928240738</v>
      </c>
      <c r="T181" s="16">
        <v>41877.686111111114</v>
      </c>
    </row>
    <row r="182" spans="1:20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9">
        <v>24</v>
      </c>
      <c r="P182">
        <v>45.84</v>
      </c>
      <c r="Q182" s="11" t="s">
        <v>8314</v>
      </c>
      <c r="R182" t="s">
        <v>8315</v>
      </c>
      <c r="S182" s="15">
        <v>41921.770439814813</v>
      </c>
      <c r="T182" s="16">
        <v>41938.770439814813</v>
      </c>
    </row>
    <row r="183" spans="1:20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9">
        <v>1</v>
      </c>
      <c r="P183">
        <v>13</v>
      </c>
      <c r="Q183" s="11" t="s">
        <v>8314</v>
      </c>
      <c r="R183" t="s">
        <v>8315</v>
      </c>
      <c r="S183" s="15">
        <v>42021.301192129627</v>
      </c>
      <c r="T183" s="16">
        <v>42051.301192129627</v>
      </c>
    </row>
    <row r="184" spans="1:20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9">
        <v>0</v>
      </c>
      <c r="P184">
        <v>0</v>
      </c>
      <c r="Q184" s="11" t="s">
        <v>8314</v>
      </c>
      <c r="R184" t="s">
        <v>8315</v>
      </c>
      <c r="S184" s="15">
        <v>42419.246168981481</v>
      </c>
      <c r="T184" s="16">
        <v>42434.246168981481</v>
      </c>
    </row>
    <row r="185" spans="1:20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9">
        <v>0</v>
      </c>
      <c r="P185">
        <v>1</v>
      </c>
      <c r="Q185" s="11" t="s">
        <v>8314</v>
      </c>
      <c r="R185" t="s">
        <v>8315</v>
      </c>
      <c r="S185" s="15">
        <v>42174.780821759254</v>
      </c>
      <c r="T185" s="16">
        <v>42204.780821759254</v>
      </c>
    </row>
    <row r="186" spans="1:20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9">
        <v>1</v>
      </c>
      <c r="P186">
        <v>52.5</v>
      </c>
      <c r="Q186" s="11" t="s">
        <v>8314</v>
      </c>
      <c r="R186" t="s">
        <v>8315</v>
      </c>
      <c r="S186" s="15">
        <v>41856.672152777777</v>
      </c>
      <c r="T186" s="16">
        <v>41886.672152777777</v>
      </c>
    </row>
    <row r="187" spans="1:20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9">
        <v>1</v>
      </c>
      <c r="P187">
        <v>7.25</v>
      </c>
      <c r="Q187" s="11" t="s">
        <v>8314</v>
      </c>
      <c r="R187" t="s">
        <v>8315</v>
      </c>
      <c r="S187" s="15">
        <v>42417.675879629634</v>
      </c>
      <c r="T187" s="16">
        <v>42475.686111111107</v>
      </c>
    </row>
    <row r="188" spans="1:20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9">
        <v>17</v>
      </c>
      <c r="P188">
        <v>33.33</v>
      </c>
      <c r="Q188" s="11" t="s">
        <v>8314</v>
      </c>
      <c r="R188" t="s">
        <v>8315</v>
      </c>
      <c r="S188" s="15">
        <v>42057.190960648149</v>
      </c>
      <c r="T188" s="16">
        <v>42087.149293981478</v>
      </c>
    </row>
    <row r="189" spans="1:20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9">
        <v>1</v>
      </c>
      <c r="P189">
        <v>62.5</v>
      </c>
      <c r="Q189" s="11" t="s">
        <v>8314</v>
      </c>
      <c r="R189" t="s">
        <v>8315</v>
      </c>
      <c r="S189" s="15">
        <v>41878.911550925928</v>
      </c>
      <c r="T189" s="16">
        <v>41938.911550925928</v>
      </c>
    </row>
    <row r="190" spans="1:20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9">
        <v>70</v>
      </c>
      <c r="P190">
        <v>63.56</v>
      </c>
      <c r="Q190" s="11" t="s">
        <v>8314</v>
      </c>
      <c r="R190" t="s">
        <v>8315</v>
      </c>
      <c r="S190" s="15">
        <v>41990.584108796291</v>
      </c>
      <c r="T190" s="16">
        <v>42036.120833333334</v>
      </c>
    </row>
    <row r="191" spans="1:20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9">
        <v>0</v>
      </c>
      <c r="P191">
        <v>0</v>
      </c>
      <c r="Q191" s="11" t="s">
        <v>8314</v>
      </c>
      <c r="R191" t="s">
        <v>8315</v>
      </c>
      <c r="S191" s="15">
        <v>42408.999571759254</v>
      </c>
      <c r="T191" s="16">
        <v>42453.957905092597</v>
      </c>
    </row>
    <row r="192" spans="1:20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9">
        <v>1</v>
      </c>
      <c r="P192">
        <v>10</v>
      </c>
      <c r="Q192" s="11" t="s">
        <v>8314</v>
      </c>
      <c r="R192" t="s">
        <v>8315</v>
      </c>
      <c r="S192" s="15">
        <v>42217.670104166667</v>
      </c>
      <c r="T192" s="16">
        <v>42247.670104166667</v>
      </c>
    </row>
    <row r="193" spans="1:20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9">
        <v>0</v>
      </c>
      <c r="P193">
        <v>0</v>
      </c>
      <c r="Q193" s="11" t="s">
        <v>8314</v>
      </c>
      <c r="R193" t="s">
        <v>8315</v>
      </c>
      <c r="S193" s="15">
        <v>42282.655543981484</v>
      </c>
      <c r="T193" s="16">
        <v>42342.697210648148</v>
      </c>
    </row>
    <row r="194" spans="1:20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9">
        <v>7</v>
      </c>
      <c r="P194">
        <v>30.71</v>
      </c>
      <c r="Q194" s="11" t="s">
        <v>8314</v>
      </c>
      <c r="R194" t="s">
        <v>8315</v>
      </c>
      <c r="S194" s="15">
        <v>42768.97084490741</v>
      </c>
      <c r="T194" s="16">
        <v>42789.041666666672</v>
      </c>
    </row>
    <row r="195" spans="1:20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9">
        <v>28</v>
      </c>
      <c r="P195">
        <v>51</v>
      </c>
      <c r="Q195" s="11" t="s">
        <v>8314</v>
      </c>
      <c r="R195" t="s">
        <v>8315</v>
      </c>
      <c r="S195" s="15">
        <v>41765.938657407409</v>
      </c>
      <c r="T195" s="16">
        <v>41795.938657407409</v>
      </c>
    </row>
    <row r="196" spans="1:20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9">
        <v>0</v>
      </c>
      <c r="P196">
        <v>0</v>
      </c>
      <c r="Q196" s="11" t="s">
        <v>8314</v>
      </c>
      <c r="R196" t="s">
        <v>8315</v>
      </c>
      <c r="S196" s="15">
        <v>42322.025115740747</v>
      </c>
      <c r="T196" s="16">
        <v>42352.025115740747</v>
      </c>
    </row>
    <row r="197" spans="1:20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9">
        <v>16</v>
      </c>
      <c r="P197">
        <v>66.67</v>
      </c>
      <c r="Q197" s="11" t="s">
        <v>8314</v>
      </c>
      <c r="R197" t="s">
        <v>8315</v>
      </c>
      <c r="S197" s="15">
        <v>42374.655081018514</v>
      </c>
      <c r="T197" s="16">
        <v>42403.784027777772</v>
      </c>
    </row>
    <row r="198" spans="1:20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9">
        <v>0</v>
      </c>
      <c r="P198">
        <v>0</v>
      </c>
      <c r="Q198" s="11" t="s">
        <v>8314</v>
      </c>
      <c r="R198" t="s">
        <v>8315</v>
      </c>
      <c r="S198" s="15">
        <v>41941.585231481484</v>
      </c>
      <c r="T198" s="16">
        <v>41991.626898148148</v>
      </c>
    </row>
    <row r="199" spans="1:20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9">
        <v>7</v>
      </c>
      <c r="P199">
        <v>59</v>
      </c>
      <c r="Q199" s="11" t="s">
        <v>8314</v>
      </c>
      <c r="R199" t="s">
        <v>8315</v>
      </c>
      <c r="S199" s="15">
        <v>42293.809212962966</v>
      </c>
      <c r="T199" s="16">
        <v>42353.85087962963</v>
      </c>
    </row>
    <row r="200" spans="1:20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9">
        <v>1</v>
      </c>
      <c r="P200">
        <v>100</v>
      </c>
      <c r="Q200" s="11" t="s">
        <v>8314</v>
      </c>
      <c r="R200" t="s">
        <v>8315</v>
      </c>
      <c r="S200" s="15">
        <v>42067.947337962964</v>
      </c>
      <c r="T200" s="16">
        <v>42097.905671296292</v>
      </c>
    </row>
    <row r="201" spans="1:20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9">
        <v>37</v>
      </c>
      <c r="P201">
        <v>147.4</v>
      </c>
      <c r="Q201" s="11" t="s">
        <v>8314</v>
      </c>
      <c r="R201" t="s">
        <v>8315</v>
      </c>
      <c r="S201" s="15">
        <v>41903.882951388885</v>
      </c>
      <c r="T201" s="16">
        <v>41933.882951388885</v>
      </c>
    </row>
    <row r="202" spans="1:20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9">
        <v>47</v>
      </c>
      <c r="P202">
        <v>166.06</v>
      </c>
      <c r="Q202" s="11" t="s">
        <v>8314</v>
      </c>
      <c r="R202" t="s">
        <v>8315</v>
      </c>
      <c r="S202" s="15">
        <v>41804.937083333331</v>
      </c>
      <c r="T202" s="16">
        <v>41821.9375</v>
      </c>
    </row>
    <row r="203" spans="1:20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9">
        <v>11</v>
      </c>
      <c r="P203">
        <v>40</v>
      </c>
      <c r="Q203" s="11" t="s">
        <v>8314</v>
      </c>
      <c r="R203" t="s">
        <v>8315</v>
      </c>
      <c r="S203" s="15">
        <v>42497.070775462969</v>
      </c>
      <c r="T203" s="16">
        <v>42514.600694444445</v>
      </c>
    </row>
    <row r="204" spans="1:20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9">
        <v>12</v>
      </c>
      <c r="P204">
        <v>75.25</v>
      </c>
      <c r="Q204" s="11" t="s">
        <v>8314</v>
      </c>
      <c r="R204" t="s">
        <v>8315</v>
      </c>
      <c r="S204" s="15">
        <v>41869.798726851855</v>
      </c>
      <c r="T204" s="16">
        <v>41929.798726851855</v>
      </c>
    </row>
    <row r="205" spans="1:20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9">
        <v>60</v>
      </c>
      <c r="P205">
        <v>60</v>
      </c>
      <c r="Q205" s="11" t="s">
        <v>8314</v>
      </c>
      <c r="R205" t="s">
        <v>8315</v>
      </c>
      <c r="S205" s="15">
        <v>42305.670914351853</v>
      </c>
      <c r="T205" s="16">
        <v>42339.249305555553</v>
      </c>
    </row>
    <row r="206" spans="1:20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9">
        <v>31</v>
      </c>
      <c r="P206">
        <v>1250</v>
      </c>
      <c r="Q206" s="11" t="s">
        <v>8314</v>
      </c>
      <c r="R206" t="s">
        <v>8315</v>
      </c>
      <c r="S206" s="15">
        <v>42144.231527777782</v>
      </c>
      <c r="T206" s="16">
        <v>42203.125</v>
      </c>
    </row>
    <row r="207" spans="1:20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9">
        <v>0</v>
      </c>
      <c r="P207">
        <v>7</v>
      </c>
      <c r="Q207" s="11" t="s">
        <v>8314</v>
      </c>
      <c r="R207" t="s">
        <v>8315</v>
      </c>
      <c r="S207" s="15">
        <v>41995.084074074075</v>
      </c>
      <c r="T207" s="16">
        <v>42024.802777777775</v>
      </c>
    </row>
    <row r="208" spans="1:20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9">
        <v>38</v>
      </c>
      <c r="P208">
        <v>56.25</v>
      </c>
      <c r="Q208" s="11" t="s">
        <v>8314</v>
      </c>
      <c r="R208" t="s">
        <v>8315</v>
      </c>
      <c r="S208" s="15">
        <v>42074.219699074078</v>
      </c>
      <c r="T208" s="16">
        <v>42104.208333333328</v>
      </c>
    </row>
    <row r="209" spans="1:20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9">
        <v>8</v>
      </c>
      <c r="P209">
        <v>38.33</v>
      </c>
      <c r="Q209" s="11" t="s">
        <v>8314</v>
      </c>
      <c r="R209" t="s">
        <v>8315</v>
      </c>
      <c r="S209" s="15">
        <v>41904.650578703702</v>
      </c>
      <c r="T209" s="16">
        <v>41934.650578703702</v>
      </c>
    </row>
    <row r="210" spans="1:20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9">
        <v>2</v>
      </c>
      <c r="P210">
        <v>27.5</v>
      </c>
      <c r="Q210" s="11" t="s">
        <v>8314</v>
      </c>
      <c r="R210" t="s">
        <v>8315</v>
      </c>
      <c r="S210" s="15">
        <v>41991.022488425922</v>
      </c>
      <c r="T210" s="16">
        <v>42015.041666666672</v>
      </c>
    </row>
    <row r="211" spans="1:20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9">
        <v>0</v>
      </c>
      <c r="P211">
        <v>16</v>
      </c>
      <c r="Q211" s="11" t="s">
        <v>8314</v>
      </c>
      <c r="R211" t="s">
        <v>8315</v>
      </c>
      <c r="S211" s="15">
        <v>42169.958506944444</v>
      </c>
      <c r="T211" s="16">
        <v>42199.958506944444</v>
      </c>
    </row>
    <row r="212" spans="1:20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9">
        <v>0</v>
      </c>
      <c r="P212">
        <v>1</v>
      </c>
      <c r="Q212" s="11" t="s">
        <v>8314</v>
      </c>
      <c r="R212" t="s">
        <v>8315</v>
      </c>
      <c r="S212" s="15">
        <v>41905.636469907404</v>
      </c>
      <c r="T212" s="16">
        <v>41935.636469907404</v>
      </c>
    </row>
    <row r="213" spans="1:20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9">
        <v>0</v>
      </c>
      <c r="P213">
        <v>0</v>
      </c>
      <c r="Q213" s="11" t="s">
        <v>8314</v>
      </c>
      <c r="R213" t="s">
        <v>8315</v>
      </c>
      <c r="S213" s="15">
        <v>41761.810150462967</v>
      </c>
      <c r="T213" s="16">
        <v>41768.286805555559</v>
      </c>
    </row>
    <row r="214" spans="1:20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9">
        <v>38</v>
      </c>
      <c r="P214">
        <v>86.62</v>
      </c>
      <c r="Q214" s="11" t="s">
        <v>8314</v>
      </c>
      <c r="R214" t="s">
        <v>8315</v>
      </c>
      <c r="S214" s="15">
        <v>41865.878657407404</v>
      </c>
      <c r="T214" s="16">
        <v>41925.878657407404</v>
      </c>
    </row>
    <row r="215" spans="1:20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9">
        <v>0</v>
      </c>
      <c r="P215">
        <v>0</v>
      </c>
      <c r="Q215" s="11" t="s">
        <v>8314</v>
      </c>
      <c r="R215" t="s">
        <v>8315</v>
      </c>
      <c r="S215" s="15">
        <v>42613.841261574074</v>
      </c>
      <c r="T215" s="16">
        <v>42644.166666666672</v>
      </c>
    </row>
    <row r="216" spans="1:20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9">
        <v>53</v>
      </c>
      <c r="P216">
        <v>88.33</v>
      </c>
      <c r="Q216" s="11" t="s">
        <v>8314</v>
      </c>
      <c r="R216" t="s">
        <v>8315</v>
      </c>
      <c r="S216" s="15">
        <v>42534.933321759265</v>
      </c>
      <c r="T216" s="16">
        <v>42554.832638888889</v>
      </c>
    </row>
    <row r="217" spans="1:20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9">
        <v>3</v>
      </c>
      <c r="P217">
        <v>23.75</v>
      </c>
      <c r="Q217" s="11" t="s">
        <v>8314</v>
      </c>
      <c r="R217" t="s">
        <v>8315</v>
      </c>
      <c r="S217" s="15">
        <v>42446.060694444444</v>
      </c>
      <c r="T217" s="16">
        <v>42461.165972222225</v>
      </c>
    </row>
    <row r="218" spans="1:20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9">
        <v>0</v>
      </c>
      <c r="P218">
        <v>0</v>
      </c>
      <c r="Q218" s="11" t="s">
        <v>8314</v>
      </c>
      <c r="R218" t="s">
        <v>8315</v>
      </c>
      <c r="S218" s="15">
        <v>42421.141469907408</v>
      </c>
      <c r="T218" s="16">
        <v>42481.099803240737</v>
      </c>
    </row>
    <row r="219" spans="1:20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9">
        <v>2</v>
      </c>
      <c r="P219">
        <v>163.33000000000001</v>
      </c>
      <c r="Q219" s="11" t="s">
        <v>8314</v>
      </c>
      <c r="R219" t="s">
        <v>8315</v>
      </c>
      <c r="S219" s="15">
        <v>42523.739212962959</v>
      </c>
      <c r="T219" s="16">
        <v>42553.739212962959</v>
      </c>
    </row>
    <row r="220" spans="1:20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9">
        <v>1</v>
      </c>
      <c r="P220">
        <v>6.75</v>
      </c>
      <c r="Q220" s="11" t="s">
        <v>8314</v>
      </c>
      <c r="R220" t="s">
        <v>8315</v>
      </c>
      <c r="S220" s="15">
        <v>41833.951516203706</v>
      </c>
      <c r="T220" s="16">
        <v>41863.951516203706</v>
      </c>
    </row>
    <row r="221" spans="1:20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9">
        <v>0</v>
      </c>
      <c r="P221">
        <v>25</v>
      </c>
      <c r="Q221" s="11" t="s">
        <v>8314</v>
      </c>
      <c r="R221" t="s">
        <v>8315</v>
      </c>
      <c r="S221" s="15">
        <v>42479.039212962962</v>
      </c>
      <c r="T221" s="16">
        <v>42509.039212962962</v>
      </c>
    </row>
    <row r="222" spans="1:20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9">
        <v>61</v>
      </c>
      <c r="P222">
        <v>179.12</v>
      </c>
      <c r="Q222" s="11" t="s">
        <v>8314</v>
      </c>
      <c r="R222" t="s">
        <v>8315</v>
      </c>
      <c r="S222" s="15">
        <v>42235.117476851854</v>
      </c>
      <c r="T222" s="16">
        <v>42275.117476851854</v>
      </c>
    </row>
    <row r="223" spans="1:20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9">
        <v>1</v>
      </c>
      <c r="P223">
        <v>34.950000000000003</v>
      </c>
      <c r="Q223" s="11" t="s">
        <v>8314</v>
      </c>
      <c r="R223" t="s">
        <v>8315</v>
      </c>
      <c r="S223" s="15">
        <v>42718.963599537034</v>
      </c>
      <c r="T223" s="16">
        <v>42748.961805555555</v>
      </c>
    </row>
    <row r="224" spans="1:20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9">
        <v>17</v>
      </c>
      <c r="P224">
        <v>27.5</v>
      </c>
      <c r="Q224" s="11" t="s">
        <v>8314</v>
      </c>
      <c r="R224" t="s">
        <v>8315</v>
      </c>
      <c r="S224" s="15">
        <v>42031.666898148149</v>
      </c>
      <c r="T224" s="16">
        <v>42064.125</v>
      </c>
    </row>
    <row r="225" spans="1:20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9">
        <v>1</v>
      </c>
      <c r="P225">
        <v>18.5</v>
      </c>
      <c r="Q225" s="11" t="s">
        <v>8314</v>
      </c>
      <c r="R225" t="s">
        <v>8315</v>
      </c>
      <c r="S225" s="15">
        <v>42078.34520833334</v>
      </c>
      <c r="T225" s="16">
        <v>42133.166666666672</v>
      </c>
    </row>
    <row r="226" spans="1:20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9">
        <v>0</v>
      </c>
      <c r="P226">
        <v>0</v>
      </c>
      <c r="Q226" s="11" t="s">
        <v>8314</v>
      </c>
      <c r="R226" t="s">
        <v>8315</v>
      </c>
      <c r="S226" s="15">
        <v>41905.795706018522</v>
      </c>
      <c r="T226" s="16">
        <v>41933.82708333333</v>
      </c>
    </row>
    <row r="227" spans="1:20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9">
        <v>9</v>
      </c>
      <c r="P227">
        <v>222.5</v>
      </c>
      <c r="Q227" s="11" t="s">
        <v>8314</v>
      </c>
      <c r="R227" t="s">
        <v>8315</v>
      </c>
      <c r="S227" s="15">
        <v>42695.7105787037</v>
      </c>
      <c r="T227" s="16">
        <v>42725.7105787037</v>
      </c>
    </row>
    <row r="228" spans="1:20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9">
        <v>0</v>
      </c>
      <c r="P228">
        <v>5</v>
      </c>
      <c r="Q228" s="11" t="s">
        <v>8314</v>
      </c>
      <c r="R228" t="s">
        <v>8315</v>
      </c>
      <c r="S228" s="15">
        <v>42510.938900462963</v>
      </c>
      <c r="T228" s="16">
        <v>42540.938900462963</v>
      </c>
    </row>
    <row r="229" spans="1:20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9">
        <v>0</v>
      </c>
      <c r="P229">
        <v>0</v>
      </c>
      <c r="Q229" s="11" t="s">
        <v>8314</v>
      </c>
      <c r="R229" t="s">
        <v>8315</v>
      </c>
      <c r="S229" s="15">
        <v>42511.698101851856</v>
      </c>
      <c r="T229" s="16">
        <v>42535.787500000006</v>
      </c>
    </row>
    <row r="230" spans="1:20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9">
        <v>16</v>
      </c>
      <c r="P230">
        <v>29.17</v>
      </c>
      <c r="Q230" s="11" t="s">
        <v>8314</v>
      </c>
      <c r="R230" t="s">
        <v>8315</v>
      </c>
      <c r="S230" s="15">
        <v>42041.581307870365</v>
      </c>
      <c r="T230" s="16">
        <v>42071.539641203708</v>
      </c>
    </row>
    <row r="231" spans="1:20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9">
        <v>2</v>
      </c>
      <c r="P231">
        <v>1.5</v>
      </c>
      <c r="Q231" s="11" t="s">
        <v>8314</v>
      </c>
      <c r="R231" t="s">
        <v>8315</v>
      </c>
      <c r="S231" s="15">
        <v>42307.189270833333</v>
      </c>
      <c r="T231" s="16">
        <v>42322.958333333328</v>
      </c>
    </row>
    <row r="232" spans="1:20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9">
        <v>22</v>
      </c>
      <c r="P232">
        <v>126.5</v>
      </c>
      <c r="Q232" s="11" t="s">
        <v>8314</v>
      </c>
      <c r="R232" t="s">
        <v>8315</v>
      </c>
      <c r="S232" s="15">
        <v>42353.761759259258</v>
      </c>
      <c r="T232" s="16">
        <v>42383.761759259258</v>
      </c>
    </row>
    <row r="233" spans="1:20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9">
        <v>0</v>
      </c>
      <c r="P233">
        <v>10</v>
      </c>
      <c r="Q233" s="11" t="s">
        <v>8314</v>
      </c>
      <c r="R233" t="s">
        <v>8315</v>
      </c>
      <c r="S233" s="15">
        <v>42058.603877314818</v>
      </c>
      <c r="T233" s="16">
        <v>42087.165972222225</v>
      </c>
    </row>
    <row r="234" spans="1:20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9">
        <v>5</v>
      </c>
      <c r="P234">
        <v>9.4</v>
      </c>
      <c r="Q234" s="11" t="s">
        <v>8314</v>
      </c>
      <c r="R234" t="s">
        <v>8315</v>
      </c>
      <c r="S234" s="15">
        <v>42304.940960648149</v>
      </c>
      <c r="T234" s="16">
        <v>42329.166666666672</v>
      </c>
    </row>
    <row r="235" spans="1:20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9">
        <v>0</v>
      </c>
      <c r="P235">
        <v>0</v>
      </c>
      <c r="Q235" s="11" t="s">
        <v>8314</v>
      </c>
      <c r="R235" t="s">
        <v>8315</v>
      </c>
      <c r="S235" s="15">
        <v>42538.742893518516</v>
      </c>
      <c r="T235" s="16">
        <v>42568.742893518516</v>
      </c>
    </row>
    <row r="236" spans="1:20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9">
        <v>5</v>
      </c>
      <c r="P236">
        <v>30</v>
      </c>
      <c r="Q236" s="11" t="s">
        <v>8314</v>
      </c>
      <c r="R236" t="s">
        <v>8315</v>
      </c>
      <c r="S236" s="15">
        <v>42122.732499999998</v>
      </c>
      <c r="T236" s="16">
        <v>42155.732638888891</v>
      </c>
    </row>
    <row r="237" spans="1:20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9">
        <v>3</v>
      </c>
      <c r="P237">
        <v>10.67</v>
      </c>
      <c r="Q237" s="11" t="s">
        <v>8314</v>
      </c>
      <c r="R237" t="s">
        <v>8315</v>
      </c>
      <c r="S237" s="15">
        <v>42209.67288194444</v>
      </c>
      <c r="T237" s="16">
        <v>42223.625</v>
      </c>
    </row>
    <row r="238" spans="1:20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9">
        <v>13</v>
      </c>
      <c r="P238">
        <v>25.5</v>
      </c>
      <c r="Q238" s="11" t="s">
        <v>8314</v>
      </c>
      <c r="R238" t="s">
        <v>8315</v>
      </c>
      <c r="S238" s="15">
        <v>41990.506377314814</v>
      </c>
      <c r="T238" s="16">
        <v>42020.506377314814</v>
      </c>
    </row>
    <row r="239" spans="1:20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9">
        <v>0</v>
      </c>
      <c r="P239">
        <v>20</v>
      </c>
      <c r="Q239" s="11" t="s">
        <v>8314</v>
      </c>
      <c r="R239" t="s">
        <v>8315</v>
      </c>
      <c r="S239" s="15">
        <v>42039.194988425923</v>
      </c>
      <c r="T239" s="16">
        <v>42099.153321759266</v>
      </c>
    </row>
    <row r="240" spans="1:20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9">
        <v>37</v>
      </c>
      <c r="P240">
        <v>91.25</v>
      </c>
      <c r="Q240" s="11" t="s">
        <v>8314</v>
      </c>
      <c r="R240" t="s">
        <v>8315</v>
      </c>
      <c r="S240" s="15">
        <v>41890.086805555555</v>
      </c>
      <c r="T240" s="16">
        <v>41934.207638888889</v>
      </c>
    </row>
    <row r="241" spans="1:20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9">
        <v>0</v>
      </c>
      <c r="P241">
        <v>0</v>
      </c>
      <c r="Q241" s="11" t="s">
        <v>8314</v>
      </c>
      <c r="R241" t="s">
        <v>8315</v>
      </c>
      <c r="S241" s="15">
        <v>42495.722187499996</v>
      </c>
      <c r="T241" s="16">
        <v>42525.722187499996</v>
      </c>
    </row>
    <row r="242" spans="1:20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9">
        <v>1</v>
      </c>
      <c r="P242">
        <v>50</v>
      </c>
      <c r="Q242" s="11" t="s">
        <v>8314</v>
      </c>
      <c r="R242" t="s">
        <v>8315</v>
      </c>
      <c r="S242" s="15">
        <v>42570.850381944445</v>
      </c>
      <c r="T242" s="16">
        <v>42615.850381944445</v>
      </c>
    </row>
    <row r="243" spans="1:20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9">
        <v>0</v>
      </c>
      <c r="P243">
        <v>0</v>
      </c>
      <c r="Q243" s="11" t="s">
        <v>8314</v>
      </c>
      <c r="R243" t="s">
        <v>8315</v>
      </c>
      <c r="S243" s="15">
        <v>41927.124884259261</v>
      </c>
      <c r="T243" s="16">
        <v>41937.124884259261</v>
      </c>
    </row>
    <row r="244" spans="1:20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9">
        <v>0</v>
      </c>
      <c r="P244">
        <v>0</v>
      </c>
      <c r="Q244" s="11" t="s">
        <v>8314</v>
      </c>
      <c r="R244" t="s">
        <v>8315</v>
      </c>
      <c r="S244" s="15">
        <v>42730.903726851851</v>
      </c>
      <c r="T244" s="16">
        <v>42760.903726851851</v>
      </c>
    </row>
    <row r="245" spans="1:20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9">
        <v>27</v>
      </c>
      <c r="P245">
        <v>22.83</v>
      </c>
      <c r="Q245" s="11" t="s">
        <v>8314</v>
      </c>
      <c r="R245" t="s">
        <v>8315</v>
      </c>
      <c r="S245" s="15">
        <v>42475.848067129627</v>
      </c>
      <c r="T245" s="16">
        <v>42505.848067129627</v>
      </c>
    </row>
    <row r="246" spans="1:20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9">
        <v>10</v>
      </c>
      <c r="P246">
        <v>16.670000000000002</v>
      </c>
      <c r="Q246" s="11" t="s">
        <v>8314</v>
      </c>
      <c r="R246" t="s">
        <v>8315</v>
      </c>
      <c r="S246" s="15">
        <v>42188.83293981482</v>
      </c>
      <c r="T246" s="16">
        <v>42242.772222222222</v>
      </c>
    </row>
    <row r="247" spans="1:20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9">
        <v>71</v>
      </c>
      <c r="P247">
        <v>106.97</v>
      </c>
      <c r="Q247" s="11" t="s">
        <v>8314</v>
      </c>
      <c r="R247" t="s">
        <v>8315</v>
      </c>
      <c r="S247" s="15">
        <v>42053.049375000002</v>
      </c>
      <c r="T247" s="16">
        <v>42096.041666666672</v>
      </c>
    </row>
    <row r="248" spans="1:20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9">
        <v>2</v>
      </c>
      <c r="P248">
        <v>10.25</v>
      </c>
      <c r="Q248" s="11" t="s">
        <v>8314</v>
      </c>
      <c r="R248" t="s">
        <v>8315</v>
      </c>
      <c r="S248" s="15">
        <v>41883.916678240741</v>
      </c>
      <c r="T248" s="16">
        <v>41906.916678240741</v>
      </c>
    </row>
    <row r="249" spans="1:20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9">
        <v>2</v>
      </c>
      <c r="P249">
        <v>59</v>
      </c>
      <c r="Q249" s="11" t="s">
        <v>8314</v>
      </c>
      <c r="R249" t="s">
        <v>8315</v>
      </c>
      <c r="S249" s="15">
        <v>42767.031678240746</v>
      </c>
      <c r="T249" s="16">
        <v>42797.208333333328</v>
      </c>
    </row>
    <row r="250" spans="1:20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9">
        <v>3</v>
      </c>
      <c r="P250">
        <v>15.67</v>
      </c>
      <c r="Q250" s="11" t="s">
        <v>8314</v>
      </c>
      <c r="R250" t="s">
        <v>8315</v>
      </c>
      <c r="S250" s="15">
        <v>42029.135879629626</v>
      </c>
      <c r="T250" s="16">
        <v>42059.135879629626</v>
      </c>
    </row>
    <row r="251" spans="1:20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9">
        <v>0</v>
      </c>
      <c r="P251">
        <v>1</v>
      </c>
      <c r="Q251" s="11" t="s">
        <v>8314</v>
      </c>
      <c r="R251" t="s">
        <v>8315</v>
      </c>
      <c r="S251" s="15">
        <v>42358.573182870372</v>
      </c>
      <c r="T251" s="16">
        <v>42377.273611111115</v>
      </c>
    </row>
  </sheetData>
  <conditionalFormatting sqref="F1:F251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2CC2-D885-4A34-90B8-A61B6A6CCEBC}">
  <dimension ref="A1:C14"/>
  <sheetViews>
    <sheetView workbookViewId="0">
      <selection activeCell="H20" sqref="H20"/>
    </sheetView>
  </sheetViews>
  <sheetFormatPr defaultRowHeight="15"/>
  <cols>
    <col min="1" max="1" width="25" bestFit="1" customWidth="1"/>
    <col min="2" max="2" width="10.140625" style="20" bestFit="1" customWidth="1"/>
    <col min="3" max="3" width="11.28515625" style="20" bestFit="1" customWidth="1"/>
  </cols>
  <sheetData>
    <row r="1" spans="1:3">
      <c r="B1" s="20" t="s">
        <v>8386</v>
      </c>
      <c r="C1" s="20" t="s">
        <v>8387</v>
      </c>
    </row>
    <row r="2" spans="1:3">
      <c r="A2" t="s">
        <v>8382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>
      <c r="A3" t="s">
        <v>8383</v>
      </c>
      <c r="B3" s="21">
        <f>MEDIAN('Successful US Kickstarters'!D:D)</f>
        <v>3000</v>
      </c>
      <c r="C3" s="21">
        <f>MEDIAN('Failed US Kickstarters'!D:D)</f>
        <v>5000</v>
      </c>
    </row>
    <row r="4" spans="1:3">
      <c r="A4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>
      <c r="A5" t="s">
        <v>8389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>
      <c r="A6" t="s">
        <v>8390</v>
      </c>
      <c r="B6" s="21">
        <f>_xlfn.QUARTILE.EXC('Successful US Kickstarters'!D:D, 1)</f>
        <v>1500</v>
      </c>
      <c r="C6" s="20">
        <f>_xlfn.QUARTILE.EXC('Failed US Kickstarters'!D:D, 1)</f>
        <v>2000</v>
      </c>
    </row>
    <row r="7" spans="1:3">
      <c r="A7" t="s">
        <v>8391</v>
      </c>
      <c r="B7" s="21">
        <f>B5-B6</f>
        <v>3500</v>
      </c>
      <c r="C7" s="20">
        <f>C5-C6</f>
        <v>8000</v>
      </c>
    </row>
    <row r="9" spans="1:3">
      <c r="A9" t="s">
        <v>8384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>
      <c r="A10" t="s">
        <v>8385</v>
      </c>
      <c r="B10" s="21">
        <f>MEDIAN('Successful US Kickstarters'!E:E)</f>
        <v>3167.5</v>
      </c>
      <c r="C10" s="21">
        <f>MEDIAN('Failed US Kickstarters'!E:E)</f>
        <v>103</v>
      </c>
    </row>
    <row r="11" spans="1:3">
      <c r="A11" t="s">
        <v>8388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>
      <c r="A12" t="s">
        <v>8389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>
      <c r="A13" t="s">
        <v>8390</v>
      </c>
      <c r="B13" s="21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>
      <c r="A14" t="s">
        <v>8391</v>
      </c>
      <c r="B14" s="21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3E86-3D6F-4A48-A0EE-69DF883A6D2E}">
  <dimension ref="A1:D6"/>
  <sheetViews>
    <sheetView workbookViewId="0">
      <selection activeCell="E7" sqref="E7"/>
    </sheetView>
  </sheetViews>
  <sheetFormatPr defaultRowHeight="15"/>
  <cols>
    <col min="1" max="1" width="35" bestFit="1" customWidth="1"/>
    <col min="2" max="2" width="120.28515625" bestFit="1" customWidth="1"/>
  </cols>
  <sheetData>
    <row r="1" spans="1:4">
      <c r="A1" t="s">
        <v>8379</v>
      </c>
      <c r="B1" t="s">
        <v>4110</v>
      </c>
      <c r="C1" t="s">
        <v>8380</v>
      </c>
      <c r="D1" t="s">
        <v>8381</v>
      </c>
    </row>
    <row r="2" spans="1:4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 Category Statistics</vt:lpstr>
      <vt:lpstr>Outcomes Based on Launch Date</vt:lpstr>
      <vt:lpstr>Theater Outcomes by Launch Date</vt:lpstr>
      <vt:lpstr>KickStarter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marstall</cp:lastModifiedBy>
  <dcterms:created xsi:type="dcterms:W3CDTF">2017-04-20T15:17:24Z</dcterms:created>
  <dcterms:modified xsi:type="dcterms:W3CDTF">2022-11-15T02:06:15Z</dcterms:modified>
</cp:coreProperties>
</file>