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github\RENETA\"/>
    </mc:Choice>
  </mc:AlternateContent>
  <xr:revisionPtr revIDLastSave="0" documentId="13_ncr:1_{08132569-EC09-41E7-BEEA-24A6F4ACF421}" xr6:coauthVersionLast="47" xr6:coauthVersionMax="47" xr10:uidLastSave="{00000000-0000-0000-0000-000000000000}"/>
  <bookViews>
    <workbookView xWindow="-120" yWindow="-120" windowWidth="29040" windowHeight="17520" activeTab="3" xr2:uid="{154C15B7-8D5E-4C93-A91C-EAE393485D1F}"/>
  </bookViews>
  <sheets>
    <sheet name="ISA" sheetId="1" r:id="rId1"/>
    <sheet name="#op" sheetId="2" r:id="rId2"/>
    <sheet name="#cc" sheetId="3" r:id="rId3"/>
    <sheet name="me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9" i="5" l="1"/>
  <c r="I49" i="5" s="1"/>
  <c r="H48" i="5"/>
  <c r="G48" i="5"/>
  <c r="I48" i="5" s="1"/>
  <c r="H47" i="5"/>
  <c r="I47" i="5" s="1"/>
  <c r="H46" i="5"/>
  <c r="I46" i="5" s="1"/>
  <c r="H45" i="5"/>
  <c r="G45" i="5"/>
  <c r="I45" i="5" s="1"/>
  <c r="G40" i="5"/>
  <c r="F40" i="5"/>
  <c r="G39" i="5"/>
  <c r="F39" i="5"/>
  <c r="F20" i="5"/>
  <c r="F19" i="5" a="1"/>
  <c r="F19" i="5" s="1"/>
  <c r="F16" i="5" a="1"/>
  <c r="F16" i="5" s="1"/>
  <c r="F15" i="5" a="1"/>
  <c r="F15" i="5" s="1"/>
  <c r="G12" i="5" a="1"/>
  <c r="G12" i="5" s="1"/>
  <c r="F12" i="5" a="1"/>
  <c r="F12" i="5" s="1"/>
  <c r="G11" i="5" a="1"/>
  <c r="G11" i="5" s="1"/>
  <c r="F11" i="5"/>
  <c r="F25" i="5" s="1"/>
  <c r="G25" i="5" l="1"/>
  <c r="G28" i="5"/>
  <c r="F32" i="5"/>
  <c r="F31" i="5"/>
  <c r="F27" i="5"/>
  <c r="F26" i="5"/>
  <c r="F30" i="5"/>
  <c r="F29" i="5"/>
  <c r="G32" i="5"/>
  <c r="G31" i="5"/>
  <c r="G30" i="5"/>
  <c r="G27" i="5"/>
  <c r="G29" i="5"/>
  <c r="G26" i="5"/>
  <c r="I50" i="5"/>
  <c r="F28" i="5"/>
  <c r="G40" i="3" l="1"/>
  <c r="F40" i="3"/>
  <c r="G39" i="3"/>
  <c r="F39" i="3"/>
  <c r="F20" i="3"/>
  <c r="F19" i="3" a="1"/>
  <c r="F19" i="3" s="1"/>
  <c r="F16" i="3"/>
  <c r="F16" i="3" a="1"/>
  <c r="F15" i="3" a="1"/>
  <c r="F15" i="3" s="1"/>
  <c r="G12" i="3" a="1"/>
  <c r="G12" i="3" s="1"/>
  <c r="F12" i="3" a="1"/>
  <c r="F12" i="3" s="1"/>
  <c r="G11" i="3" a="1"/>
  <c r="G11" i="3" s="1"/>
  <c r="F11" i="3"/>
  <c r="F25" i="3" s="1"/>
  <c r="O76" i="3" s="1"/>
  <c r="G40" i="2"/>
  <c r="F40" i="2"/>
  <c r="G39" i="2"/>
  <c r="F39" i="2"/>
  <c r="F28" i="2"/>
  <c r="F25" i="2"/>
  <c r="O76" i="2" s="1"/>
  <c r="F20" i="2"/>
  <c r="F19" i="2" a="1"/>
  <c r="F19" i="2" s="1"/>
  <c r="F16" i="2" a="1"/>
  <c r="F16" i="2" s="1"/>
  <c r="F15" i="2" a="1"/>
  <c r="F15" i="2" s="1"/>
  <c r="G12" i="2" a="1"/>
  <c r="G12" i="2" s="1"/>
  <c r="F12" i="2" a="1"/>
  <c r="F12" i="2" s="1"/>
  <c r="G11" i="2" a="1"/>
  <c r="G11" i="2" s="1"/>
  <c r="F11" i="2"/>
  <c r="G25" i="3" l="1"/>
  <c r="P76" i="3" s="1"/>
  <c r="U76" i="3" s="1"/>
  <c r="G28" i="3"/>
  <c r="F26" i="3"/>
  <c r="F32" i="3"/>
  <c r="F31" i="3"/>
  <c r="O22" i="3" s="1"/>
  <c r="F30" i="3"/>
  <c r="F29" i="3"/>
  <c r="F27" i="3"/>
  <c r="G32" i="3"/>
  <c r="G31" i="3"/>
  <c r="P22" i="3" s="1"/>
  <c r="G30" i="3"/>
  <c r="G29" i="3"/>
  <c r="G27" i="3"/>
  <c r="G26" i="3"/>
  <c r="F28" i="3"/>
  <c r="G28" i="2"/>
  <c r="G25" i="2"/>
  <c r="P76" i="2" s="1"/>
  <c r="F31" i="2"/>
  <c r="O22" i="2" s="1"/>
  <c r="F30" i="2"/>
  <c r="F29" i="2"/>
  <c r="F32" i="2"/>
  <c r="F27" i="2"/>
  <c r="F26" i="2"/>
  <c r="G29" i="2"/>
  <c r="G27" i="2"/>
  <c r="G31" i="2"/>
  <c r="P22" i="2" s="1"/>
  <c r="G26" i="2"/>
  <c r="G32" i="2"/>
  <c r="G30" i="2"/>
  <c r="U76" i="2"/>
  <c r="O60" i="3" l="1"/>
  <c r="U60" i="3" s="1"/>
  <c r="O47" i="3"/>
  <c r="O31" i="3"/>
  <c r="O37" i="3"/>
  <c r="O84" i="3"/>
  <c r="O41" i="3"/>
  <c r="P84" i="3"/>
  <c r="P41" i="3"/>
  <c r="P71" i="3"/>
  <c r="P15" i="3"/>
  <c r="P14" i="3"/>
  <c r="P64" i="3"/>
  <c r="P63" i="3"/>
  <c r="P72" i="3"/>
  <c r="P68" i="3"/>
  <c r="P80" i="3"/>
  <c r="P67" i="3"/>
  <c r="P79" i="3"/>
  <c r="P19" i="3"/>
  <c r="P18" i="3"/>
  <c r="P60" i="3"/>
  <c r="P47" i="3"/>
  <c r="P31" i="3"/>
  <c r="P37" i="3"/>
  <c r="O71" i="3"/>
  <c r="U71" i="3" s="1"/>
  <c r="O15" i="3"/>
  <c r="U15" i="3" s="1"/>
  <c r="O14" i="3"/>
  <c r="O64" i="3"/>
  <c r="U64" i="3" s="1"/>
  <c r="O63" i="3"/>
  <c r="U63" i="3" s="1"/>
  <c r="O72" i="3"/>
  <c r="O68" i="3"/>
  <c r="U68" i="3" s="1"/>
  <c r="O80" i="3"/>
  <c r="U80" i="3" s="1"/>
  <c r="O67" i="3"/>
  <c r="U67" i="3" s="1"/>
  <c r="O79" i="3"/>
  <c r="U79" i="3" s="1"/>
  <c r="O18" i="3"/>
  <c r="O19" i="3"/>
  <c r="U19" i="3" s="1"/>
  <c r="U22" i="3"/>
  <c r="P84" i="2"/>
  <c r="P41" i="2"/>
  <c r="P64" i="2"/>
  <c r="P15" i="2"/>
  <c r="P63" i="2"/>
  <c r="P72" i="2"/>
  <c r="P71" i="2"/>
  <c r="P14" i="2"/>
  <c r="O84" i="2"/>
  <c r="U84" i="2" s="1"/>
  <c r="O41" i="2"/>
  <c r="U41" i="2" s="1"/>
  <c r="P31" i="2"/>
  <c r="P47" i="2"/>
  <c r="P37" i="2"/>
  <c r="P60" i="2"/>
  <c r="P80" i="2"/>
  <c r="P67" i="2"/>
  <c r="P19" i="2"/>
  <c r="P79" i="2"/>
  <c r="P18" i="2"/>
  <c r="P68" i="2"/>
  <c r="O71" i="2"/>
  <c r="O14" i="2"/>
  <c r="O64" i="2"/>
  <c r="U64" i="2" s="1"/>
  <c r="O15" i="2"/>
  <c r="U15" i="2" s="1"/>
  <c r="O63" i="2"/>
  <c r="U63" i="2" s="1"/>
  <c r="O72" i="2"/>
  <c r="U72" i="2" s="1"/>
  <c r="O60" i="2"/>
  <c r="O37" i="2"/>
  <c r="O31" i="2"/>
  <c r="U31" i="2" s="1"/>
  <c r="O47" i="2"/>
  <c r="U47" i="2" s="1"/>
  <c r="O68" i="2"/>
  <c r="U68" i="2" s="1"/>
  <c r="O80" i="2"/>
  <c r="U80" i="2" s="1"/>
  <c r="O67" i="2"/>
  <c r="O19" i="2"/>
  <c r="U19" i="2" s="1"/>
  <c r="O79" i="2"/>
  <c r="U79" i="2" s="1"/>
  <c r="O18" i="2"/>
  <c r="U18" i="2" s="1"/>
  <c r="U22" i="2"/>
  <c r="U72" i="3" l="1"/>
  <c r="U14" i="3"/>
  <c r="U41" i="3"/>
  <c r="U84" i="3"/>
  <c r="U37" i="3"/>
  <c r="U18" i="3"/>
  <c r="U31" i="3"/>
  <c r="V38" i="3" s="1"/>
  <c r="U47" i="3"/>
  <c r="U14" i="2"/>
  <c r="U37" i="2"/>
  <c r="U60" i="2"/>
  <c r="U71" i="2"/>
  <c r="U67" i="2"/>
  <c r="C23" i="1"/>
  <c r="V8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<sst xmlns="http://schemas.openxmlformats.org/spreadsheetml/2006/main" count="484" uniqueCount="257">
  <si>
    <t>Field</t>
  </si>
  <si>
    <t>RENETA ISA</t>
  </si>
  <si>
    <t>Bit-width</t>
  </si>
  <si>
    <t>Paus</t>
  </si>
  <si>
    <t>Description</t>
  </si>
  <si>
    <t>DST1</t>
  </si>
  <si>
    <t>DST0</t>
  </si>
  <si>
    <t>SRC1</t>
  </si>
  <si>
    <t>SRC0</t>
  </si>
  <si>
    <t>N1</t>
  </si>
  <si>
    <t>CNT0</t>
  </si>
  <si>
    <t>CNT1</t>
  </si>
  <si>
    <t>CNT2</t>
  </si>
  <si>
    <t>t</t>
  </si>
  <si>
    <t>Func</t>
  </si>
  <si>
    <t>Nt</t>
  </si>
  <si>
    <t>Proc</t>
  </si>
  <si>
    <t>Whether to pause the accelerator after executing this instruction. 1=Pause</t>
  </si>
  <si>
    <t>Destination of results, 1/0 = SMEM/None</t>
  </si>
  <si>
    <t>Destination of results, 1/0 = DRAM/None</t>
  </si>
  <si>
    <t>Source of operands, 1/0 = DRAM/SMEM_RD2</t>
  </si>
  <si>
    <t>Source of operands, 1/0 = SMEM_RD1/None</t>
  </si>
  <si>
    <t>Previous layer size</t>
  </si>
  <si>
    <t>Upper bound value of the inner most loop</t>
  </si>
  <si>
    <t>Upper bound value of the middle loop</t>
  </si>
  <si>
    <t>Upper bound value of the outer most loop</t>
  </si>
  <si>
    <t>Activation function, 0-3 = none/ReLU/sigmoid/tanh</t>
  </si>
  <si>
    <t>Current timestep</t>
  </si>
  <si>
    <t>Total no. timesteps of current sample</t>
  </si>
  <si>
    <t>Procedure, 0-6 = IDLE, MxV, MTxV, VXV, MxV_SP, MTxV_SP, VXV_SP</t>
  </si>
  <si>
    <t>sum</t>
  </si>
  <si>
    <t>Input size</t>
  </si>
  <si>
    <t># LSTM layer</t>
  </si>
  <si>
    <t>LSTM layer size</t>
  </si>
  <si>
    <t>LSTM #op / timestep</t>
  </si>
  <si>
    <t>Sum</t>
  </si>
  <si>
    <t># FC layer</t>
  </si>
  <si>
    <t>FC layer size</t>
  </si>
  <si>
    <t>Classification layer size</t>
  </si>
  <si>
    <t>Forward</t>
  </si>
  <si>
    <t>x_msk[t] = abs(x[t] - x̂[t-1]) &gt; θx</t>
  </si>
  <si>
    <r>
      <t xml:space="preserve">x̂[t] = x[t]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x_msk[t] + x̂[t-1]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~x_msk[t]</t>
    </r>
  </si>
  <si>
    <t>Batch size</t>
  </si>
  <si>
    <r>
      <t xml:space="preserve">Δx[t] = (x[t] - x̂[t-1])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x_msk[t]</t>
    </r>
  </si>
  <si>
    <t>h_msk[t-1] = abs(h[t-1] - ĥ[t-2]) &gt; θh</t>
  </si>
  <si>
    <t>#timestep</t>
  </si>
  <si>
    <t>LSTM dim</t>
  </si>
  <si>
    <r>
      <t xml:space="preserve">ĥ[t-1] = h[t-1]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h_msk[t-1] + ĥ[t-2]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~h_msk[t-1]</t>
    </r>
  </si>
  <si>
    <t>Nx</t>
  </si>
  <si>
    <r>
      <t xml:space="preserve">Δh[t-1] = (h[t-1] - ĥ[t-2])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h_msk[t-1]</t>
    </r>
  </si>
  <si>
    <t>Nh</t>
  </si>
  <si>
    <t>Mx[t] = sparse_mm(Wx, Δx[t])</t>
  </si>
  <si>
    <t>FC dim</t>
  </si>
  <si>
    <t>Nh*4*Nx*2</t>
  </si>
  <si>
    <t>Nh*4*Nx*2*oc(Δx)</t>
  </si>
  <si>
    <t>Ny</t>
  </si>
  <si>
    <t>Mh[t] = sparse_mm(Wh, Δh[t-1])</t>
  </si>
  <si>
    <t>Classification dim</t>
  </si>
  <si>
    <t>Nh*4*Nh*2</t>
  </si>
  <si>
    <t>Nh*4*Nh*2*oc(Δh)</t>
  </si>
  <si>
    <t>M[t] = Mx[t] + Mh[t] + M[t-1]</t>
  </si>
  <si>
    <t>Nh*4*2</t>
  </si>
  <si>
    <t>LSTM data</t>
  </si>
  <si>
    <t>dim</t>
  </si>
  <si>
    <t>i[t] = sigmoid(Mi[t]), f[t] = sigmoid(Mf[t]), o[t] = sigmoid(Mo[t])</t>
  </si>
  <si>
    <t>x[t]</t>
  </si>
  <si>
    <t>1/(1+exp(-x))</t>
  </si>
  <si>
    <t>h[t-1]</t>
  </si>
  <si>
    <t>Wx</t>
  </si>
  <si>
    <t>Nh*4</t>
  </si>
  <si>
    <t>g[t] = tanh(Mg[t])</t>
  </si>
  <si>
    <t>1-2/(exp(2x)+1)</t>
  </si>
  <si>
    <t>Wh</t>
  </si>
  <si>
    <r>
      <t xml:space="preserve">c[t] = f[t]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c[t-1] + i[t]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g[t]</t>
    </r>
  </si>
  <si>
    <t>M[t]</t>
  </si>
  <si>
    <t>Nh*3</t>
  </si>
  <si>
    <t>(i,f,g,o,c)[t]</t>
  </si>
  <si>
    <t>tanh(c[t])</t>
  </si>
  <si>
    <t>LSTM spΔ</t>
  </si>
  <si>
    <r>
      <t xml:space="preserve">h[t] = o[t]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tanh(c[t])</t>
    </r>
  </si>
  <si>
    <t>sp Δx</t>
  </si>
  <si>
    <t>sp Δh</t>
  </si>
  <si>
    <t>oc Δx</t>
  </si>
  <si>
    <t>oc Δh</t>
  </si>
  <si>
    <t>Backward</t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</si>
  <si>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h[t]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h[t] +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L/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h[t]</t>
    </r>
  </si>
  <si>
    <t>tanh'(c[t])</t>
  </si>
  <si>
    <t>1-tanh(x)^2</t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</si>
  <si>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c[t]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h[t]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o[t]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tanh'(c[t]) +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c[t+1]</t>
    </r>
  </si>
  <si>
    <t>tanh'(Mg[t])</t>
  </si>
  <si>
    <t>sigmoid'(Mi[t]), sigmoid'(Mf[t]), sigmoid'(Mo[t])</t>
  </si>
  <si>
    <t>sigmoid(x)*(1-sigmoid(x))</t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</si>
  <si>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Mi[t]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c[t]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g[t]      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sigmoid'(Mi[t])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</si>
  <si>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Mf[t]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c[t]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c[t-1]    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sigmoid'(Mf[t])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</si>
  <si>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Mg[t]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c[t]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i[t]      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tanh'(Mg[t])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</si>
  <si>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Mo[t]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h[t]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tanh(c[t])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sigmoid'(Mo[t])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</si>
  <si>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M[t] = concat(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Mi[t],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Mf[t],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Mg[t],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Mo[t]) +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M[t+1]</t>
    </r>
  </si>
  <si>
    <t>Nh*4*3</t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</si>
  <si>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Wx[t] = sparse_mm(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M[t], Δx[t]^T)   +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Wx[t+1]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</si>
  <si>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Wh[t] = sparse_mm(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M[t], Δh[t-1]^T) +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Wh[t+1]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</si>
  <si>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Δx[t] = sparse_mm(Wx^T,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M[t])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</si>
  <si>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x̂[t-1]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x̂[t]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~x_msk[t] -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Δx[t]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x_msk[t]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</si>
  <si>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x[t]  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x̂[t]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 x_msk[t] +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Δx[t]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x_msk[t]</t>
    </r>
  </si>
  <si>
    <t>Nx*3*2</t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</si>
  <si>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Δh[t-1] = sparse_mm(Wh^T,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M[t])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</si>
  <si>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ĥ[t-2]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ĥ[t-1]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~h_msk[t-1] -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Δh[t-1]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h_msk[t-1]</t>
    </r>
  </si>
  <si>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h[t-1] =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ĥ[t-1]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 h_msk[t-1] + 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>C/</t>
    </r>
    <r>
      <rPr>
        <sz val="11"/>
        <color theme="1"/>
        <rFont val="等线"/>
        <family val="2"/>
        <charset val="134"/>
      </rPr>
      <t>∂</t>
    </r>
    <r>
      <rPr>
        <sz val="11"/>
        <color theme="1"/>
        <rFont val="Calibri"/>
        <family val="2"/>
      </rPr>
      <t xml:space="preserve">Δh[t-1] </t>
    </r>
    <r>
      <rPr>
        <sz val="11"/>
        <color theme="1"/>
        <rFont val="等线"/>
        <family val="2"/>
        <charset val="134"/>
      </rPr>
      <t>⊙</t>
    </r>
    <r>
      <rPr>
        <sz val="11"/>
        <color theme="1"/>
        <rFont val="Calibri"/>
        <family val="2"/>
      </rPr>
      <t xml:space="preserve"> h_msk[t-1]</t>
    </r>
  </si>
  <si>
    <t>Nh*3*2</t>
  </si>
  <si>
    <t>LSTM #cc / timestep</t>
  </si>
  <si>
    <t>#PE</t>
  </si>
  <si>
    <t>Nh*4*Nx/P</t>
  </si>
  <si>
    <t>Nh*4*Nx*oc(Δx)/P</t>
  </si>
  <si>
    <t>Nh*4*Nh/P</t>
  </si>
  <si>
    <t>Nh*4*Nh*oc(Δh)/P</t>
  </si>
  <si>
    <t>Nh*4*3/P</t>
  </si>
  <si>
    <t>Nh*2/P</t>
  </si>
  <si>
    <t>Nh/P</t>
  </si>
  <si>
    <t>Nh*3/P</t>
  </si>
  <si>
    <t>Nx*2*2/P</t>
  </si>
  <si>
    <t>Nh*2*2/P</t>
  </si>
  <si>
    <t>LSTM mem</t>
  </si>
  <si>
    <t>DRAM</t>
  </si>
  <si>
    <t>SRAM</t>
  </si>
  <si>
    <t>PE_BUF</t>
  </si>
  <si>
    <t>IDB</t>
  </si>
  <si>
    <t>R</t>
  </si>
  <si>
    <t>W</t>
  </si>
  <si>
    <t>Content</t>
  </si>
  <si>
    <t>Sp</t>
    <phoneticPr fontId="0" type="noConversion"/>
  </si>
  <si>
    <t>…[t-1]</t>
  </si>
  <si>
    <t>x[0:t-1]</t>
    <phoneticPr fontId="0" type="noConversion"/>
  </si>
  <si>
    <t>x̂[t-1]</t>
  </si>
  <si>
    <t>Δx[0:t-1]</t>
    <phoneticPr fontId="0" type="noConversion"/>
  </si>
  <si>
    <t>h[0:t-1]</t>
    <phoneticPr fontId="0" type="noConversion"/>
  </si>
  <si>
    <t>ĥ[t-2]</t>
  </si>
  <si>
    <t>Δh[-1:t-2]</t>
    <phoneticPr fontId="0" type="noConversion"/>
  </si>
  <si>
    <t>M[t-1]</t>
  </si>
  <si>
    <t>(i,f,g,o)[t-1]</t>
    <phoneticPr fontId="0" type="noConversion"/>
  </si>
  <si>
    <t>c[t-1]</t>
    <phoneticPr fontId="0" type="noConversion"/>
  </si>
  <si>
    <t>tc[t-1]</t>
    <phoneticPr fontId="0" type="noConversion"/>
  </si>
  <si>
    <t>x[t]    // 1st layer</t>
    <phoneticPr fontId="0" type="noConversion"/>
  </si>
  <si>
    <t>x[t]</t>
    <phoneticPr fontId="0" type="noConversion"/>
  </si>
  <si>
    <t>Max timestep</t>
  </si>
  <si>
    <t>Δx[t] = x[t] - x̂[t-1] | abs(x[t] - x̂[t-1]) &gt; θx</t>
    <phoneticPr fontId="0" type="noConversion"/>
  </si>
  <si>
    <t>x[t], x̂[t-1]</t>
    <phoneticPr fontId="0" type="noConversion"/>
  </si>
  <si>
    <t>Δx[t]</t>
  </si>
  <si>
    <t>x[t] - x̂[t-1]</t>
    <phoneticPr fontId="0" type="noConversion"/>
  </si>
  <si>
    <t>x_msk[t]</t>
  </si>
  <si>
    <t>Max RNN size</t>
  </si>
  <si>
    <t>x̂[t] = x̂[t-1] + Δx[t]</t>
    <phoneticPr fontId="0" type="noConversion"/>
  </si>
  <si>
    <t>x̂[t]</t>
  </si>
  <si>
    <t>Max FC size</t>
  </si>
  <si>
    <t>Δh[t-1] = h[t-1] - ĥ[t-2] | abs(h[t-1] - ĥ[t-2]) &gt; θh</t>
    <phoneticPr fontId="0" type="noConversion"/>
  </si>
  <si>
    <t>h[t-1], ĥ[t-2]</t>
    <phoneticPr fontId="0" type="noConversion"/>
  </si>
  <si>
    <t>Δh[t-1]</t>
  </si>
  <si>
    <t>h[t-1] - ĥ[t-2]</t>
    <phoneticPr fontId="0" type="noConversion"/>
  </si>
  <si>
    <t>h_msk[t-1]</t>
  </si>
  <si>
    <t>ĥ[t-1] = ĥ[t-2] + Δh[t-1]</t>
    <phoneticPr fontId="0" type="noConversion"/>
  </si>
  <si>
    <t>ĥ[t-2]</t>
    <phoneticPr fontId="0" type="noConversion"/>
  </si>
  <si>
    <t>ĥ[t-1]</t>
  </si>
  <si>
    <t>Wx</t>
    <phoneticPr fontId="0" type="noConversion"/>
  </si>
  <si>
    <t>x_msk[t], Δx[t]</t>
  </si>
  <si>
    <t>Mx[t]</t>
  </si>
  <si>
    <t>Wh</t>
    <phoneticPr fontId="0" type="noConversion"/>
  </si>
  <si>
    <t>h_msk[t-1], Δh[t-1]</t>
  </si>
  <si>
    <t>Mx[t]+Mh[t]</t>
  </si>
  <si>
    <t>sigmoid(Mi[t]), sigmoid(Mf[t]), tanh(Mg[t]), sigmoid(Mo[t])</t>
  </si>
  <si>
    <t>(i,f,g,o)[t]</t>
  </si>
  <si>
    <t>c[t]</t>
    <phoneticPr fontId="0" type="noConversion"/>
  </si>
  <si>
    <t>(i,f,g)[t], c[t-1]</t>
  </si>
  <si>
    <t>c[t]</t>
  </si>
  <si>
    <t>tc[t]</t>
    <phoneticPr fontId="0" type="noConversion"/>
  </si>
  <si>
    <t>tc[t]</t>
  </si>
  <si>
    <t>h[t]</t>
  </si>
  <si>
    <t>o[t], tc[t]</t>
  </si>
  <si>
    <t>h[t]</t>
    <phoneticPr fontId="0" type="noConversion"/>
  </si>
  <si>
    <t>Loss</t>
    <phoneticPr fontId="0" type="noConversion"/>
  </si>
  <si>
    <t>…</t>
    <phoneticPr fontId="0" type="noConversion"/>
  </si>
  <si>
    <r>
      <rPr>
        <sz val="11"/>
        <color rgb="FFFF0000"/>
        <rFont val="等线"/>
        <family val="2"/>
        <charset val="134"/>
      </rPr>
      <t>∂</t>
    </r>
    <r>
      <rPr>
        <sz val="11"/>
        <color rgb="FFFF0000"/>
        <rFont val="Calibri"/>
        <family val="2"/>
      </rPr>
      <t>L/</t>
    </r>
    <r>
      <rPr>
        <sz val="11"/>
        <color rgb="FFFF0000"/>
        <rFont val="等线"/>
        <family val="2"/>
        <charset val="134"/>
      </rPr>
      <t>∂</t>
    </r>
    <r>
      <rPr>
        <sz val="11"/>
        <color rgb="FFFF0000"/>
        <rFont val="Calibri"/>
        <family val="2"/>
      </rPr>
      <t>h[t]</t>
    </r>
  </si>
  <si>
    <t>…[t+1]</t>
  </si>
  <si>
    <t>∂C/∂x[t+1:T]</t>
  </si>
  <si>
    <t>∂C/∂Δx[t+1]</t>
  </si>
  <si>
    <t>Δx</t>
    <phoneticPr fontId="0" type="noConversion"/>
  </si>
  <si>
    <t>∂C/∂Δh[t]</t>
  </si>
  <si>
    <t>Δh</t>
    <phoneticPr fontId="0" type="noConversion"/>
  </si>
  <si>
    <t>(i,g,f,o)'[t+1]</t>
    <phoneticPr fontId="0" type="noConversion"/>
  </si>
  <si>
    <t>∂C/∂c[t]</t>
  </si>
  <si>
    <t>tc'[t+1]</t>
    <phoneticPr fontId="0" type="noConversion"/>
  </si>
  <si>
    <t>mask</t>
  </si>
  <si>
    <t>tc'[t]</t>
  </si>
  <si>
    <t>o[t]</t>
    <phoneticPr fontId="0" type="noConversion"/>
  </si>
  <si>
    <t>f[t]</t>
    <phoneticPr fontId="0" type="noConversion"/>
  </si>
  <si>
    <t>Type</t>
  </si>
  <si>
    <t>Width</t>
  </si>
  <si>
    <t>Depth</t>
  </si>
  <si>
    <t>Quantity</t>
  </si>
  <si>
    <t>Total Bytes</t>
  </si>
  <si>
    <t>2p</t>
  </si>
  <si>
    <t>sigmoid'(Mi[t]), sigmoid'(Mf[t]), tanh'(Mg[t]), sigmoid'(Mo[t])</t>
  </si>
  <si>
    <t>(i,f,g,o)'[t]</t>
  </si>
  <si>
    <t>IPM_DDB</t>
  </si>
  <si>
    <t>OPM_DDB</t>
  </si>
  <si>
    <t>g[t]</t>
    <phoneticPr fontId="0" type="noConversion"/>
  </si>
  <si>
    <t>CCM_MAC</t>
  </si>
  <si>
    <t>CCM_ACC</t>
  </si>
  <si>
    <t>i[t]</t>
    <phoneticPr fontId="0" type="noConversion"/>
  </si>
  <si>
    <t>(NZIL)</t>
  </si>
  <si>
    <t>∂C/∂x[t]</t>
  </si>
  <si>
    <t>PU</t>
    <phoneticPr fontId="0" type="noConversion"/>
  </si>
  <si>
    <r>
      <rPr>
        <sz val="11"/>
        <rFont val="等线"/>
        <family val="2"/>
        <charset val="134"/>
      </rPr>
      <t>∂</t>
    </r>
    <r>
      <rPr>
        <sz val="11"/>
        <rFont val="Calibri"/>
        <family val="2"/>
      </rPr>
      <t>C/</t>
    </r>
    <r>
      <rPr>
        <sz val="11"/>
        <rFont val="等线"/>
        <family val="2"/>
        <charset val="134"/>
      </rPr>
      <t>∂</t>
    </r>
    <r>
      <rPr>
        <sz val="11"/>
        <rFont val="Calibri"/>
        <family val="2"/>
      </rPr>
      <t>Wx += sparse_mm(</t>
    </r>
    <r>
      <rPr>
        <sz val="11"/>
        <rFont val="等线"/>
        <family val="2"/>
        <charset val="134"/>
      </rPr>
      <t>∂</t>
    </r>
    <r>
      <rPr>
        <sz val="11"/>
        <rFont val="Calibri"/>
        <family val="2"/>
      </rPr>
      <t>C/</t>
    </r>
    <r>
      <rPr>
        <sz val="11"/>
        <rFont val="等线"/>
        <family val="2"/>
        <charset val="134"/>
      </rPr>
      <t>∂</t>
    </r>
    <r>
      <rPr>
        <sz val="11"/>
        <rFont val="Calibri"/>
        <family val="2"/>
      </rPr>
      <t>M[t], Δx[t]^T)</t>
    </r>
  </si>
  <si>
    <r>
      <rPr>
        <sz val="11"/>
        <rFont val="等线"/>
        <family val="2"/>
        <charset val="134"/>
      </rPr>
      <t>∂</t>
    </r>
    <r>
      <rPr>
        <sz val="11"/>
        <rFont val="Calibri"/>
        <family val="2"/>
      </rPr>
      <t>C/</t>
    </r>
    <r>
      <rPr>
        <sz val="11"/>
        <rFont val="等线"/>
        <family val="2"/>
        <charset val="134"/>
      </rPr>
      <t>∂</t>
    </r>
    <r>
      <rPr>
        <sz val="11"/>
        <rFont val="Calibri"/>
        <family val="2"/>
      </rPr>
      <t>Wh += sparse_mm(</t>
    </r>
    <r>
      <rPr>
        <sz val="11"/>
        <rFont val="等线"/>
        <family val="2"/>
        <charset val="134"/>
      </rPr>
      <t>∂</t>
    </r>
    <r>
      <rPr>
        <sz val="11"/>
        <rFont val="Calibri"/>
        <family val="2"/>
      </rPr>
      <t>C/</t>
    </r>
    <r>
      <rPr>
        <sz val="11"/>
        <rFont val="等线"/>
        <family val="2"/>
        <charset val="134"/>
      </rPr>
      <t>∂</t>
    </r>
    <r>
      <rPr>
        <sz val="11"/>
        <rFont val="Calibri"/>
        <family val="2"/>
      </rPr>
      <t>M[t], Δh[t-1]^T)</t>
    </r>
  </si>
  <si>
    <r>
      <t xml:space="preserve">c[t] = f[t]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c[t-1] + i[t]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g[t]</t>
    </r>
  </si>
  <si>
    <r>
      <t xml:space="preserve">h[t] = o[t]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tanh(c[t])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</si>
  <si>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x̂[t]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</si>
  <si>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h[t]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</si>
  <si>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ĥ[t-1]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</si>
  <si>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M[t+1:T]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</si>
  <si>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</si>
  <si>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h[t]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h[t] +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L/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h[t]</t>
    </r>
  </si>
  <si>
    <r>
      <rPr>
        <sz val="11"/>
        <color rgb="FF000000"/>
        <rFont val="等线"/>
        <family val="2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</rPr>
      <t>∂</t>
    </r>
    <r>
      <rPr>
        <sz val="11"/>
        <color rgb="FF000000"/>
        <rFont val="Calibri"/>
        <family val="2"/>
      </rPr>
      <t xml:space="preserve">c[t] += </t>
    </r>
    <r>
      <rPr>
        <sz val="11"/>
        <color rgb="FF000000"/>
        <rFont val="等线"/>
        <family val="2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</rPr>
      <t>∂</t>
    </r>
    <r>
      <rPr>
        <sz val="11"/>
        <color rgb="FF000000"/>
        <rFont val="Calibri"/>
        <family val="2"/>
      </rPr>
      <t xml:space="preserve">h[t] </t>
    </r>
    <r>
      <rPr>
        <sz val="11"/>
        <color rgb="FF000000"/>
        <rFont val="等线"/>
        <family val="2"/>
      </rPr>
      <t>⊙</t>
    </r>
    <r>
      <rPr>
        <sz val="11"/>
        <color rgb="FF000000"/>
        <rFont val="Calibri"/>
        <family val="2"/>
      </rPr>
      <t xml:space="preserve"> o[t] </t>
    </r>
    <r>
      <rPr>
        <sz val="11"/>
        <color rgb="FF000000"/>
        <rFont val="等线"/>
        <family val="2"/>
      </rPr>
      <t>⊙</t>
    </r>
    <r>
      <rPr>
        <sz val="11"/>
        <color rgb="FF000000"/>
        <rFont val="Calibri"/>
        <family val="2"/>
      </rPr>
      <t xml:space="preserve"> tanh'(c[t])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</si>
  <si>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h[t], tc'[t], 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</si>
  <si>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c[t]</t>
    </r>
  </si>
  <si>
    <r>
      <rPr>
        <sz val="11"/>
        <color rgb="FF000000"/>
        <rFont val="等线"/>
        <family val="2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</rPr>
      <t>∂</t>
    </r>
    <r>
      <rPr>
        <sz val="11"/>
        <color rgb="FF000000"/>
        <rFont val="Calibri"/>
        <family val="2"/>
      </rPr>
      <t xml:space="preserve">c[t-1] = </t>
    </r>
    <r>
      <rPr>
        <sz val="11"/>
        <color rgb="FF000000"/>
        <rFont val="等线"/>
        <family val="2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</rPr>
      <t>∂</t>
    </r>
    <r>
      <rPr>
        <sz val="11"/>
        <color rgb="FF000000"/>
        <rFont val="Calibri"/>
        <family val="2"/>
      </rPr>
      <t xml:space="preserve">c[t] </t>
    </r>
    <r>
      <rPr>
        <sz val="11"/>
        <color rgb="FF000000"/>
        <rFont val="等线"/>
        <family val="2"/>
      </rPr>
      <t>⊙</t>
    </r>
    <r>
      <rPr>
        <sz val="11"/>
        <color rgb="FF000000"/>
        <rFont val="Calibri"/>
        <family val="2"/>
      </rPr>
      <t xml:space="preserve"> f[t]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</si>
  <si>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c[t-1]</t>
    </r>
  </si>
  <si>
    <t>sp x2</t>
    <phoneticPr fontId="0" type="noConversion"/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</si>
  <si>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Mi[t]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c[t]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g[t]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i'[t] +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Mi[t+1]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</si>
  <si>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c[t], i'[t],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Mi[t+1]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</si>
  <si>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Mi[t]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</si>
  <si>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Mf[t]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c[t]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c[t-1]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f'[t] +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Mf[t+1]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</si>
  <si>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c[t], f'[t],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Mf[t+1]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</si>
  <si>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Mf[t]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</si>
  <si>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Mg[t]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c[t]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i[t]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g'[t] +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Mg[t+1]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</si>
  <si>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c[t], g'[t],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Mg[t+1]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</si>
  <si>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Mg[t]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</si>
  <si>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Mo[t]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h[t]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tanh(c[t])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o'[t] +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Mo[t+1]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</si>
  <si>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h[t], o'[t],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Mo[t+1]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</si>
  <si>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Mo[t]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</si>
  <si>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Δh[t-1] = sparse_mm(Wh^T,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M[t])</t>
    </r>
  </si>
  <si>
    <r>
      <t xml:space="preserve">h_msk[t-1],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</si>
  <si>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Δh[t-1]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</si>
  <si>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h[t-1]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ĥ[t-1]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 h_msk[t-1] +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Δh[t-1]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h_msk[t-1]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</si>
  <si>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ĥ[t-1],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Δh[t-1]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</si>
  <si>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h[t-1]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</si>
  <si>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ĥ[t-2]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ĥ[t-1]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~h_msk[t-1] -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Δh[t-1]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h_msk[t-1]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</si>
  <si>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ĥ[t-2]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</si>
  <si>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Δx[t] = sparse_mm(Wx^T,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M[t])</t>
    </r>
  </si>
  <si>
    <r>
      <t xml:space="preserve">x_msk[t],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</si>
  <si>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Δx[t]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</si>
  <si>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x[t]  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x̂[t]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 x_msk[t] +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Δx[t]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x_msk[t]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</si>
  <si>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x̂[t],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Δx[t]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</si>
  <si>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x[t]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</si>
  <si>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x̂[t-1] =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x̂[t]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~x_msk[t] -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 xml:space="preserve">Δx[t] </t>
    </r>
    <r>
      <rPr>
        <sz val="11"/>
        <color rgb="FF000000"/>
        <rFont val="等线"/>
        <family val="2"/>
        <charset val="134"/>
      </rPr>
      <t>⊙</t>
    </r>
    <r>
      <rPr>
        <sz val="11"/>
        <color rgb="FF000000"/>
        <rFont val="Calibri"/>
        <family val="2"/>
      </rPr>
      <t xml:space="preserve"> x_msk[t]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</si>
  <si>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x̂[t-1]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</si>
  <si>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Wx</t>
    </r>
  </si>
  <si>
    <r>
      <t xml:space="preserve">Δx[t],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M[t]</t>
    </r>
  </si>
  <si>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Wh</t>
    </r>
  </si>
  <si>
    <r>
      <t xml:space="preserve">Δh[t-1], 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C/</t>
    </r>
    <r>
      <rPr>
        <sz val="11"/>
        <color rgb="FF000000"/>
        <rFont val="等线"/>
        <family val="2"/>
        <charset val="134"/>
      </rPr>
      <t>∂</t>
    </r>
    <r>
      <rPr>
        <sz val="11"/>
        <color rgb="FF000000"/>
        <rFont val="Calibri"/>
        <family val="2"/>
      </rPr>
      <t>M[t]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</si>
</sst>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134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等线"/>
      <family val="2"/>
      <charset val="134"/>
    </font>
    <font>
      <b/>
      <sz val="11"/>
      <color rgb="FF7030A0"/>
      <name val="Calibri"/>
      <family val="2"/>
    </font>
    <font>
      <sz val="11"/>
      <name val="等线"/>
      <family val="2"/>
      <charset val="134"/>
    </font>
    <font>
      <sz val="11"/>
      <color rgb="FF000000"/>
      <name val="Calibri"/>
      <family val="2"/>
    </font>
    <font>
      <sz val="11"/>
      <color rgb="FF000000"/>
      <name val="等线"/>
      <family val="2"/>
      <charset val="134"/>
    </font>
    <font>
      <sz val="11"/>
      <color rgb="FF000000"/>
      <name val="等线"/>
      <family val="2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BC2E6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E7E6E6"/>
        <bgColor rgb="FF000000"/>
      </patternFill>
    </fill>
    <fill>
      <gradientFill>
        <stop position="0">
          <color rgb="FF9DC4E6"/>
        </stop>
        <stop position="1">
          <color rgb="FFFFD966"/>
        </stop>
      </gradientFill>
    </fill>
    <fill>
      <patternFill patternType="solid">
        <fgColor rgb="FFFFD966"/>
        <bgColor auto="1"/>
      </patternFill>
    </fill>
    <fill>
      <patternFill patternType="solid">
        <fgColor rgb="FFFFFF00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3">
    <xf numFmtId="0" fontId="0" fillId="0" borderId="0" xfId="0"/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2" fillId="2" borderId="0" xfId="1" applyFont="1" applyFill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3" fontId="2" fillId="0" borderId="0" xfId="1" applyNumberFormat="1" applyFont="1"/>
    <xf numFmtId="0" fontId="2" fillId="0" borderId="9" xfId="1" applyFont="1" applyBorder="1"/>
    <xf numFmtId="0" fontId="2" fillId="0" borderId="10" xfId="1" applyFont="1" applyBorder="1"/>
    <xf numFmtId="0" fontId="2" fillId="0" borderId="11" xfId="1" applyFont="1" applyBorder="1"/>
    <xf numFmtId="9" fontId="2" fillId="0" borderId="0" xfId="1" applyNumberFormat="1" applyFont="1"/>
    <xf numFmtId="9" fontId="2" fillId="0" borderId="5" xfId="1" applyNumberFormat="1" applyFont="1" applyBorder="1"/>
    <xf numFmtId="9" fontId="2" fillId="0" borderId="7" xfId="1" applyNumberFormat="1" applyFont="1" applyBorder="1"/>
    <xf numFmtId="9" fontId="2" fillId="0" borderId="8" xfId="1" applyNumberFormat="1" applyFont="1" applyBorder="1"/>
    <xf numFmtId="0" fontId="2" fillId="0" borderId="12" xfId="1" applyFont="1" applyBorder="1"/>
    <xf numFmtId="9" fontId="2" fillId="0" borderId="13" xfId="1" applyNumberFormat="1" applyFont="1" applyBorder="1"/>
    <xf numFmtId="9" fontId="2" fillId="0" borderId="14" xfId="1" applyNumberFormat="1" applyFont="1" applyBorder="1"/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10" xfId="0" applyFont="1" applyBorder="1"/>
    <xf numFmtId="0" fontId="9" fillId="0" borderId="4" xfId="0" applyFont="1" applyBorder="1"/>
    <xf numFmtId="0" fontId="9" fillId="0" borderId="7" xfId="0" applyFont="1" applyBorder="1"/>
    <xf numFmtId="0" fontId="9" fillId="0" borderId="11" xfId="0" applyFont="1" applyBorder="1"/>
    <xf numFmtId="0" fontId="9" fillId="3" borderId="11" xfId="0" applyFont="1" applyFill="1" applyBorder="1"/>
    <xf numFmtId="0" fontId="9" fillId="4" borderId="7" xfId="0" applyFont="1" applyFill="1" applyBorder="1"/>
    <xf numFmtId="0" fontId="9" fillId="0" borderId="6" xfId="0" applyFont="1" applyBorder="1"/>
    <xf numFmtId="3" fontId="9" fillId="0" borderId="0" xfId="0" applyNumberFormat="1" applyFont="1"/>
    <xf numFmtId="3" fontId="4" fillId="5" borderId="10" xfId="0" applyNumberFormat="1" applyFont="1" applyFill="1" applyBorder="1"/>
    <xf numFmtId="0" fontId="9" fillId="6" borderId="0" xfId="0" applyFont="1" applyFill="1"/>
    <xf numFmtId="3" fontId="4" fillId="7" borderId="0" xfId="0" applyNumberFormat="1" applyFont="1" applyFill="1"/>
    <xf numFmtId="0" fontId="9" fillId="5" borderId="0" xfId="0" applyFont="1" applyFill="1"/>
    <xf numFmtId="3" fontId="9" fillId="6" borderId="0" xfId="0" applyNumberFormat="1" applyFont="1" applyFill="1"/>
    <xf numFmtId="3" fontId="4" fillId="0" borderId="0" xfId="0" applyNumberFormat="1" applyFont="1"/>
    <xf numFmtId="3" fontId="4" fillId="6" borderId="0" xfId="0" applyNumberFormat="1" applyFont="1" applyFill="1"/>
    <xf numFmtId="0" fontId="9" fillId="8" borderId="0" xfId="0" applyFont="1" applyFill="1"/>
    <xf numFmtId="0" fontId="4" fillId="0" borderId="10" xfId="0" applyFont="1" applyBorder="1"/>
    <xf numFmtId="0" fontId="4" fillId="0" borderId="0" xfId="0" applyFont="1"/>
    <xf numFmtId="3" fontId="9" fillId="4" borderId="0" xfId="0" applyNumberFormat="1" applyFont="1" applyFill="1"/>
    <xf numFmtId="0" fontId="4" fillId="4" borderId="10" xfId="0" applyFont="1" applyFill="1" applyBorder="1"/>
    <xf numFmtId="0" fontId="9" fillId="0" borderId="5" xfId="0" applyFont="1" applyBorder="1"/>
    <xf numFmtId="0" fontId="9" fillId="3" borderId="10" xfId="0" applyFont="1" applyFill="1" applyBorder="1"/>
    <xf numFmtId="0" fontId="9" fillId="4" borderId="0" xfId="0" applyFont="1" applyFill="1"/>
    <xf numFmtId="0" fontId="4" fillId="3" borderId="10" xfId="0" applyFont="1" applyFill="1" applyBorder="1"/>
    <xf numFmtId="0" fontId="9" fillId="3" borderId="0" xfId="0" applyFont="1" applyFill="1"/>
    <xf numFmtId="0" fontId="4" fillId="4" borderId="0" xfId="0" applyFont="1" applyFill="1"/>
    <xf numFmtId="0" fontId="9" fillId="0" borderId="8" xfId="0" applyFont="1" applyBorder="1"/>
    <xf numFmtId="0" fontId="4" fillId="0" borderId="4" xfId="0" applyFont="1" applyBorder="1"/>
    <xf numFmtId="0" fontId="9" fillId="9" borderId="0" xfId="0" applyFont="1" applyFill="1"/>
    <xf numFmtId="3" fontId="9" fillId="9" borderId="0" xfId="0" applyNumberFormat="1" applyFont="1" applyFill="1"/>
    <xf numFmtId="3" fontId="9" fillId="3" borderId="10" xfId="0" applyNumberFormat="1" applyFont="1" applyFill="1" applyBorder="1"/>
    <xf numFmtId="3" fontId="4" fillId="0" borderId="10" xfId="0" applyNumberFormat="1" applyFont="1" applyBorder="1"/>
    <xf numFmtId="0" fontId="4" fillId="3" borderId="0" xfId="0" applyFont="1" applyFill="1"/>
    <xf numFmtId="3" fontId="9" fillId="0" borderId="10" xfId="0" applyNumberFormat="1" applyFont="1" applyBorder="1"/>
    <xf numFmtId="3" fontId="9" fillId="0" borderId="4" xfId="0" applyNumberFormat="1" applyFont="1" applyBorder="1"/>
    <xf numFmtId="0" fontId="9" fillId="0" borderId="9" xfId="0" applyFont="1" applyBorder="1"/>
    <xf numFmtId="0" fontId="5" fillId="0" borderId="0" xfId="0" applyFont="1"/>
    <xf numFmtId="0" fontId="9" fillId="0" borderId="13" xfId="0" applyFont="1" applyBorder="1"/>
    <xf numFmtId="0" fontId="9" fillId="0" borderId="15" xfId="0" applyFont="1" applyBorder="1"/>
    <xf numFmtId="3" fontId="9" fillId="0" borderId="13" xfId="0" applyNumberFormat="1" applyFont="1" applyBorder="1"/>
    <xf numFmtId="0" fontId="9" fillId="0" borderId="12" xfId="0" applyFont="1" applyBorder="1"/>
    <xf numFmtId="3" fontId="4" fillId="0" borderId="15" xfId="0" applyNumberFormat="1" applyFont="1" applyBorder="1"/>
    <xf numFmtId="3" fontId="4" fillId="0" borderId="13" xfId="0" applyNumberFormat="1" applyFont="1" applyBorder="1"/>
    <xf numFmtId="0" fontId="4" fillId="0" borderId="15" xfId="0" applyFont="1" applyBorder="1"/>
    <xf numFmtId="0" fontId="9" fillId="5" borderId="10" xfId="0" applyFont="1" applyFill="1" applyBorder="1"/>
    <xf numFmtId="3" fontId="9" fillId="5" borderId="0" xfId="0" applyNumberFormat="1" applyFont="1" applyFill="1"/>
    <xf numFmtId="9" fontId="9" fillId="0" borderId="0" xfId="0" applyNumberFormat="1" applyFont="1"/>
    <xf numFmtId="9" fontId="9" fillId="0" borderId="5" xfId="0" applyNumberFormat="1" applyFont="1" applyBorder="1"/>
    <xf numFmtId="0" fontId="5" fillId="0" borderId="10" xfId="0" applyFont="1" applyBorder="1"/>
    <xf numFmtId="9" fontId="9" fillId="0" borderId="7" xfId="0" applyNumberFormat="1" applyFont="1" applyBorder="1"/>
    <xf numFmtId="9" fontId="9" fillId="0" borderId="8" xfId="0" applyNumberFormat="1" applyFont="1" applyBorder="1"/>
    <xf numFmtId="9" fontId="9" fillId="0" borderId="13" xfId="0" applyNumberFormat="1" applyFont="1" applyBorder="1"/>
    <xf numFmtId="9" fontId="9" fillId="0" borderId="14" xfId="0" applyNumberFormat="1" applyFont="1" applyBorder="1"/>
    <xf numFmtId="0" fontId="9" fillId="10" borderId="0" xfId="0" applyFont="1" applyFill="1"/>
    <xf numFmtId="0" fontId="7" fillId="11" borderId="0" xfId="0" applyFont="1" applyFill="1"/>
    <xf numFmtId="0" fontId="9" fillId="11" borderId="0" xfId="0" applyFont="1" applyFill="1"/>
    <xf numFmtId="0" fontId="9" fillId="4" borderId="10" xfId="0" applyFont="1" applyFill="1" applyBorder="1"/>
  </cellXfs>
  <cellStyles count="2">
    <cellStyle name="Normal" xfId="0" builtinId="0"/>
    <cellStyle name="Normal 2" xfId="1" xr:uid="{1DA373E4-50FB-420B-9186-7281B0A81F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A5A35-AD95-4224-9966-D8950BF2E23E}">
  <dimension ref="B2:D23"/>
  <sheetViews>
    <sheetView workbookViewId="0">
      <selection activeCell="D6" sqref="D6"/>
    </sheetView>
  </sheetViews>
  <sheetFormatPr defaultRowHeight="15" x14ac:dyDescent="0.25"/>
  <sheetData>
    <row r="2" spans="2:4" x14ac:dyDescent="0.25">
      <c r="B2" t="s">
        <v>1</v>
      </c>
    </row>
    <row r="4" spans="2:4" x14ac:dyDescent="0.25">
      <c r="B4" t="s">
        <v>0</v>
      </c>
      <c r="C4" t="s">
        <v>2</v>
      </c>
      <c r="D4" t="s">
        <v>4</v>
      </c>
    </row>
    <row r="6" spans="2:4" x14ac:dyDescent="0.25">
      <c r="B6" t="s">
        <v>3</v>
      </c>
      <c r="C6">
        <v>1</v>
      </c>
      <c r="D6" t="s">
        <v>17</v>
      </c>
    </row>
    <row r="8" spans="2:4" x14ac:dyDescent="0.25">
      <c r="B8" t="s">
        <v>6</v>
      </c>
      <c r="C8">
        <v>1</v>
      </c>
      <c r="D8" t="s">
        <v>18</v>
      </c>
    </row>
    <row r="9" spans="2:4" x14ac:dyDescent="0.25">
      <c r="B9" t="s">
        <v>5</v>
      </c>
      <c r="C9">
        <v>1</v>
      </c>
      <c r="D9" t="s">
        <v>19</v>
      </c>
    </row>
    <row r="10" spans="2:4" x14ac:dyDescent="0.25">
      <c r="B10" t="s">
        <v>8</v>
      </c>
      <c r="C10">
        <v>1</v>
      </c>
      <c r="D10" t="s">
        <v>20</v>
      </c>
    </row>
    <row r="11" spans="2:4" x14ac:dyDescent="0.25">
      <c r="B11" t="s">
        <v>7</v>
      </c>
      <c r="C11">
        <v>1</v>
      </c>
      <c r="D11" t="s">
        <v>21</v>
      </c>
    </row>
    <row r="13" spans="2:4" x14ac:dyDescent="0.25">
      <c r="B13" t="s">
        <v>9</v>
      </c>
      <c r="C13">
        <v>8</v>
      </c>
      <c r="D13" t="s">
        <v>22</v>
      </c>
    </row>
    <row r="14" spans="2:4" x14ac:dyDescent="0.25">
      <c r="B14" t="s">
        <v>10</v>
      </c>
      <c r="C14">
        <v>8</v>
      </c>
      <c r="D14" t="s">
        <v>23</v>
      </c>
    </row>
    <row r="15" spans="2:4" x14ac:dyDescent="0.25">
      <c r="B15" t="s">
        <v>11</v>
      </c>
      <c r="C15">
        <v>8</v>
      </c>
      <c r="D15" t="s">
        <v>24</v>
      </c>
    </row>
    <row r="16" spans="2:4" x14ac:dyDescent="0.25">
      <c r="B16" t="s">
        <v>12</v>
      </c>
      <c r="C16">
        <v>8</v>
      </c>
      <c r="D16" t="s">
        <v>25</v>
      </c>
    </row>
    <row r="18" spans="2:4" x14ac:dyDescent="0.25">
      <c r="B18" t="s">
        <v>14</v>
      </c>
      <c r="C18">
        <v>2</v>
      </c>
      <c r="D18" t="s">
        <v>26</v>
      </c>
    </row>
    <row r="19" spans="2:4" x14ac:dyDescent="0.25">
      <c r="B19" t="s">
        <v>13</v>
      </c>
      <c r="C19">
        <v>8</v>
      </c>
      <c r="D19" t="s">
        <v>27</v>
      </c>
    </row>
    <row r="20" spans="2:4" x14ac:dyDescent="0.25">
      <c r="B20" t="s">
        <v>15</v>
      </c>
      <c r="C20">
        <v>9</v>
      </c>
      <c r="D20" t="s">
        <v>28</v>
      </c>
    </row>
    <row r="21" spans="2:4" x14ac:dyDescent="0.25">
      <c r="B21" t="s">
        <v>16</v>
      </c>
      <c r="C21">
        <v>4</v>
      </c>
      <c r="D21" t="s">
        <v>29</v>
      </c>
    </row>
    <row r="23" spans="2:4" x14ac:dyDescent="0.25">
      <c r="B23" t="s">
        <v>30</v>
      </c>
      <c r="C23">
        <f>SUM(C6:C21)</f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853A9-60E5-479C-97A6-7198160B9545}">
  <dimension ref="B3:U84"/>
  <sheetViews>
    <sheetView workbookViewId="0"/>
  </sheetViews>
  <sheetFormatPr defaultColWidth="8.7109375" defaultRowHeight="15" x14ac:dyDescent="0.25"/>
  <cols>
    <col min="1" max="13" width="8.7109375" style="1"/>
    <col min="14" max="14" width="18.28515625" style="1" customWidth="1"/>
    <col min="15" max="16384" width="8.7109375" style="1"/>
  </cols>
  <sheetData>
    <row r="3" spans="2:21" x14ac:dyDescent="0.25">
      <c r="E3" s="2" t="s">
        <v>31</v>
      </c>
      <c r="F3" s="3">
        <v>32</v>
      </c>
    </row>
    <row r="4" spans="2:21" x14ac:dyDescent="0.25">
      <c r="B4" s="1" t="s">
        <v>32</v>
      </c>
      <c r="C4" s="1">
        <v>2</v>
      </c>
      <c r="E4" s="2" t="s">
        <v>33</v>
      </c>
      <c r="F4" s="4">
        <v>128</v>
      </c>
      <c r="G4" s="4">
        <v>128</v>
      </c>
      <c r="H4" s="4"/>
      <c r="I4" s="4"/>
      <c r="J4" s="3"/>
      <c r="N4" s="2" t="s">
        <v>34</v>
      </c>
      <c r="O4" s="4">
        <v>1</v>
      </c>
      <c r="P4" s="4">
        <v>2</v>
      </c>
      <c r="Q4" s="4"/>
      <c r="R4" s="4"/>
      <c r="S4" s="4"/>
      <c r="T4" s="3"/>
      <c r="U4" s="2" t="s">
        <v>35</v>
      </c>
    </row>
    <row r="5" spans="2:21" x14ac:dyDescent="0.25">
      <c r="B5" s="1" t="s">
        <v>36</v>
      </c>
      <c r="C5" s="1">
        <v>1</v>
      </c>
      <c r="E5" s="2" t="s">
        <v>37</v>
      </c>
      <c r="F5" s="4">
        <v>128</v>
      </c>
      <c r="G5" s="4"/>
      <c r="H5" s="4"/>
      <c r="I5" s="4"/>
      <c r="J5" s="3"/>
    </row>
    <row r="6" spans="2:21" x14ac:dyDescent="0.25">
      <c r="E6" s="2" t="s">
        <v>38</v>
      </c>
      <c r="F6" s="3">
        <v>10</v>
      </c>
      <c r="M6" s="1" t="s">
        <v>39</v>
      </c>
      <c r="N6" s="1" t="s">
        <v>40</v>
      </c>
    </row>
    <row r="7" spans="2:21" x14ac:dyDescent="0.25">
      <c r="N7" s="1" t="s">
        <v>41</v>
      </c>
    </row>
    <row r="8" spans="2:21" x14ac:dyDescent="0.25">
      <c r="B8" s="5" t="s">
        <v>42</v>
      </c>
      <c r="C8" s="5">
        <v>1</v>
      </c>
      <c r="N8" s="1" t="s">
        <v>43</v>
      </c>
    </row>
    <row r="9" spans="2:21" x14ac:dyDescent="0.25">
      <c r="N9" s="1" t="s">
        <v>44</v>
      </c>
    </row>
    <row r="10" spans="2:21" x14ac:dyDescent="0.25">
      <c r="B10" s="1" t="s">
        <v>45</v>
      </c>
      <c r="C10" s="1">
        <v>100</v>
      </c>
      <c r="E10" s="2" t="s">
        <v>46</v>
      </c>
      <c r="F10" s="4">
        <v>1</v>
      </c>
      <c r="G10" s="4">
        <v>2</v>
      </c>
      <c r="H10" s="4"/>
      <c r="I10" s="4"/>
      <c r="J10" s="3"/>
      <c r="N10" s="1" t="s">
        <v>47</v>
      </c>
    </row>
    <row r="11" spans="2:21" x14ac:dyDescent="0.25">
      <c r="E11" s="6" t="s">
        <v>48</v>
      </c>
      <c r="F11" s="1">
        <f>F3</f>
        <v>32</v>
      </c>
      <c r="G11" s="1" cm="1">
        <f t="array" ref="G11">INDEX(F4:J4,1,G10-1)</f>
        <v>128</v>
      </c>
      <c r="J11" s="7"/>
      <c r="N11" s="1" t="s">
        <v>49</v>
      </c>
    </row>
    <row r="12" spans="2:21" x14ac:dyDescent="0.25">
      <c r="E12" s="8" t="s">
        <v>50</v>
      </c>
      <c r="F12" s="9" cm="1">
        <f t="array" ref="F12">INDEX(F4:J4,1,F10)</f>
        <v>128</v>
      </c>
      <c r="G12" s="9" cm="1">
        <f t="array" ref="G12">INDEX(F4:J4,1,G10)</f>
        <v>128</v>
      </c>
      <c r="H12" s="9"/>
      <c r="I12" s="9"/>
      <c r="J12" s="10"/>
    </row>
    <row r="13" spans="2:21" x14ac:dyDescent="0.25">
      <c r="N13" s="1" t="s">
        <v>51</v>
      </c>
    </row>
    <row r="14" spans="2:21" x14ac:dyDescent="0.25">
      <c r="E14" s="2" t="s">
        <v>52</v>
      </c>
      <c r="F14" s="4">
        <v>1</v>
      </c>
      <c r="G14" s="4"/>
      <c r="H14" s="4"/>
      <c r="I14" s="4"/>
      <c r="J14" s="3"/>
      <c r="N14" s="1" t="s">
        <v>53</v>
      </c>
      <c r="O14" s="11">
        <f>F27*F28*2</f>
        <v>32768</v>
      </c>
      <c r="P14" s="11">
        <f>G27*G28*2</f>
        <v>131072</v>
      </c>
      <c r="Q14" s="11"/>
      <c r="R14" s="11"/>
      <c r="S14" s="11"/>
      <c r="T14" s="11"/>
      <c r="U14" s="11">
        <f>SUM(O14:T14)</f>
        <v>163840</v>
      </c>
    </row>
    <row r="15" spans="2:21" x14ac:dyDescent="0.25">
      <c r="E15" s="6" t="s">
        <v>48</v>
      </c>
      <c r="F15" s="1" cm="1">
        <f t="array" ref="F15">INDEX(F4:J4,1,C4)</f>
        <v>128</v>
      </c>
      <c r="J15" s="7"/>
      <c r="N15" s="1" t="s">
        <v>54</v>
      </c>
      <c r="O15" s="11">
        <f>F27*F28*2*F39</f>
        <v>6553.5999999999985</v>
      </c>
      <c r="P15" s="11">
        <f>G27*G28*2*G39</f>
        <v>26214.399999999994</v>
      </c>
      <c r="Q15" s="11"/>
      <c r="R15" s="11"/>
      <c r="S15" s="11"/>
      <c r="T15" s="11"/>
      <c r="U15" s="11">
        <f t="shared" ref="U15:U76" si="0">SUM(O15:T15)</f>
        <v>32767.999999999993</v>
      </c>
    </row>
    <row r="16" spans="2:21" x14ac:dyDescent="0.25">
      <c r="E16" s="8" t="s">
        <v>55</v>
      </c>
      <c r="F16" s="9" cm="1">
        <f t="array" ref="F16">INDEX(F5:J5,1,F14)</f>
        <v>128</v>
      </c>
      <c r="G16" s="9"/>
      <c r="H16" s="9"/>
      <c r="I16" s="9"/>
      <c r="J16" s="10"/>
    </row>
    <row r="17" spans="4:21" x14ac:dyDescent="0.25">
      <c r="N17" s="1" t="s">
        <v>56</v>
      </c>
    </row>
    <row r="18" spans="4:21" x14ac:dyDescent="0.25">
      <c r="E18" s="2" t="s">
        <v>57</v>
      </c>
      <c r="F18" s="3">
        <v>1</v>
      </c>
      <c r="N18" s="1" t="s">
        <v>58</v>
      </c>
      <c r="O18" s="11">
        <f>F29*F30*2</f>
        <v>131072</v>
      </c>
      <c r="P18" s="11">
        <f>G29*G30*2</f>
        <v>131072</v>
      </c>
      <c r="Q18" s="11"/>
      <c r="R18" s="11"/>
      <c r="S18" s="11"/>
      <c r="T18" s="11"/>
      <c r="U18" s="11">
        <f t="shared" ref="U18:U79" si="1">SUM(O18:T18)</f>
        <v>262144</v>
      </c>
    </row>
    <row r="19" spans="4:21" x14ac:dyDescent="0.25">
      <c r="E19" s="6" t="s">
        <v>48</v>
      </c>
      <c r="F19" s="7" cm="1">
        <f t="array" ref="F19">INDEX(F5:J5,1,C5)</f>
        <v>128</v>
      </c>
      <c r="N19" s="1" t="s">
        <v>59</v>
      </c>
      <c r="O19" s="11">
        <f>F29*F30*2*F40</f>
        <v>26214.399999999994</v>
      </c>
      <c r="P19" s="11">
        <f>G29*G30*2*G40</f>
        <v>26214.399999999994</v>
      </c>
      <c r="Q19" s="11"/>
      <c r="R19" s="11"/>
      <c r="S19" s="11"/>
      <c r="T19" s="11"/>
      <c r="U19" s="11">
        <f t="shared" si="1"/>
        <v>52428.799999999988</v>
      </c>
    </row>
    <row r="20" spans="4:21" x14ac:dyDescent="0.25">
      <c r="E20" s="8" t="s">
        <v>55</v>
      </c>
      <c r="F20" s="10">
        <f>F6</f>
        <v>10</v>
      </c>
    </row>
    <row r="21" spans="4:21" x14ac:dyDescent="0.25">
      <c r="N21" s="1" t="s">
        <v>60</v>
      </c>
    </row>
    <row r="22" spans="4:21" x14ac:dyDescent="0.25">
      <c r="N22" s="1" t="s">
        <v>61</v>
      </c>
      <c r="O22" s="11">
        <f>F31*2</f>
        <v>1024</v>
      </c>
      <c r="P22" s="11">
        <f>G31*2</f>
        <v>1024</v>
      </c>
      <c r="Q22" s="11"/>
      <c r="R22" s="11"/>
      <c r="S22" s="11"/>
      <c r="T22" s="11"/>
      <c r="U22" s="11">
        <f t="shared" si="1"/>
        <v>2048</v>
      </c>
    </row>
    <row r="24" spans="4:21" x14ac:dyDescent="0.25">
      <c r="D24" s="12" t="s">
        <v>62</v>
      </c>
      <c r="E24" s="3" t="s">
        <v>63</v>
      </c>
      <c r="F24" s="4">
        <v>1</v>
      </c>
      <c r="G24" s="3">
        <v>2</v>
      </c>
      <c r="N24" s="1" t="s">
        <v>64</v>
      </c>
    </row>
    <row r="25" spans="4:21" x14ac:dyDescent="0.25">
      <c r="D25" s="13" t="s">
        <v>65</v>
      </c>
      <c r="E25" s="7" t="s">
        <v>48</v>
      </c>
      <c r="F25" s="1">
        <f>F11</f>
        <v>32</v>
      </c>
      <c r="G25" s="7">
        <f>G11</f>
        <v>128</v>
      </c>
      <c r="N25" s="1" t="s">
        <v>66</v>
      </c>
    </row>
    <row r="26" spans="4:21" x14ac:dyDescent="0.25">
      <c r="D26" s="13" t="s">
        <v>67</v>
      </c>
      <c r="E26" s="7" t="s">
        <v>50</v>
      </c>
      <c r="F26" s="1">
        <f>F12</f>
        <v>128</v>
      </c>
      <c r="G26" s="7">
        <f>G12</f>
        <v>128</v>
      </c>
    </row>
    <row r="27" spans="4:21" x14ac:dyDescent="0.25">
      <c r="D27" s="13" t="s">
        <v>68</v>
      </c>
      <c r="E27" s="7" t="s">
        <v>69</v>
      </c>
      <c r="F27" s="1">
        <f>F12*4</f>
        <v>512</v>
      </c>
      <c r="G27" s="7">
        <f>G12*4</f>
        <v>512</v>
      </c>
      <c r="N27" s="1" t="s">
        <v>70</v>
      </c>
    </row>
    <row r="28" spans="4:21" x14ac:dyDescent="0.25">
      <c r="D28" s="13"/>
      <c r="E28" s="7" t="s">
        <v>48</v>
      </c>
      <c r="F28" s="1">
        <f>F11</f>
        <v>32</v>
      </c>
      <c r="G28" s="7">
        <f>G11</f>
        <v>128</v>
      </c>
      <c r="N28" s="1" t="s">
        <v>71</v>
      </c>
    </row>
    <row r="29" spans="4:21" x14ac:dyDescent="0.25">
      <c r="D29" s="13" t="s">
        <v>72</v>
      </c>
      <c r="E29" s="7" t="s">
        <v>69</v>
      </c>
      <c r="F29" s="1">
        <f>F12*4</f>
        <v>512</v>
      </c>
      <c r="G29" s="7">
        <f>G12*4</f>
        <v>512</v>
      </c>
    </row>
    <row r="30" spans="4:21" x14ac:dyDescent="0.25">
      <c r="D30" s="13"/>
      <c r="E30" s="7" t="s">
        <v>50</v>
      </c>
      <c r="F30" s="1">
        <f>F12</f>
        <v>128</v>
      </c>
      <c r="G30" s="7">
        <f>G12</f>
        <v>128</v>
      </c>
      <c r="N30" s="1" t="s">
        <v>73</v>
      </c>
    </row>
    <row r="31" spans="4:21" x14ac:dyDescent="0.25">
      <c r="D31" s="13" t="s">
        <v>74</v>
      </c>
      <c r="E31" s="7" t="s">
        <v>69</v>
      </c>
      <c r="F31" s="1">
        <f>F12*4</f>
        <v>512</v>
      </c>
      <c r="G31" s="7">
        <f>G12*4</f>
        <v>512</v>
      </c>
      <c r="N31" s="1" t="s">
        <v>75</v>
      </c>
      <c r="O31" s="11">
        <f>F32*3</f>
        <v>384</v>
      </c>
      <c r="P31" s="11">
        <f>G32*3</f>
        <v>384</v>
      </c>
      <c r="Q31" s="11"/>
      <c r="R31" s="11"/>
      <c r="S31" s="11"/>
      <c r="T31" s="11"/>
      <c r="U31" s="11">
        <f t="shared" si="1"/>
        <v>768</v>
      </c>
    </row>
    <row r="32" spans="4:21" x14ac:dyDescent="0.25">
      <c r="D32" s="14" t="s">
        <v>76</v>
      </c>
      <c r="E32" s="10" t="s">
        <v>50</v>
      </c>
      <c r="F32" s="9">
        <f>F12</f>
        <v>128</v>
      </c>
      <c r="G32" s="10">
        <f>G12</f>
        <v>128</v>
      </c>
    </row>
    <row r="33" spans="5:21" x14ac:dyDescent="0.25">
      <c r="N33" s="1" t="s">
        <v>77</v>
      </c>
    </row>
    <row r="34" spans="5:21" x14ac:dyDescent="0.25">
      <c r="N34" s="1" t="s">
        <v>71</v>
      </c>
    </row>
    <row r="36" spans="5:21" x14ac:dyDescent="0.25">
      <c r="E36" s="2" t="s">
        <v>78</v>
      </c>
      <c r="F36" s="4">
        <v>1</v>
      </c>
      <c r="G36" s="3">
        <v>2</v>
      </c>
      <c r="N36" s="1" t="s">
        <v>79</v>
      </c>
    </row>
    <row r="37" spans="5:21" x14ac:dyDescent="0.25">
      <c r="E37" s="6" t="s">
        <v>80</v>
      </c>
      <c r="F37" s="15">
        <v>0.8</v>
      </c>
      <c r="G37" s="16">
        <v>0.8</v>
      </c>
      <c r="N37" s="1" t="s">
        <v>50</v>
      </c>
      <c r="O37" s="11">
        <f>F32</f>
        <v>128</v>
      </c>
      <c r="P37" s="11">
        <f>G32</f>
        <v>128</v>
      </c>
      <c r="Q37" s="11"/>
      <c r="R37" s="11"/>
      <c r="S37" s="11"/>
      <c r="T37" s="11"/>
      <c r="U37" s="11">
        <f t="shared" si="1"/>
        <v>256</v>
      </c>
    </row>
    <row r="38" spans="5:21" x14ac:dyDescent="0.25">
      <c r="E38" s="8" t="s">
        <v>81</v>
      </c>
      <c r="F38" s="17">
        <v>0.8</v>
      </c>
      <c r="G38" s="18">
        <v>0.8</v>
      </c>
    </row>
    <row r="39" spans="5:21" x14ac:dyDescent="0.25">
      <c r="E39" s="19" t="s">
        <v>82</v>
      </c>
      <c r="F39" s="20">
        <f>1-F37</f>
        <v>0.19999999999999996</v>
      </c>
      <c r="G39" s="21">
        <f>1-G37</f>
        <v>0.19999999999999996</v>
      </c>
    </row>
    <row r="40" spans="5:21" x14ac:dyDescent="0.25">
      <c r="E40" s="8" t="s">
        <v>83</v>
      </c>
      <c r="F40" s="17">
        <f>1-F38</f>
        <v>0.19999999999999996</v>
      </c>
      <c r="G40" s="18">
        <f>1-G38</f>
        <v>0.19999999999999996</v>
      </c>
      <c r="M40" s="1" t="s">
        <v>84</v>
      </c>
      <c r="N40" s="1" t="s">
        <v>85</v>
      </c>
    </row>
    <row r="41" spans="5:21" x14ac:dyDescent="0.25">
      <c r="N41" s="1" t="s">
        <v>50</v>
      </c>
      <c r="O41" s="11">
        <f>F26</f>
        <v>128</v>
      </c>
      <c r="P41" s="11">
        <f>G26</f>
        <v>128</v>
      </c>
      <c r="Q41" s="11"/>
      <c r="R41" s="11"/>
      <c r="S41" s="11"/>
      <c r="T41" s="11"/>
      <c r="U41" s="11">
        <f t="shared" si="1"/>
        <v>256</v>
      </c>
    </row>
    <row r="43" spans="5:21" x14ac:dyDescent="0.25">
      <c r="N43" s="1" t="s">
        <v>86</v>
      </c>
    </row>
    <row r="44" spans="5:21" x14ac:dyDescent="0.25">
      <c r="N44" s="1" t="s">
        <v>87</v>
      </c>
    </row>
    <row r="46" spans="5:21" x14ac:dyDescent="0.25">
      <c r="N46" s="1" t="s">
        <v>88</v>
      </c>
    </row>
    <row r="47" spans="5:21" x14ac:dyDescent="0.25">
      <c r="N47" s="1" t="s">
        <v>75</v>
      </c>
      <c r="O47" s="11">
        <f>F32*3</f>
        <v>384</v>
      </c>
      <c r="P47" s="11">
        <f>G32*3</f>
        <v>384</v>
      </c>
      <c r="Q47" s="11"/>
      <c r="R47" s="11"/>
      <c r="S47" s="11"/>
      <c r="T47" s="11"/>
      <c r="U47" s="11">
        <f t="shared" si="1"/>
        <v>768</v>
      </c>
    </row>
    <row r="49" spans="14:21" x14ac:dyDescent="0.25">
      <c r="N49" s="1" t="s">
        <v>89</v>
      </c>
    </row>
    <row r="50" spans="14:21" x14ac:dyDescent="0.25">
      <c r="N50" s="1" t="s">
        <v>87</v>
      </c>
    </row>
    <row r="52" spans="14:21" x14ac:dyDescent="0.25">
      <c r="N52" s="1" t="s">
        <v>90</v>
      </c>
    </row>
    <row r="53" spans="14:21" x14ac:dyDescent="0.25">
      <c r="N53" s="1" t="s">
        <v>91</v>
      </c>
    </row>
    <row r="55" spans="14:21" x14ac:dyDescent="0.25">
      <c r="N55" s="1" t="s">
        <v>92</v>
      </c>
    </row>
    <row r="56" spans="14:21" x14ac:dyDescent="0.25">
      <c r="N56" s="1" t="s">
        <v>93</v>
      </c>
    </row>
    <row r="57" spans="14:21" x14ac:dyDescent="0.25">
      <c r="N57" s="1" t="s">
        <v>94</v>
      </c>
    </row>
    <row r="58" spans="14:21" x14ac:dyDescent="0.25">
      <c r="N58" s="1" t="s">
        <v>95</v>
      </c>
    </row>
    <row r="59" spans="14:21" x14ac:dyDescent="0.25">
      <c r="N59" s="1" t="s">
        <v>96</v>
      </c>
    </row>
    <row r="60" spans="14:21" x14ac:dyDescent="0.25">
      <c r="N60" s="1" t="s">
        <v>97</v>
      </c>
      <c r="O60" s="11">
        <f>F32*4*3</f>
        <v>1536</v>
      </c>
      <c r="P60" s="11">
        <f>G32*4*3</f>
        <v>1536</v>
      </c>
      <c r="Q60" s="11"/>
      <c r="R60" s="11"/>
      <c r="S60" s="11"/>
      <c r="T60" s="11"/>
      <c r="U60" s="11">
        <f t="shared" si="1"/>
        <v>3072</v>
      </c>
    </row>
    <row r="62" spans="14:21" x14ac:dyDescent="0.25">
      <c r="N62" s="1" t="s">
        <v>98</v>
      </c>
    </row>
    <row r="63" spans="14:21" x14ac:dyDescent="0.25">
      <c r="N63" s="1" t="s">
        <v>53</v>
      </c>
      <c r="O63" s="11">
        <f>F27*F28*2</f>
        <v>32768</v>
      </c>
      <c r="P63" s="11">
        <f>G27*G28*2</f>
        <v>131072</v>
      </c>
      <c r="Q63" s="11"/>
      <c r="R63" s="11"/>
      <c r="S63" s="11"/>
      <c r="T63" s="11"/>
      <c r="U63" s="11">
        <f t="shared" si="1"/>
        <v>163840</v>
      </c>
    </row>
    <row r="64" spans="14:21" x14ac:dyDescent="0.25">
      <c r="N64" s="1" t="s">
        <v>54</v>
      </c>
      <c r="O64" s="11">
        <f>F27*F28*2*F39</f>
        <v>6553.5999999999985</v>
      </c>
      <c r="P64" s="11">
        <f>G27*G28*2*G39</f>
        <v>26214.399999999994</v>
      </c>
      <c r="Q64" s="11"/>
      <c r="R64" s="11"/>
      <c r="S64" s="11"/>
      <c r="T64" s="11"/>
      <c r="U64" s="11">
        <f t="shared" si="1"/>
        <v>32767.999999999993</v>
      </c>
    </row>
    <row r="66" spans="14:21" x14ac:dyDescent="0.25">
      <c r="N66" s="1" t="s">
        <v>99</v>
      </c>
    </row>
    <row r="67" spans="14:21" x14ac:dyDescent="0.25">
      <c r="N67" s="1" t="s">
        <v>58</v>
      </c>
      <c r="O67" s="11">
        <f>F29*F30*2</f>
        <v>131072</v>
      </c>
      <c r="P67" s="11">
        <f>G29*G30*2</f>
        <v>131072</v>
      </c>
      <c r="Q67" s="11"/>
      <c r="R67" s="11"/>
      <c r="S67" s="11"/>
      <c r="T67" s="11"/>
      <c r="U67" s="11">
        <f t="shared" si="1"/>
        <v>262144</v>
      </c>
    </row>
    <row r="68" spans="14:21" x14ac:dyDescent="0.25">
      <c r="N68" s="1" t="s">
        <v>59</v>
      </c>
      <c r="O68" s="11">
        <f>F29*F30*2*F40</f>
        <v>26214.399999999994</v>
      </c>
      <c r="P68" s="11">
        <f>G29*G30*2*G40</f>
        <v>26214.399999999994</v>
      </c>
      <c r="Q68" s="11"/>
      <c r="R68" s="11"/>
      <c r="S68" s="11"/>
      <c r="T68" s="11"/>
      <c r="U68" s="11">
        <f t="shared" si="1"/>
        <v>52428.799999999988</v>
      </c>
    </row>
    <row r="69" spans="14:21" x14ac:dyDescent="0.25">
      <c r="U69" s="11"/>
    </row>
    <row r="70" spans="14:21" x14ac:dyDescent="0.25">
      <c r="N70" s="1" t="s">
        <v>100</v>
      </c>
      <c r="U70" s="11"/>
    </row>
    <row r="71" spans="14:21" x14ac:dyDescent="0.25">
      <c r="N71" s="1" t="s">
        <v>53</v>
      </c>
      <c r="O71" s="11">
        <f>F27*F28*2</f>
        <v>32768</v>
      </c>
      <c r="P71" s="11">
        <f>G27*G28*2</f>
        <v>131072</v>
      </c>
      <c r="Q71" s="11"/>
      <c r="R71" s="11"/>
      <c r="S71" s="11"/>
      <c r="T71" s="11"/>
      <c r="U71" s="11">
        <f t="shared" si="1"/>
        <v>163840</v>
      </c>
    </row>
    <row r="72" spans="14:21" x14ac:dyDescent="0.25">
      <c r="N72" s="1" t="s">
        <v>54</v>
      </c>
      <c r="O72" s="11">
        <f>F27*F28*2*F39</f>
        <v>6553.5999999999985</v>
      </c>
      <c r="P72" s="11">
        <f>G27*G28*2*G39</f>
        <v>26214.399999999994</v>
      </c>
      <c r="Q72" s="11"/>
      <c r="R72" s="11"/>
      <c r="S72" s="11"/>
      <c r="T72" s="11"/>
      <c r="U72" s="11">
        <f t="shared" si="1"/>
        <v>32767.999999999993</v>
      </c>
    </row>
    <row r="73" spans="14:21" x14ac:dyDescent="0.25">
      <c r="U73" s="11"/>
    </row>
    <row r="74" spans="14:21" x14ac:dyDescent="0.25">
      <c r="N74" s="1" t="s">
        <v>101</v>
      </c>
      <c r="U74" s="11"/>
    </row>
    <row r="75" spans="14:21" x14ac:dyDescent="0.25">
      <c r="N75" s="1" t="s">
        <v>102</v>
      </c>
      <c r="U75" s="11"/>
    </row>
    <row r="76" spans="14:21" x14ac:dyDescent="0.25">
      <c r="N76" s="1" t="s">
        <v>103</v>
      </c>
      <c r="O76" s="11">
        <f>F25*3*2</f>
        <v>192</v>
      </c>
      <c r="P76" s="11">
        <f>G25*3*2</f>
        <v>768</v>
      </c>
      <c r="Q76" s="11"/>
      <c r="R76" s="11"/>
      <c r="S76" s="11"/>
      <c r="T76" s="11"/>
      <c r="U76" s="11">
        <f t="shared" si="1"/>
        <v>960</v>
      </c>
    </row>
    <row r="78" spans="14:21" x14ac:dyDescent="0.25">
      <c r="N78" s="1" t="s">
        <v>104</v>
      </c>
    </row>
    <row r="79" spans="14:21" x14ac:dyDescent="0.25">
      <c r="N79" s="1" t="s">
        <v>58</v>
      </c>
      <c r="O79" s="11">
        <f>F29*F30*2</f>
        <v>131072</v>
      </c>
      <c r="P79" s="11">
        <f>G29*G30*2</f>
        <v>131072</v>
      </c>
      <c r="Q79" s="11"/>
      <c r="R79" s="11"/>
      <c r="S79" s="11"/>
      <c r="T79" s="11"/>
      <c r="U79" s="11">
        <f>SUM(O79:T79)</f>
        <v>262144</v>
      </c>
    </row>
    <row r="80" spans="14:21" x14ac:dyDescent="0.25">
      <c r="N80" s="1" t="s">
        <v>59</v>
      </c>
      <c r="O80" s="11">
        <f>F29*F30*2*F40</f>
        <v>26214.399999999994</v>
      </c>
      <c r="P80" s="11">
        <f>G29*G30*2*G40</f>
        <v>26214.399999999994</v>
      </c>
      <c r="Q80" s="11"/>
      <c r="R80" s="11"/>
      <c r="S80" s="11"/>
      <c r="T80" s="11"/>
      <c r="U80" s="11">
        <f>SUM(O80:T80)</f>
        <v>52428.799999999988</v>
      </c>
    </row>
    <row r="82" spans="14:21" x14ac:dyDescent="0.25">
      <c r="N82" s="1" t="s">
        <v>105</v>
      </c>
    </row>
    <row r="83" spans="14:21" x14ac:dyDescent="0.25">
      <c r="N83" s="1" t="s">
        <v>106</v>
      </c>
    </row>
    <row r="84" spans="14:21" x14ac:dyDescent="0.25">
      <c r="N84" s="1" t="s">
        <v>107</v>
      </c>
      <c r="O84" s="1">
        <f>F26*3*2</f>
        <v>768</v>
      </c>
      <c r="P84" s="1">
        <f>G26*3*2</f>
        <v>768</v>
      </c>
      <c r="U84" s="1">
        <f>SUM(O84:T84)</f>
        <v>1536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C91E-8729-4089-938D-00BD905986B6}">
  <dimension ref="B3:V85"/>
  <sheetViews>
    <sheetView workbookViewId="0"/>
  </sheetViews>
  <sheetFormatPr defaultColWidth="8.7109375" defaultRowHeight="15" x14ac:dyDescent="0.25"/>
  <cols>
    <col min="1" max="13" width="8.7109375" style="1"/>
    <col min="14" max="14" width="18.28515625" style="1" customWidth="1"/>
    <col min="15" max="16384" width="8.7109375" style="1"/>
  </cols>
  <sheetData>
    <row r="3" spans="2:21" x14ac:dyDescent="0.25">
      <c r="E3" s="2" t="s">
        <v>31</v>
      </c>
      <c r="F3" s="3">
        <v>32</v>
      </c>
    </row>
    <row r="4" spans="2:21" x14ac:dyDescent="0.25">
      <c r="B4" s="1" t="s">
        <v>32</v>
      </c>
      <c r="C4" s="1">
        <v>2</v>
      </c>
      <c r="E4" s="2" t="s">
        <v>33</v>
      </c>
      <c r="F4" s="4">
        <v>128</v>
      </c>
      <c r="G4" s="4">
        <v>128</v>
      </c>
      <c r="H4" s="4"/>
      <c r="I4" s="4"/>
      <c r="J4" s="3"/>
      <c r="N4" s="2" t="s">
        <v>108</v>
      </c>
      <c r="O4" s="4">
        <v>1</v>
      </c>
      <c r="P4" s="4">
        <v>2</v>
      </c>
      <c r="Q4" s="4"/>
      <c r="R4" s="4"/>
      <c r="S4" s="4"/>
      <c r="T4" s="3"/>
      <c r="U4" s="2" t="s">
        <v>35</v>
      </c>
    </row>
    <row r="5" spans="2:21" x14ac:dyDescent="0.25">
      <c r="B5" s="1" t="s">
        <v>36</v>
      </c>
      <c r="C5" s="1">
        <v>1</v>
      </c>
      <c r="E5" s="2" t="s">
        <v>37</v>
      </c>
      <c r="F5" s="4">
        <v>128</v>
      </c>
      <c r="G5" s="4"/>
      <c r="H5" s="4"/>
      <c r="I5" s="4"/>
      <c r="J5" s="3"/>
    </row>
    <row r="6" spans="2:21" x14ac:dyDescent="0.25">
      <c r="E6" s="2" t="s">
        <v>38</v>
      </c>
      <c r="F6" s="3">
        <v>10</v>
      </c>
      <c r="M6" s="1" t="s">
        <v>39</v>
      </c>
      <c r="N6" s="1" t="s">
        <v>40</v>
      </c>
    </row>
    <row r="7" spans="2:21" x14ac:dyDescent="0.25">
      <c r="N7" s="1" t="s">
        <v>41</v>
      </c>
    </row>
    <row r="8" spans="2:21" x14ac:dyDescent="0.25">
      <c r="B8" s="5" t="s">
        <v>42</v>
      </c>
      <c r="C8" s="5">
        <v>1</v>
      </c>
      <c r="N8" s="1" t="s">
        <v>43</v>
      </c>
    </row>
    <row r="9" spans="2:21" x14ac:dyDescent="0.25">
      <c r="N9" s="1" t="s">
        <v>44</v>
      </c>
    </row>
    <row r="10" spans="2:21" x14ac:dyDescent="0.25">
      <c r="B10" s="1" t="s">
        <v>45</v>
      </c>
      <c r="C10" s="1">
        <v>100</v>
      </c>
      <c r="E10" s="2" t="s">
        <v>46</v>
      </c>
      <c r="F10" s="4">
        <v>1</v>
      </c>
      <c r="G10" s="4">
        <v>2</v>
      </c>
      <c r="H10" s="4"/>
      <c r="I10" s="4"/>
      <c r="J10" s="3"/>
      <c r="N10" s="1" t="s">
        <v>47</v>
      </c>
    </row>
    <row r="11" spans="2:21" x14ac:dyDescent="0.25">
      <c r="B11" s="1" t="s">
        <v>109</v>
      </c>
      <c r="C11" s="1">
        <v>64</v>
      </c>
      <c r="E11" s="6" t="s">
        <v>48</v>
      </c>
      <c r="F11" s="1">
        <f>F3</f>
        <v>32</v>
      </c>
      <c r="G11" s="1" cm="1">
        <f t="array" ref="G11">INDEX(F4:J4,1,G10-1)</f>
        <v>128</v>
      </c>
      <c r="J11" s="7"/>
      <c r="N11" s="1" t="s">
        <v>49</v>
      </c>
    </row>
    <row r="12" spans="2:21" x14ac:dyDescent="0.25">
      <c r="E12" s="8" t="s">
        <v>50</v>
      </c>
      <c r="F12" s="9" cm="1">
        <f t="array" ref="F12">INDEX(F4:J4,1,F10)</f>
        <v>128</v>
      </c>
      <c r="G12" s="9" cm="1">
        <f t="array" ref="G12">INDEX(F4:J4,1,G10)</f>
        <v>128</v>
      </c>
      <c r="H12" s="9"/>
      <c r="I12" s="9"/>
      <c r="J12" s="10"/>
    </row>
    <row r="13" spans="2:21" x14ac:dyDescent="0.25">
      <c r="N13" s="1" t="s">
        <v>51</v>
      </c>
    </row>
    <row r="14" spans="2:21" x14ac:dyDescent="0.25">
      <c r="E14" s="2" t="s">
        <v>52</v>
      </c>
      <c r="F14" s="4">
        <v>1</v>
      </c>
      <c r="G14" s="4"/>
      <c r="H14" s="4"/>
      <c r="I14" s="4"/>
      <c r="J14" s="3"/>
      <c r="N14" s="1" t="s">
        <v>110</v>
      </c>
      <c r="O14" s="11">
        <f>F27*F28/$C$11</f>
        <v>256</v>
      </c>
      <c r="P14" s="11">
        <f>G27*G28/$C$11</f>
        <v>1024</v>
      </c>
      <c r="Q14" s="11"/>
      <c r="R14" s="11"/>
      <c r="S14" s="11"/>
      <c r="T14" s="11"/>
      <c r="U14" s="11">
        <f>SUM(O14:T14)</f>
        <v>1280</v>
      </c>
    </row>
    <row r="15" spans="2:21" x14ac:dyDescent="0.25">
      <c r="E15" s="6" t="s">
        <v>48</v>
      </c>
      <c r="F15" s="1" cm="1">
        <f t="array" ref="F15">INDEX(F4:J4,1,C4)</f>
        <v>128</v>
      </c>
      <c r="J15" s="7"/>
      <c r="N15" s="1" t="s">
        <v>111</v>
      </c>
      <c r="O15" s="11">
        <f>F27*F28*F39/$C$11</f>
        <v>51.199999999999989</v>
      </c>
      <c r="P15" s="11">
        <f>G27*G28*G39/$C$11</f>
        <v>204.79999999999995</v>
      </c>
      <c r="Q15" s="11"/>
      <c r="R15" s="11"/>
      <c r="S15" s="11"/>
      <c r="T15" s="11"/>
      <c r="U15" s="11">
        <f t="shared" ref="U15" si="0">SUM(O15:T15)</f>
        <v>255.99999999999994</v>
      </c>
    </row>
    <row r="16" spans="2:21" x14ac:dyDescent="0.25">
      <c r="E16" s="8" t="s">
        <v>55</v>
      </c>
      <c r="F16" s="9" cm="1">
        <f t="array" ref="F16">INDEX(F5:J5,1,F14)</f>
        <v>128</v>
      </c>
      <c r="G16" s="9"/>
      <c r="H16" s="9"/>
      <c r="I16" s="9"/>
      <c r="J16" s="10"/>
    </row>
    <row r="17" spans="4:21" x14ac:dyDescent="0.25">
      <c r="N17" s="1" t="s">
        <v>56</v>
      </c>
    </row>
    <row r="18" spans="4:21" x14ac:dyDescent="0.25">
      <c r="E18" s="2" t="s">
        <v>57</v>
      </c>
      <c r="F18" s="3">
        <v>1</v>
      </c>
      <c r="N18" s="1" t="s">
        <v>112</v>
      </c>
      <c r="O18" s="11">
        <f>F29*F30/$C$11</f>
        <v>1024</v>
      </c>
      <c r="P18" s="11">
        <f>G29*G30/$C$11</f>
        <v>1024</v>
      </c>
      <c r="Q18" s="11"/>
      <c r="R18" s="11"/>
      <c r="S18" s="11"/>
      <c r="T18" s="11"/>
      <c r="U18" s="11">
        <f t="shared" ref="U18:U76" si="1">SUM(O18:T18)</f>
        <v>2048</v>
      </c>
    </row>
    <row r="19" spans="4:21" x14ac:dyDescent="0.25">
      <c r="E19" s="6" t="s">
        <v>48</v>
      </c>
      <c r="F19" s="7" cm="1">
        <f t="array" ref="F19">INDEX(F5:J5,1,C5)</f>
        <v>128</v>
      </c>
      <c r="N19" s="1" t="s">
        <v>113</v>
      </c>
      <c r="O19" s="11">
        <f>F29*F30*F40/$C$11</f>
        <v>204.79999999999995</v>
      </c>
      <c r="P19" s="11">
        <f>G29*G30*G40/$C$11</f>
        <v>204.79999999999995</v>
      </c>
      <c r="Q19" s="11"/>
      <c r="R19" s="11"/>
      <c r="S19" s="11"/>
      <c r="T19" s="11"/>
      <c r="U19" s="11">
        <f t="shared" si="1"/>
        <v>409.59999999999991</v>
      </c>
    </row>
    <row r="20" spans="4:21" x14ac:dyDescent="0.25">
      <c r="E20" s="8" t="s">
        <v>55</v>
      </c>
      <c r="F20" s="10">
        <f>F6</f>
        <v>10</v>
      </c>
    </row>
    <row r="21" spans="4:21" x14ac:dyDescent="0.25">
      <c r="N21" s="1" t="s">
        <v>60</v>
      </c>
    </row>
    <row r="22" spans="4:21" x14ac:dyDescent="0.25">
      <c r="N22" s="1" t="s">
        <v>114</v>
      </c>
      <c r="O22" s="11">
        <f>F31*3/$C$11</f>
        <v>24</v>
      </c>
      <c r="P22" s="11">
        <f>G31*3/$C$11</f>
        <v>24</v>
      </c>
      <c r="Q22" s="11"/>
      <c r="R22" s="11"/>
      <c r="S22" s="11"/>
      <c r="T22" s="11"/>
      <c r="U22" s="11">
        <f t="shared" si="1"/>
        <v>48</v>
      </c>
    </row>
    <row r="24" spans="4:21" x14ac:dyDescent="0.25">
      <c r="D24" s="12" t="s">
        <v>62</v>
      </c>
      <c r="E24" s="3" t="s">
        <v>63</v>
      </c>
      <c r="F24" s="4">
        <v>1</v>
      </c>
      <c r="G24" s="3">
        <v>2</v>
      </c>
      <c r="N24" s="1" t="s">
        <v>64</v>
      </c>
    </row>
    <row r="25" spans="4:21" x14ac:dyDescent="0.25">
      <c r="D25" s="13" t="s">
        <v>65</v>
      </c>
      <c r="E25" s="7" t="s">
        <v>48</v>
      </c>
      <c r="F25" s="1">
        <f>F11</f>
        <v>32</v>
      </c>
      <c r="G25" s="7">
        <f>G11</f>
        <v>128</v>
      </c>
      <c r="N25" s="1" t="s">
        <v>66</v>
      </c>
    </row>
    <row r="26" spans="4:21" x14ac:dyDescent="0.25">
      <c r="D26" s="13" t="s">
        <v>67</v>
      </c>
      <c r="E26" s="7" t="s">
        <v>50</v>
      </c>
      <c r="F26" s="1">
        <f>F12</f>
        <v>128</v>
      </c>
      <c r="G26" s="7">
        <f>G12</f>
        <v>128</v>
      </c>
    </row>
    <row r="27" spans="4:21" x14ac:dyDescent="0.25">
      <c r="D27" s="13" t="s">
        <v>68</v>
      </c>
      <c r="E27" s="7" t="s">
        <v>69</v>
      </c>
      <c r="F27" s="1">
        <f>F12*4</f>
        <v>512</v>
      </c>
      <c r="G27" s="7">
        <f>G12*4</f>
        <v>512</v>
      </c>
      <c r="N27" s="1" t="s">
        <v>70</v>
      </c>
    </row>
    <row r="28" spans="4:21" x14ac:dyDescent="0.25">
      <c r="D28" s="13"/>
      <c r="E28" s="7" t="s">
        <v>48</v>
      </c>
      <c r="F28" s="1">
        <f>F11</f>
        <v>32</v>
      </c>
      <c r="G28" s="7">
        <f>G11</f>
        <v>128</v>
      </c>
      <c r="N28" s="1" t="s">
        <v>71</v>
      </c>
    </row>
    <row r="29" spans="4:21" x14ac:dyDescent="0.25">
      <c r="D29" s="13" t="s">
        <v>72</v>
      </c>
      <c r="E29" s="7" t="s">
        <v>69</v>
      </c>
      <c r="F29" s="1">
        <f>F12*4</f>
        <v>512</v>
      </c>
      <c r="G29" s="7">
        <f>G12*4</f>
        <v>512</v>
      </c>
    </row>
    <row r="30" spans="4:21" x14ac:dyDescent="0.25">
      <c r="D30" s="13"/>
      <c r="E30" s="7" t="s">
        <v>50</v>
      </c>
      <c r="F30" s="1">
        <f>F12</f>
        <v>128</v>
      </c>
      <c r="G30" s="7">
        <f>G12</f>
        <v>128</v>
      </c>
      <c r="N30" s="1" t="s">
        <v>73</v>
      </c>
    </row>
    <row r="31" spans="4:21" x14ac:dyDescent="0.25">
      <c r="D31" s="13" t="s">
        <v>74</v>
      </c>
      <c r="E31" s="7" t="s">
        <v>69</v>
      </c>
      <c r="F31" s="1">
        <f>F12*4</f>
        <v>512</v>
      </c>
      <c r="G31" s="7">
        <f>G12*4</f>
        <v>512</v>
      </c>
      <c r="N31" s="1" t="s">
        <v>115</v>
      </c>
      <c r="O31" s="11">
        <f>F32*2/$C$11</f>
        <v>4</v>
      </c>
      <c r="P31" s="11">
        <f>G32*2/$C$11</f>
        <v>4</v>
      </c>
      <c r="Q31" s="11"/>
      <c r="R31" s="11"/>
      <c r="S31" s="11"/>
      <c r="T31" s="11"/>
      <c r="U31" s="11">
        <f t="shared" si="1"/>
        <v>8</v>
      </c>
    </row>
    <row r="32" spans="4:21" x14ac:dyDescent="0.25">
      <c r="D32" s="14" t="s">
        <v>76</v>
      </c>
      <c r="E32" s="10" t="s">
        <v>50</v>
      </c>
      <c r="F32" s="9">
        <f>F12</f>
        <v>128</v>
      </c>
      <c r="G32" s="10">
        <f>G12</f>
        <v>128</v>
      </c>
    </row>
    <row r="33" spans="5:22" x14ac:dyDescent="0.25">
      <c r="N33" s="1" t="s">
        <v>77</v>
      </c>
    </row>
    <row r="34" spans="5:22" x14ac:dyDescent="0.25">
      <c r="N34" s="1" t="s">
        <v>71</v>
      </c>
    </row>
    <row r="36" spans="5:22" x14ac:dyDescent="0.25">
      <c r="E36" s="2" t="s">
        <v>78</v>
      </c>
      <c r="F36" s="4">
        <v>1</v>
      </c>
      <c r="G36" s="3">
        <v>2</v>
      </c>
      <c r="N36" s="1" t="s">
        <v>79</v>
      </c>
    </row>
    <row r="37" spans="5:22" x14ac:dyDescent="0.25">
      <c r="E37" s="6" t="s">
        <v>80</v>
      </c>
      <c r="F37" s="15">
        <v>0.8</v>
      </c>
      <c r="G37" s="16">
        <v>0.8</v>
      </c>
      <c r="N37" s="1" t="s">
        <v>116</v>
      </c>
      <c r="O37" s="11">
        <f>F32/$C$11</f>
        <v>2</v>
      </c>
      <c r="P37" s="11">
        <f>G32/$C$11</f>
        <v>2</v>
      </c>
      <c r="Q37" s="11"/>
      <c r="R37" s="11"/>
      <c r="S37" s="11"/>
      <c r="T37" s="11"/>
      <c r="U37" s="11">
        <f t="shared" si="1"/>
        <v>4</v>
      </c>
    </row>
    <row r="38" spans="5:22" x14ac:dyDescent="0.25">
      <c r="E38" s="8" t="s">
        <v>81</v>
      </c>
      <c r="F38" s="17">
        <v>0.8</v>
      </c>
      <c r="G38" s="18">
        <v>0.8</v>
      </c>
      <c r="V38" s="11">
        <f>SUM(U15,U19,U22,U31,U37)</f>
        <v>725.59999999999991</v>
      </c>
    </row>
    <row r="39" spans="5:22" x14ac:dyDescent="0.25">
      <c r="E39" s="19" t="s">
        <v>82</v>
      </c>
      <c r="F39" s="20">
        <f>1-F37</f>
        <v>0.19999999999999996</v>
      </c>
      <c r="G39" s="21">
        <f>1-G37</f>
        <v>0.19999999999999996</v>
      </c>
    </row>
    <row r="40" spans="5:22" x14ac:dyDescent="0.25">
      <c r="E40" s="8" t="s">
        <v>83</v>
      </c>
      <c r="F40" s="17">
        <f>1-F38</f>
        <v>0.19999999999999996</v>
      </c>
      <c r="G40" s="18">
        <f>1-G38</f>
        <v>0.19999999999999996</v>
      </c>
      <c r="M40" s="1" t="s">
        <v>84</v>
      </c>
      <c r="N40" s="1" t="s">
        <v>85</v>
      </c>
    </row>
    <row r="41" spans="5:22" x14ac:dyDescent="0.25">
      <c r="N41" s="1" t="s">
        <v>116</v>
      </c>
      <c r="O41" s="11">
        <f>F26/$C$11</f>
        <v>2</v>
      </c>
      <c r="P41" s="11">
        <f>G26/$C$11</f>
        <v>2</v>
      </c>
      <c r="Q41" s="11"/>
      <c r="R41" s="11"/>
      <c r="S41" s="11"/>
      <c r="T41" s="11"/>
      <c r="U41" s="11">
        <f t="shared" si="1"/>
        <v>4</v>
      </c>
    </row>
    <row r="43" spans="5:22" x14ac:dyDescent="0.25">
      <c r="N43" s="1" t="s">
        <v>86</v>
      </c>
    </row>
    <row r="44" spans="5:22" x14ac:dyDescent="0.25">
      <c r="N44" s="1" t="s">
        <v>87</v>
      </c>
    </row>
    <row r="46" spans="5:22" x14ac:dyDescent="0.25">
      <c r="N46" s="1" t="s">
        <v>88</v>
      </c>
    </row>
    <row r="47" spans="5:22" x14ac:dyDescent="0.25">
      <c r="N47" s="1" t="s">
        <v>117</v>
      </c>
      <c r="O47" s="11">
        <f>F32*3/$C$11</f>
        <v>6</v>
      </c>
      <c r="P47" s="11">
        <f>G32*3/$C$11</f>
        <v>6</v>
      </c>
      <c r="Q47" s="11"/>
      <c r="R47" s="11"/>
      <c r="S47" s="11"/>
      <c r="T47" s="11"/>
      <c r="U47" s="11">
        <f t="shared" si="1"/>
        <v>12</v>
      </c>
    </row>
    <row r="49" spans="14:21" x14ac:dyDescent="0.25">
      <c r="N49" s="1" t="s">
        <v>89</v>
      </c>
    </row>
    <row r="50" spans="14:21" x14ac:dyDescent="0.25">
      <c r="N50" s="1" t="s">
        <v>87</v>
      </c>
    </row>
    <row r="52" spans="14:21" x14ac:dyDescent="0.25">
      <c r="N52" s="1" t="s">
        <v>90</v>
      </c>
    </row>
    <row r="53" spans="14:21" x14ac:dyDescent="0.25">
      <c r="N53" s="1" t="s">
        <v>91</v>
      </c>
    </row>
    <row r="55" spans="14:21" x14ac:dyDescent="0.25">
      <c r="N55" s="1" t="s">
        <v>92</v>
      </c>
    </row>
    <row r="56" spans="14:21" x14ac:dyDescent="0.25">
      <c r="N56" s="1" t="s">
        <v>93</v>
      </c>
    </row>
    <row r="57" spans="14:21" x14ac:dyDescent="0.25">
      <c r="N57" s="1" t="s">
        <v>94</v>
      </c>
    </row>
    <row r="58" spans="14:21" x14ac:dyDescent="0.25">
      <c r="N58" s="1" t="s">
        <v>95</v>
      </c>
    </row>
    <row r="59" spans="14:21" x14ac:dyDescent="0.25">
      <c r="N59" s="1" t="s">
        <v>96</v>
      </c>
    </row>
    <row r="60" spans="14:21" x14ac:dyDescent="0.25">
      <c r="N60" s="1" t="s">
        <v>97</v>
      </c>
      <c r="O60" s="11">
        <f>F32*4*3/$C$11</f>
        <v>24</v>
      </c>
      <c r="P60" s="11">
        <f>G32*4*3/$C$11</f>
        <v>24</v>
      </c>
      <c r="Q60" s="11"/>
      <c r="R60" s="11"/>
      <c r="S60" s="11"/>
      <c r="T60" s="11"/>
      <c r="U60" s="11">
        <f t="shared" si="1"/>
        <v>48</v>
      </c>
    </row>
    <row r="62" spans="14:21" x14ac:dyDescent="0.25">
      <c r="N62" s="1" t="s">
        <v>98</v>
      </c>
    </row>
    <row r="63" spans="14:21" x14ac:dyDescent="0.25">
      <c r="N63" s="1" t="s">
        <v>110</v>
      </c>
      <c r="O63" s="11">
        <f>F27*F28/$C$11</f>
        <v>256</v>
      </c>
      <c r="P63" s="11">
        <f>G27*G28/$C$11</f>
        <v>1024</v>
      </c>
      <c r="Q63" s="11"/>
      <c r="R63" s="11"/>
      <c r="S63" s="11"/>
      <c r="T63" s="11"/>
      <c r="U63" s="11">
        <f t="shared" si="1"/>
        <v>1280</v>
      </c>
    </row>
    <row r="64" spans="14:21" x14ac:dyDescent="0.25">
      <c r="N64" s="1" t="s">
        <v>111</v>
      </c>
      <c r="O64" s="11">
        <f>F27*F28*F39/$C$11</f>
        <v>51.199999999999989</v>
      </c>
      <c r="P64" s="11">
        <f>G27*G28*G39/$C$11</f>
        <v>204.79999999999995</v>
      </c>
      <c r="Q64" s="11"/>
      <c r="R64" s="11"/>
      <c r="S64" s="11"/>
      <c r="T64" s="11"/>
      <c r="U64" s="11">
        <f t="shared" si="1"/>
        <v>255.99999999999994</v>
      </c>
    </row>
    <row r="66" spans="14:21" x14ac:dyDescent="0.25">
      <c r="N66" s="1" t="s">
        <v>99</v>
      </c>
    </row>
    <row r="67" spans="14:21" x14ac:dyDescent="0.25">
      <c r="N67" s="1" t="s">
        <v>112</v>
      </c>
      <c r="O67" s="11">
        <f>F29*F30/$C$11</f>
        <v>1024</v>
      </c>
      <c r="P67" s="11">
        <f>G29*G30/$C$11</f>
        <v>1024</v>
      </c>
      <c r="Q67" s="11"/>
      <c r="R67" s="11"/>
      <c r="S67" s="11"/>
      <c r="T67" s="11"/>
      <c r="U67" s="11">
        <f t="shared" si="1"/>
        <v>2048</v>
      </c>
    </row>
    <row r="68" spans="14:21" x14ac:dyDescent="0.25">
      <c r="N68" s="1" t="s">
        <v>113</v>
      </c>
      <c r="O68" s="11">
        <f>F29*F30*F40/$C$11</f>
        <v>204.79999999999995</v>
      </c>
      <c r="P68" s="11">
        <f>G29*G30*G40/$C$11</f>
        <v>204.79999999999995</v>
      </c>
      <c r="Q68" s="11"/>
      <c r="R68" s="11"/>
      <c r="S68" s="11"/>
      <c r="T68" s="11"/>
      <c r="U68" s="11">
        <f t="shared" si="1"/>
        <v>409.59999999999991</v>
      </c>
    </row>
    <row r="69" spans="14:21" x14ac:dyDescent="0.25">
      <c r="U69" s="11"/>
    </row>
    <row r="70" spans="14:21" x14ac:dyDescent="0.25">
      <c r="N70" s="1" t="s">
        <v>100</v>
      </c>
      <c r="U70" s="11"/>
    </row>
    <row r="71" spans="14:21" x14ac:dyDescent="0.25">
      <c r="N71" s="1" t="s">
        <v>110</v>
      </c>
      <c r="O71" s="11">
        <f>F27*F28/$C$11</f>
        <v>256</v>
      </c>
      <c r="P71" s="11">
        <f>G27*G28/$C$11</f>
        <v>1024</v>
      </c>
      <c r="Q71" s="11"/>
      <c r="R71" s="11"/>
      <c r="S71" s="11"/>
      <c r="T71" s="11"/>
      <c r="U71" s="11">
        <f t="shared" si="1"/>
        <v>1280</v>
      </c>
    </row>
    <row r="72" spans="14:21" x14ac:dyDescent="0.25">
      <c r="N72" s="1" t="s">
        <v>111</v>
      </c>
      <c r="O72" s="11">
        <f>F27*F28*F39/$C$11</f>
        <v>51.199999999999989</v>
      </c>
      <c r="P72" s="11">
        <f>G27*G28*G39/$C$11</f>
        <v>204.79999999999995</v>
      </c>
      <c r="Q72" s="11"/>
      <c r="R72" s="11"/>
      <c r="S72" s="11"/>
      <c r="T72" s="11"/>
      <c r="U72" s="11">
        <f t="shared" si="1"/>
        <v>255.99999999999994</v>
      </c>
    </row>
    <row r="73" spans="14:21" x14ac:dyDescent="0.25">
      <c r="U73" s="11"/>
    </row>
    <row r="74" spans="14:21" x14ac:dyDescent="0.25">
      <c r="N74" s="1" t="s">
        <v>101</v>
      </c>
      <c r="U74" s="11"/>
    </row>
    <row r="75" spans="14:21" x14ac:dyDescent="0.25">
      <c r="N75" s="1" t="s">
        <v>102</v>
      </c>
      <c r="U75" s="11"/>
    </row>
    <row r="76" spans="14:21" x14ac:dyDescent="0.25">
      <c r="N76" s="1" t="s">
        <v>118</v>
      </c>
      <c r="O76" s="11">
        <f>F25*2*2/$C$11</f>
        <v>2</v>
      </c>
      <c r="P76" s="11">
        <f>G25*2*2/$C$11</f>
        <v>8</v>
      </c>
      <c r="Q76" s="11"/>
      <c r="R76" s="11"/>
      <c r="S76" s="11"/>
      <c r="T76" s="11"/>
      <c r="U76" s="11">
        <f t="shared" si="1"/>
        <v>10</v>
      </c>
    </row>
    <row r="78" spans="14:21" x14ac:dyDescent="0.25">
      <c r="N78" s="1" t="s">
        <v>104</v>
      </c>
    </row>
    <row r="79" spans="14:21" x14ac:dyDescent="0.25">
      <c r="N79" s="1" t="s">
        <v>112</v>
      </c>
      <c r="O79" s="11">
        <f>F29*F30/$C$11</f>
        <v>1024</v>
      </c>
      <c r="P79" s="11">
        <f>G29*G30/$C$11</f>
        <v>1024</v>
      </c>
      <c r="Q79" s="11"/>
      <c r="R79" s="11"/>
      <c r="S79" s="11"/>
      <c r="T79" s="11"/>
      <c r="U79" s="11">
        <f>SUM(O79:T79)</f>
        <v>2048</v>
      </c>
    </row>
    <row r="80" spans="14:21" x14ac:dyDescent="0.25">
      <c r="N80" s="1" t="s">
        <v>113</v>
      </c>
      <c r="O80" s="11">
        <f>F29*F30*F40/$C$11</f>
        <v>204.79999999999995</v>
      </c>
      <c r="P80" s="11">
        <f>G29*G30*G40/$C$11</f>
        <v>204.79999999999995</v>
      </c>
      <c r="Q80" s="11"/>
      <c r="R80" s="11"/>
      <c r="S80" s="11"/>
      <c r="T80" s="11"/>
      <c r="U80" s="11">
        <f>SUM(O80:T80)</f>
        <v>409.59999999999991</v>
      </c>
    </row>
    <row r="82" spans="14:22" x14ac:dyDescent="0.25">
      <c r="N82" s="1" t="s">
        <v>105</v>
      </c>
    </row>
    <row r="83" spans="14:22" x14ac:dyDescent="0.25">
      <c r="N83" s="1" t="s">
        <v>106</v>
      </c>
    </row>
    <row r="84" spans="14:22" x14ac:dyDescent="0.25">
      <c r="N84" s="1" t="s">
        <v>119</v>
      </c>
      <c r="O84" s="1">
        <f>F26*2*2/$C$11</f>
        <v>8</v>
      </c>
      <c r="P84" s="1">
        <f>G26*2*2/$C$11</f>
        <v>8</v>
      </c>
      <c r="U84" s="1">
        <f>SUM(O84:T84)</f>
        <v>16</v>
      </c>
    </row>
    <row r="85" spans="14:22" x14ac:dyDescent="0.25">
      <c r="V85" s="11">
        <f>SUM(U41,U47,U60,U64,U68,U72,U76,U80,U84)</f>
        <v>1421.1999999999998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3FAE-25B3-4D25-BF47-E95D3ACBC86F}">
  <dimension ref="B3:AG85"/>
  <sheetViews>
    <sheetView tabSelected="1" workbookViewId="0"/>
  </sheetViews>
  <sheetFormatPr defaultColWidth="8.7109375" defaultRowHeight="15" x14ac:dyDescent="0.25"/>
  <cols>
    <col min="1" max="13" width="8.7109375" style="22"/>
    <col min="14" max="14" width="59" style="22" customWidth="1"/>
    <col min="15" max="15" width="12.28515625" style="22" bestFit="1" customWidth="1"/>
    <col min="16" max="16" width="10.28515625" style="22" bestFit="1" customWidth="1"/>
    <col min="17" max="17" width="31.28515625" style="22" customWidth="1"/>
    <col min="18" max="18" width="11.28515625" style="22" bestFit="1" customWidth="1"/>
    <col min="19" max="19" width="16.28515625" style="22" bestFit="1" customWidth="1"/>
    <col min="20" max="16384" width="8.7109375" style="22"/>
  </cols>
  <sheetData>
    <row r="3" spans="2:33" x14ac:dyDescent="0.25">
      <c r="E3" s="23" t="s">
        <v>31</v>
      </c>
      <c r="F3" s="24">
        <v>32</v>
      </c>
    </row>
    <row r="4" spans="2:33" x14ac:dyDescent="0.25">
      <c r="B4" s="22" t="s">
        <v>32</v>
      </c>
      <c r="C4" s="22">
        <v>2</v>
      </c>
      <c r="E4" s="23" t="s">
        <v>33</v>
      </c>
      <c r="F4" s="25">
        <v>128</v>
      </c>
      <c r="G4" s="25">
        <v>128</v>
      </c>
      <c r="H4" s="25"/>
      <c r="I4" s="25"/>
      <c r="J4" s="24"/>
      <c r="N4" s="22" t="s">
        <v>120</v>
      </c>
      <c r="O4" s="26" t="s">
        <v>121</v>
      </c>
      <c r="Q4" s="26" t="s">
        <v>122</v>
      </c>
      <c r="S4" s="27" t="s">
        <v>123</v>
      </c>
      <c r="T4" s="26" t="s">
        <v>124</v>
      </c>
    </row>
    <row r="5" spans="2:33" x14ac:dyDescent="0.25">
      <c r="B5" s="22" t="s">
        <v>36</v>
      </c>
      <c r="C5" s="22">
        <v>1</v>
      </c>
      <c r="E5" s="23" t="s">
        <v>37</v>
      </c>
      <c r="F5" s="25">
        <v>128</v>
      </c>
      <c r="G5" s="25"/>
      <c r="H5" s="25"/>
      <c r="I5" s="25"/>
      <c r="J5" s="24"/>
      <c r="M5" s="28"/>
      <c r="N5" s="28"/>
      <c r="O5" s="29" t="s">
        <v>125</v>
      </c>
      <c r="P5" s="28" t="s">
        <v>126</v>
      </c>
      <c r="Q5" s="30" t="s">
        <v>125</v>
      </c>
      <c r="R5" s="31" t="s">
        <v>126</v>
      </c>
      <c r="S5" s="32" t="s">
        <v>127</v>
      </c>
      <c r="T5" s="29" t="s">
        <v>127</v>
      </c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</row>
    <row r="6" spans="2:33" x14ac:dyDescent="0.25">
      <c r="E6" s="23" t="s">
        <v>38</v>
      </c>
      <c r="F6" s="24">
        <v>10</v>
      </c>
      <c r="O6" s="26"/>
      <c r="Q6" s="26"/>
      <c r="S6" s="27"/>
      <c r="T6" s="26"/>
      <c r="V6" s="22" t="s">
        <v>128</v>
      </c>
      <c r="Y6" s="22" t="s">
        <v>128</v>
      </c>
    </row>
    <row r="7" spans="2:33" x14ac:dyDescent="0.25">
      <c r="M7" s="22" t="s">
        <v>39</v>
      </c>
      <c r="N7" s="22" t="s">
        <v>129</v>
      </c>
      <c r="O7" s="26"/>
      <c r="Q7" s="26"/>
      <c r="R7" s="33"/>
      <c r="S7" s="27"/>
      <c r="T7" s="34" t="s">
        <v>130</v>
      </c>
      <c r="U7" s="35" t="s">
        <v>131</v>
      </c>
      <c r="V7" s="36" t="s">
        <v>132</v>
      </c>
      <c r="W7" s="37" t="s">
        <v>133</v>
      </c>
      <c r="X7" s="38" t="s">
        <v>134</v>
      </c>
      <c r="Y7" s="36" t="s">
        <v>135</v>
      </c>
      <c r="Z7" s="38" t="s">
        <v>136</v>
      </c>
      <c r="AA7" s="39" t="s">
        <v>137</v>
      </c>
      <c r="AB7" s="40" t="s">
        <v>138</v>
      </c>
      <c r="AC7" s="39" t="s">
        <v>139</v>
      </c>
    </row>
    <row r="8" spans="2:33" x14ac:dyDescent="0.25">
      <c r="B8" s="41" t="s">
        <v>42</v>
      </c>
      <c r="C8" s="41">
        <v>1</v>
      </c>
      <c r="O8" s="26"/>
      <c r="P8" s="33"/>
      <c r="Q8" s="26"/>
      <c r="R8" s="33"/>
      <c r="S8" s="27"/>
      <c r="T8" s="42"/>
      <c r="V8" s="39"/>
      <c r="Y8" s="43"/>
      <c r="AA8" s="43"/>
      <c r="AB8" s="43"/>
      <c r="AC8" s="43"/>
    </row>
    <row r="9" spans="2:33" x14ac:dyDescent="0.25">
      <c r="N9" s="22" t="s">
        <v>140</v>
      </c>
      <c r="O9" s="26" t="s">
        <v>141</v>
      </c>
      <c r="P9" s="33"/>
      <c r="Q9" s="26"/>
      <c r="R9" s="44" t="s">
        <v>141</v>
      </c>
      <c r="S9" s="27"/>
      <c r="T9" s="45" t="s">
        <v>141</v>
      </c>
      <c r="V9" s="39"/>
      <c r="Y9" s="43"/>
      <c r="AA9" s="43"/>
      <c r="AB9" s="43"/>
      <c r="AC9" s="43"/>
    </row>
    <row r="10" spans="2:33" x14ac:dyDescent="0.25">
      <c r="B10" s="22" t="s">
        <v>142</v>
      </c>
      <c r="C10" s="22">
        <v>256</v>
      </c>
      <c r="E10" s="23" t="s">
        <v>46</v>
      </c>
      <c r="F10" s="25">
        <v>1</v>
      </c>
      <c r="G10" s="25">
        <v>2</v>
      </c>
      <c r="H10" s="25"/>
      <c r="I10" s="25"/>
      <c r="J10" s="24"/>
      <c r="O10" s="26"/>
      <c r="P10" s="33"/>
      <c r="Q10" s="26"/>
      <c r="R10" s="33"/>
      <c r="S10" s="27"/>
      <c r="T10" s="42"/>
      <c r="V10" s="39"/>
      <c r="Y10" s="43"/>
      <c r="AA10" s="43"/>
      <c r="AB10" s="43"/>
      <c r="AC10" s="43"/>
    </row>
    <row r="11" spans="2:33" x14ac:dyDescent="0.25">
      <c r="B11" s="22" t="s">
        <v>109</v>
      </c>
      <c r="C11" s="22">
        <v>64</v>
      </c>
      <c r="E11" s="27" t="s">
        <v>48</v>
      </c>
      <c r="F11" s="22">
        <f>F3</f>
        <v>32</v>
      </c>
      <c r="G11" s="22" cm="1">
        <f t="array" ref="G11">INDEX(F4:J4,1,G10-1)</f>
        <v>128</v>
      </c>
      <c r="J11" s="46"/>
      <c r="N11" s="22" t="s">
        <v>143</v>
      </c>
      <c r="O11" s="26"/>
      <c r="Q11" s="47" t="s">
        <v>144</v>
      </c>
      <c r="R11" s="48" t="s">
        <v>145</v>
      </c>
      <c r="S11" s="27" t="s">
        <v>146</v>
      </c>
      <c r="T11" s="49"/>
      <c r="U11" s="50"/>
      <c r="V11" s="51" t="s">
        <v>145</v>
      </c>
      <c r="Y11" s="43"/>
      <c r="AA11" s="43"/>
      <c r="AB11" s="43"/>
      <c r="AC11" s="43"/>
    </row>
    <row r="12" spans="2:33" x14ac:dyDescent="0.25">
      <c r="B12" s="22" t="s">
        <v>148</v>
      </c>
      <c r="C12" s="22">
        <v>256</v>
      </c>
      <c r="E12" s="32" t="s">
        <v>50</v>
      </c>
      <c r="F12" s="28" cm="1">
        <f t="array" ref="F12">INDEX(F4:J4,1,F10)</f>
        <v>128</v>
      </c>
      <c r="G12" s="28" cm="1">
        <f t="array" ref="G12">INDEX(F4:J4,1,G10)</f>
        <v>128</v>
      </c>
      <c r="H12" s="28"/>
      <c r="I12" s="28"/>
      <c r="J12" s="52"/>
      <c r="N12" s="22" t="s">
        <v>149</v>
      </c>
      <c r="O12" s="26"/>
      <c r="Q12" s="47" t="s">
        <v>131</v>
      </c>
      <c r="R12" s="48" t="s">
        <v>150</v>
      </c>
      <c r="S12" s="53"/>
      <c r="T12" s="42"/>
      <c r="U12" s="54" t="s">
        <v>150</v>
      </c>
      <c r="V12" s="43"/>
      <c r="Y12" s="43"/>
      <c r="AA12" s="43"/>
      <c r="AB12" s="43"/>
      <c r="AC12" s="43"/>
    </row>
    <row r="13" spans="2:33" x14ac:dyDescent="0.25">
      <c r="B13" s="22" t="s">
        <v>151</v>
      </c>
      <c r="C13" s="22">
        <v>256</v>
      </c>
      <c r="O13" s="26"/>
      <c r="P13" s="33"/>
      <c r="Q13" s="26"/>
      <c r="R13" s="33"/>
      <c r="S13" s="27"/>
      <c r="T13" s="42"/>
      <c r="V13" s="39"/>
      <c r="Y13" s="43"/>
      <c r="AA13" s="43"/>
      <c r="AB13" s="43"/>
      <c r="AC13" s="43"/>
    </row>
    <row r="14" spans="2:33" x14ac:dyDescent="0.25">
      <c r="E14" s="23" t="s">
        <v>52</v>
      </c>
      <c r="F14" s="25">
        <v>1</v>
      </c>
      <c r="G14" s="25"/>
      <c r="H14" s="25"/>
      <c r="I14" s="25"/>
      <c r="J14" s="24"/>
      <c r="N14" s="22" t="s">
        <v>152</v>
      </c>
      <c r="O14" s="26"/>
      <c r="Q14" s="47" t="s">
        <v>153</v>
      </c>
      <c r="R14" s="51" t="s">
        <v>154</v>
      </c>
      <c r="S14" s="27" t="s">
        <v>155</v>
      </c>
      <c r="T14" s="42"/>
      <c r="V14" s="43"/>
      <c r="W14" s="50"/>
      <c r="X14" s="50"/>
      <c r="Y14" s="51" t="s">
        <v>154</v>
      </c>
      <c r="AA14" s="43"/>
      <c r="AB14" s="43"/>
      <c r="AC14" s="43"/>
    </row>
    <row r="15" spans="2:33" x14ac:dyDescent="0.25">
      <c r="E15" s="27" t="s">
        <v>48</v>
      </c>
      <c r="F15" s="22" cm="1">
        <f t="array" ref="F15">INDEX(F4:J4,1,C4)</f>
        <v>128</v>
      </c>
      <c r="J15" s="46"/>
      <c r="N15" s="22" t="s">
        <v>157</v>
      </c>
      <c r="O15" s="26"/>
      <c r="Q15" s="47" t="s">
        <v>158</v>
      </c>
      <c r="R15" s="44" t="s">
        <v>159</v>
      </c>
      <c r="S15" s="53"/>
      <c r="T15" s="42"/>
      <c r="V15" s="43"/>
      <c r="X15" s="55" t="s">
        <v>159</v>
      </c>
      <c r="Y15" s="43"/>
      <c r="AA15" s="43"/>
      <c r="AB15" s="43"/>
      <c r="AC15" s="43"/>
    </row>
    <row r="16" spans="2:33" x14ac:dyDescent="0.25">
      <c r="E16" s="32" t="s">
        <v>55</v>
      </c>
      <c r="F16" s="28" cm="1">
        <f t="array" ref="F16">INDEX(F5:J5,1,F14)</f>
        <v>128</v>
      </c>
      <c r="G16" s="28"/>
      <c r="H16" s="28"/>
      <c r="I16" s="28"/>
      <c r="J16" s="52"/>
      <c r="O16" s="26"/>
      <c r="Q16" s="26"/>
      <c r="S16" s="27"/>
      <c r="T16" s="42"/>
      <c r="V16" s="43"/>
      <c r="Y16" s="43"/>
      <c r="AA16" s="43"/>
      <c r="AB16" s="43"/>
      <c r="AC16" s="43"/>
    </row>
    <row r="17" spans="4:33" x14ac:dyDescent="0.25">
      <c r="N17" s="22" t="s">
        <v>51</v>
      </c>
      <c r="O17" s="26" t="s">
        <v>160</v>
      </c>
      <c r="Q17" s="56" t="s">
        <v>161</v>
      </c>
      <c r="R17" s="33"/>
      <c r="S17" s="27" t="s">
        <v>162</v>
      </c>
      <c r="T17" s="57"/>
      <c r="V17" s="58"/>
      <c r="Y17" s="43"/>
      <c r="AA17" s="43"/>
      <c r="AB17" s="43"/>
      <c r="AC17" s="43"/>
    </row>
    <row r="18" spans="4:33" x14ac:dyDescent="0.25">
      <c r="E18" s="23" t="s">
        <v>57</v>
      </c>
      <c r="F18" s="24">
        <v>1</v>
      </c>
      <c r="O18" s="59"/>
      <c r="P18" s="33"/>
      <c r="Q18" s="59"/>
      <c r="R18" s="33"/>
      <c r="S18" s="27"/>
      <c r="T18" s="57"/>
      <c r="U18" s="33"/>
      <c r="V18" s="43"/>
      <c r="W18" s="33"/>
      <c r="Y18" s="43"/>
      <c r="AA18" s="43"/>
      <c r="AB18" s="43"/>
      <c r="AC18" s="43"/>
    </row>
    <row r="19" spans="4:33" x14ac:dyDescent="0.25">
      <c r="E19" s="27" t="s">
        <v>48</v>
      </c>
      <c r="F19" s="46" cm="1">
        <f t="array" ref="F19">INDEX(F5:J5,1,C5)</f>
        <v>128</v>
      </c>
      <c r="N19" s="22" t="s">
        <v>56</v>
      </c>
      <c r="O19" s="59" t="s">
        <v>163</v>
      </c>
      <c r="P19" s="33"/>
      <c r="Q19" s="47" t="s">
        <v>164</v>
      </c>
      <c r="S19" s="27" t="s">
        <v>165</v>
      </c>
      <c r="T19" s="42"/>
      <c r="V19" s="43"/>
      <c r="Y19" s="58"/>
      <c r="AA19" s="43"/>
      <c r="AB19" s="43"/>
      <c r="AC19" s="43"/>
    </row>
    <row r="20" spans="4:33" x14ac:dyDescent="0.25">
      <c r="E20" s="32" t="s">
        <v>55</v>
      </c>
      <c r="F20" s="52">
        <f>F6</f>
        <v>10</v>
      </c>
      <c r="O20" s="26"/>
      <c r="Q20" s="26"/>
      <c r="S20" s="27"/>
      <c r="T20" s="42"/>
      <c r="V20" s="43"/>
      <c r="Y20" s="43"/>
      <c r="AA20" s="43"/>
      <c r="AB20" s="43"/>
      <c r="AC20" s="43"/>
    </row>
    <row r="21" spans="4:33" x14ac:dyDescent="0.25">
      <c r="N21" s="22" t="s">
        <v>60</v>
      </c>
      <c r="O21" s="26"/>
      <c r="Q21" s="56" t="s">
        <v>136</v>
      </c>
      <c r="R21" s="44" t="s">
        <v>74</v>
      </c>
      <c r="S21" s="60" t="s">
        <v>74</v>
      </c>
      <c r="T21" s="57"/>
      <c r="U21" s="33"/>
      <c r="V21" s="43"/>
      <c r="W21" s="33"/>
      <c r="Y21" s="43"/>
      <c r="Z21" s="54" t="s">
        <v>74</v>
      </c>
      <c r="AA21" s="43"/>
      <c r="AB21" s="43"/>
      <c r="AC21" s="43"/>
    </row>
    <row r="22" spans="4:33" x14ac:dyDescent="0.25">
      <c r="O22" s="59"/>
      <c r="P22" s="33"/>
      <c r="Q22" s="59"/>
      <c r="R22" s="33"/>
      <c r="S22" s="60"/>
      <c r="T22" s="57"/>
      <c r="U22" s="33"/>
      <c r="V22" s="43"/>
      <c r="W22" s="33"/>
      <c r="Y22" s="43"/>
      <c r="AA22" s="43"/>
      <c r="AB22" s="43"/>
      <c r="AC22" s="43"/>
    </row>
    <row r="23" spans="4:33" x14ac:dyDescent="0.25">
      <c r="N23" s="22" t="s">
        <v>166</v>
      </c>
      <c r="O23" s="59"/>
      <c r="P23" s="33" t="s">
        <v>167</v>
      </c>
      <c r="Q23" s="47" t="s">
        <v>74</v>
      </c>
      <c r="R23" s="48" t="s">
        <v>167</v>
      </c>
      <c r="S23" s="27"/>
      <c r="T23" s="42"/>
      <c r="V23" s="43"/>
      <c r="Y23" s="43"/>
      <c r="Z23" s="50"/>
      <c r="AA23" s="51" t="s">
        <v>167</v>
      </c>
      <c r="AB23" s="43"/>
      <c r="AC23" s="43"/>
    </row>
    <row r="24" spans="4:33" x14ac:dyDescent="0.25">
      <c r="D24" s="61" t="s">
        <v>62</v>
      </c>
      <c r="E24" s="24" t="s">
        <v>63</v>
      </c>
      <c r="F24" s="25">
        <v>1</v>
      </c>
      <c r="G24" s="24">
        <v>2</v>
      </c>
      <c r="O24" s="26"/>
      <c r="Q24" s="26"/>
      <c r="S24" s="27"/>
      <c r="T24" s="42"/>
      <c r="V24" s="43"/>
      <c r="Y24" s="43"/>
      <c r="AA24" s="43"/>
      <c r="AB24" s="43"/>
      <c r="AC24" s="43"/>
    </row>
    <row r="25" spans="4:33" x14ac:dyDescent="0.25">
      <c r="D25" s="26" t="s">
        <v>65</v>
      </c>
      <c r="E25" s="46" t="s">
        <v>48</v>
      </c>
      <c r="F25" s="22">
        <f>F11</f>
        <v>32</v>
      </c>
      <c r="G25" s="46">
        <f>G11</f>
        <v>128</v>
      </c>
      <c r="N25" s="22" t="s">
        <v>211</v>
      </c>
      <c r="O25" s="26"/>
      <c r="P25" s="22" t="s">
        <v>168</v>
      </c>
      <c r="Q25" s="56" t="s">
        <v>169</v>
      </c>
      <c r="R25" s="44" t="s">
        <v>170</v>
      </c>
      <c r="S25" s="60" t="s">
        <v>170</v>
      </c>
      <c r="T25" s="57"/>
      <c r="U25" s="33"/>
      <c r="V25" s="43"/>
      <c r="W25" s="33"/>
      <c r="Y25" s="43"/>
      <c r="AA25" s="58"/>
      <c r="AB25" s="54" t="s">
        <v>168</v>
      </c>
      <c r="AC25" s="43"/>
    </row>
    <row r="26" spans="4:33" x14ac:dyDescent="0.25">
      <c r="D26" s="26" t="s">
        <v>67</v>
      </c>
      <c r="E26" s="46" t="s">
        <v>50</v>
      </c>
      <c r="F26" s="22">
        <f>F12</f>
        <v>128</v>
      </c>
      <c r="G26" s="46">
        <f>G12</f>
        <v>128</v>
      </c>
      <c r="O26" s="59"/>
      <c r="P26" s="33"/>
      <c r="Q26" s="26"/>
      <c r="S26" s="27"/>
      <c r="T26" s="42"/>
      <c r="V26" s="43"/>
      <c r="Y26" s="43"/>
      <c r="AA26" s="43"/>
      <c r="AB26" s="43"/>
    </row>
    <row r="27" spans="4:33" x14ac:dyDescent="0.25">
      <c r="D27" s="26" t="s">
        <v>68</v>
      </c>
      <c r="E27" s="46" t="s">
        <v>69</v>
      </c>
      <c r="F27" s="22">
        <f>F12*4</f>
        <v>512</v>
      </c>
      <c r="G27" s="46">
        <f>G12*4</f>
        <v>512</v>
      </c>
      <c r="N27" s="22" t="s">
        <v>77</v>
      </c>
      <c r="O27" s="26"/>
      <c r="P27" s="22" t="s">
        <v>171</v>
      </c>
      <c r="Q27" s="47" t="s">
        <v>170</v>
      </c>
      <c r="R27" s="48" t="s">
        <v>172</v>
      </c>
      <c r="S27" s="27" t="s">
        <v>172</v>
      </c>
      <c r="T27" s="42"/>
      <c r="V27" s="43"/>
      <c r="Y27" s="43"/>
      <c r="AA27" s="43"/>
      <c r="AB27" s="58"/>
      <c r="AC27" s="51" t="s">
        <v>172</v>
      </c>
    </row>
    <row r="28" spans="4:33" x14ac:dyDescent="0.25">
      <c r="D28" s="26"/>
      <c r="E28" s="46" t="s">
        <v>48</v>
      </c>
      <c r="F28" s="22">
        <f>F11</f>
        <v>32</v>
      </c>
      <c r="G28" s="46">
        <f>G11</f>
        <v>128</v>
      </c>
      <c r="O28" s="26"/>
      <c r="Q28" s="26"/>
      <c r="S28" s="27"/>
      <c r="T28" s="42"/>
      <c r="V28" s="43"/>
      <c r="Y28" s="43"/>
      <c r="AA28" s="43"/>
      <c r="AB28" s="43"/>
      <c r="AC28" s="43"/>
    </row>
    <row r="29" spans="4:33" x14ac:dyDescent="0.25">
      <c r="D29" s="26" t="s">
        <v>72</v>
      </c>
      <c r="E29" s="46" t="s">
        <v>69</v>
      </c>
      <c r="F29" s="22">
        <f>F12*4</f>
        <v>512</v>
      </c>
      <c r="G29" s="46">
        <f>G12*4</f>
        <v>512</v>
      </c>
      <c r="N29" s="22" t="s">
        <v>212</v>
      </c>
      <c r="O29" s="26"/>
      <c r="P29" s="62" t="s">
        <v>173</v>
      </c>
      <c r="Q29" s="47" t="s">
        <v>174</v>
      </c>
      <c r="R29" s="51" t="s">
        <v>175</v>
      </c>
      <c r="S29" s="27" t="s">
        <v>173</v>
      </c>
      <c r="T29" s="42"/>
      <c r="V29" s="43"/>
      <c r="W29" s="51" t="s">
        <v>175</v>
      </c>
      <c r="Y29" s="43"/>
      <c r="AA29" s="58"/>
      <c r="AB29" s="43"/>
      <c r="AC29" s="58"/>
    </row>
    <row r="30" spans="4:33" x14ac:dyDescent="0.25">
      <c r="D30" s="26"/>
      <c r="E30" s="46" t="s">
        <v>50</v>
      </c>
      <c r="F30" s="22">
        <f>F12</f>
        <v>128</v>
      </c>
      <c r="G30" s="46">
        <f>G12</f>
        <v>128</v>
      </c>
      <c r="O30" s="26"/>
      <c r="Q30" s="26"/>
      <c r="S30" s="27"/>
      <c r="T30" s="42"/>
      <c r="V30" s="43"/>
      <c r="W30" s="43"/>
      <c r="X30" s="43"/>
      <c r="Y30" s="43"/>
      <c r="Z30" s="43"/>
    </row>
    <row r="31" spans="4:33" x14ac:dyDescent="0.25">
      <c r="D31" s="26" t="s">
        <v>74</v>
      </c>
      <c r="E31" s="46" t="s">
        <v>69</v>
      </c>
      <c r="F31" s="22">
        <f>F12*4</f>
        <v>512</v>
      </c>
      <c r="G31" s="46">
        <f>G12*4</f>
        <v>512</v>
      </c>
      <c r="M31" s="63"/>
      <c r="N31" s="63"/>
      <c r="O31" s="64"/>
      <c r="P31" s="65"/>
      <c r="Q31" s="64"/>
      <c r="R31" s="63"/>
      <c r="S31" s="66"/>
      <c r="T31" s="67"/>
      <c r="U31" s="68"/>
      <c r="V31" s="68"/>
      <c r="W31" s="68"/>
      <c r="X31" s="68"/>
      <c r="Y31" s="68"/>
      <c r="Z31" s="68"/>
      <c r="AA31" s="63"/>
      <c r="AB31" s="65"/>
      <c r="AC31" s="65"/>
      <c r="AD31" s="65"/>
      <c r="AE31" s="65"/>
      <c r="AF31" s="65"/>
      <c r="AG31" s="65"/>
    </row>
    <row r="32" spans="4:33" x14ac:dyDescent="0.25">
      <c r="D32" s="29" t="s">
        <v>76</v>
      </c>
      <c r="E32" s="52" t="s">
        <v>50</v>
      </c>
      <c r="F32" s="28">
        <f>F12</f>
        <v>128</v>
      </c>
      <c r="G32" s="52">
        <f>G12</f>
        <v>128</v>
      </c>
      <c r="M32" s="22" t="s">
        <v>176</v>
      </c>
      <c r="N32" s="22" t="s">
        <v>177</v>
      </c>
      <c r="O32" s="26"/>
      <c r="P32" s="62" t="s">
        <v>178</v>
      </c>
      <c r="Q32" s="26"/>
      <c r="R32" s="33"/>
      <c r="S32" s="27"/>
      <c r="T32" s="42"/>
      <c r="V32" s="43"/>
      <c r="W32" s="39"/>
      <c r="Z32" s="43"/>
      <c r="AA32" s="43"/>
      <c r="AC32" s="43"/>
      <c r="AD32" s="43"/>
      <c r="AE32" s="43"/>
      <c r="AF32" s="43"/>
      <c r="AG32" s="43"/>
    </row>
    <row r="33" spans="4:33" x14ac:dyDescent="0.25">
      <c r="O33" s="29"/>
      <c r="Q33" s="26"/>
      <c r="S33" s="27"/>
      <c r="T33" s="26"/>
    </row>
    <row r="34" spans="4:33" x14ac:dyDescent="0.25">
      <c r="M34" s="63"/>
      <c r="N34" s="63"/>
      <c r="O34" s="64"/>
      <c r="P34" s="63"/>
      <c r="Q34" s="64"/>
      <c r="R34" s="63"/>
      <c r="S34" s="66"/>
      <c r="T34" s="69"/>
      <c r="U34" s="65"/>
      <c r="V34" s="63"/>
      <c r="W34" s="65" t="s">
        <v>128</v>
      </c>
      <c r="X34" s="63"/>
      <c r="Y34" s="63"/>
      <c r="Z34" s="63"/>
      <c r="AA34" s="63" t="s">
        <v>128</v>
      </c>
      <c r="AB34" s="63"/>
      <c r="AC34" s="63"/>
      <c r="AD34" s="63"/>
      <c r="AE34" s="63"/>
    </row>
    <row r="35" spans="4:33" x14ac:dyDescent="0.25">
      <c r="M35" s="22" t="s">
        <v>84</v>
      </c>
      <c r="N35" s="22" t="s">
        <v>179</v>
      </c>
      <c r="O35" s="26"/>
      <c r="Q35" s="26"/>
      <c r="S35" s="27"/>
      <c r="T35" s="70" t="s">
        <v>180</v>
      </c>
      <c r="U35" s="35" t="s">
        <v>213</v>
      </c>
      <c r="V35" s="22" t="s">
        <v>181</v>
      </c>
      <c r="W35" s="36" t="s">
        <v>182</v>
      </c>
      <c r="X35" s="71" t="s">
        <v>214</v>
      </c>
      <c r="Y35" s="35" t="s">
        <v>215</v>
      </c>
      <c r="Z35" s="22" t="s">
        <v>183</v>
      </c>
      <c r="AA35" s="36" t="s">
        <v>184</v>
      </c>
      <c r="AB35" s="37" t="s">
        <v>216</v>
      </c>
      <c r="AC35" s="22" t="s">
        <v>185</v>
      </c>
      <c r="AD35" s="38" t="s">
        <v>217</v>
      </c>
      <c r="AE35" s="35" t="s">
        <v>186</v>
      </c>
      <c r="AF35" s="22" t="s">
        <v>187</v>
      </c>
      <c r="AG35" s="22" t="s">
        <v>188</v>
      </c>
    </row>
    <row r="36" spans="4:33" x14ac:dyDescent="0.25">
      <c r="E36" s="23" t="s">
        <v>78</v>
      </c>
      <c r="F36" s="25">
        <v>1</v>
      </c>
      <c r="G36" s="24">
        <v>2</v>
      </c>
      <c r="O36" s="26"/>
      <c r="Q36" s="26"/>
      <c r="S36" s="27"/>
      <c r="T36" s="26"/>
    </row>
    <row r="37" spans="4:33" x14ac:dyDescent="0.25">
      <c r="E37" s="27" t="s">
        <v>80</v>
      </c>
      <c r="F37" s="72">
        <v>0.8</v>
      </c>
      <c r="G37" s="73">
        <v>0.8</v>
      </c>
      <c r="N37" s="22" t="s">
        <v>218</v>
      </c>
      <c r="O37" s="74" t="s">
        <v>178</v>
      </c>
      <c r="Q37" s="47" t="s">
        <v>214</v>
      </c>
      <c r="R37" s="48" t="s">
        <v>214</v>
      </c>
      <c r="S37" s="27" t="s">
        <v>214</v>
      </c>
      <c r="T37" s="26"/>
      <c r="X37" s="54" t="s">
        <v>214</v>
      </c>
    </row>
    <row r="38" spans="4:33" x14ac:dyDescent="0.25">
      <c r="E38" s="32" t="s">
        <v>81</v>
      </c>
      <c r="F38" s="75">
        <v>0.8</v>
      </c>
      <c r="G38" s="76">
        <v>0.8</v>
      </c>
      <c r="O38" s="59"/>
      <c r="Q38" s="26"/>
      <c r="S38" s="27"/>
      <c r="T38" s="26"/>
    </row>
    <row r="39" spans="4:33" x14ac:dyDescent="0.25">
      <c r="E39" s="66" t="s">
        <v>82</v>
      </c>
      <c r="F39" s="77">
        <f>1-F37</f>
        <v>0.19999999999999996</v>
      </c>
      <c r="G39" s="78">
        <f>1-G37</f>
        <v>0.19999999999999996</v>
      </c>
      <c r="N39" s="22" t="s">
        <v>86</v>
      </c>
      <c r="O39" s="26" t="s">
        <v>171</v>
      </c>
      <c r="Q39" s="26"/>
      <c r="R39" s="44" t="s">
        <v>189</v>
      </c>
      <c r="S39" s="60"/>
      <c r="T39" s="26"/>
      <c r="AF39" s="48" t="s">
        <v>189</v>
      </c>
    </row>
    <row r="40" spans="4:33" x14ac:dyDescent="0.25">
      <c r="E40" s="32" t="s">
        <v>83</v>
      </c>
      <c r="F40" s="75">
        <f>1-F38</f>
        <v>0.19999999999999996</v>
      </c>
      <c r="G40" s="76">
        <f>1-G38</f>
        <v>0.19999999999999996</v>
      </c>
      <c r="O40" s="26"/>
      <c r="Q40" s="26"/>
      <c r="S40" s="27"/>
      <c r="T40" s="26"/>
    </row>
    <row r="41" spans="4:33" x14ac:dyDescent="0.25">
      <c r="N41" s="22" t="s">
        <v>219</v>
      </c>
      <c r="O41" s="26" t="s">
        <v>190</v>
      </c>
      <c r="Q41" s="47" t="s">
        <v>220</v>
      </c>
      <c r="R41" s="48" t="s">
        <v>221</v>
      </c>
      <c r="S41" s="27" t="s">
        <v>221</v>
      </c>
      <c r="T41" s="26"/>
      <c r="X41" s="50"/>
      <c r="AD41" s="79" t="s">
        <v>221</v>
      </c>
      <c r="AE41" s="50"/>
      <c r="AF41" s="50"/>
    </row>
    <row r="42" spans="4:33" x14ac:dyDescent="0.25">
      <c r="O42" s="59"/>
      <c r="Q42" s="26"/>
      <c r="S42" s="27"/>
      <c r="T42" s="26"/>
    </row>
    <row r="43" spans="4:33" x14ac:dyDescent="0.25">
      <c r="N43" s="22" t="s">
        <v>222</v>
      </c>
      <c r="O43" s="59" t="s">
        <v>191</v>
      </c>
      <c r="Q43" s="26"/>
      <c r="S43" s="27"/>
      <c r="T43" s="26"/>
      <c r="AD43" s="50"/>
      <c r="AE43" s="79" t="s">
        <v>223</v>
      </c>
    </row>
    <row r="44" spans="4:33" x14ac:dyDescent="0.25">
      <c r="D44" s="22" t="s">
        <v>122</v>
      </c>
      <c r="E44" s="22" t="s">
        <v>192</v>
      </c>
      <c r="F44" s="22" t="s">
        <v>193</v>
      </c>
      <c r="G44" s="22" t="s">
        <v>194</v>
      </c>
      <c r="H44" s="22" t="s">
        <v>195</v>
      </c>
      <c r="I44" s="22" t="s">
        <v>196</v>
      </c>
      <c r="O44" s="59"/>
      <c r="Q44" s="26"/>
      <c r="S44" s="27"/>
      <c r="T44" s="26"/>
    </row>
    <row r="45" spans="4:33" x14ac:dyDescent="0.25">
      <c r="D45" s="22" t="s">
        <v>124</v>
      </c>
      <c r="E45" s="22" t="s">
        <v>224</v>
      </c>
      <c r="F45" s="22">
        <v>16</v>
      </c>
      <c r="G45" s="80">
        <f>MAX(C12/C11*C10*4,C13/C11*C10*2)</f>
        <v>4096</v>
      </c>
      <c r="H45" s="22">
        <f>$C$11</f>
        <v>64</v>
      </c>
      <c r="I45" s="33">
        <f>F45*G45*H45/8</f>
        <v>524288</v>
      </c>
      <c r="N45" s="22" t="s">
        <v>198</v>
      </c>
      <c r="O45" s="26" t="s">
        <v>167</v>
      </c>
      <c r="Q45" s="26"/>
      <c r="R45" s="44" t="s">
        <v>199</v>
      </c>
      <c r="S45" s="60"/>
      <c r="T45" s="26"/>
      <c r="AC45" s="48" t="s">
        <v>199</v>
      </c>
    </row>
    <row r="46" spans="4:33" x14ac:dyDescent="0.25">
      <c r="D46" s="22" t="s">
        <v>200</v>
      </c>
      <c r="E46" s="22" t="s">
        <v>197</v>
      </c>
      <c r="F46" s="22">
        <v>16</v>
      </c>
      <c r="G46" s="22">
        <v>16</v>
      </c>
      <c r="H46" s="22">
        <f t="shared" ref="H46:H48" si="0">$C$11</f>
        <v>64</v>
      </c>
      <c r="I46" s="33">
        <f t="shared" ref="I46:I49" si="1">F46*G46*H46/8</f>
        <v>2048</v>
      </c>
      <c r="O46" s="26"/>
      <c r="P46" s="33"/>
      <c r="Q46" s="26"/>
      <c r="S46" s="27"/>
      <c r="T46" s="26"/>
    </row>
    <row r="47" spans="4:33" x14ac:dyDescent="0.25">
      <c r="D47" s="22" t="s">
        <v>201</v>
      </c>
      <c r="E47" s="22" t="s">
        <v>197</v>
      </c>
      <c r="F47" s="22">
        <v>16</v>
      </c>
      <c r="G47" s="22">
        <v>16</v>
      </c>
      <c r="H47" s="22">
        <f t="shared" si="0"/>
        <v>64</v>
      </c>
      <c r="I47" s="33">
        <f t="shared" si="1"/>
        <v>2048</v>
      </c>
      <c r="N47" s="22" t="s">
        <v>225</v>
      </c>
      <c r="O47" s="26" t="s">
        <v>202</v>
      </c>
      <c r="Q47" s="56" t="s">
        <v>226</v>
      </c>
      <c r="R47" s="44" t="s">
        <v>227</v>
      </c>
      <c r="S47" s="60" t="s">
        <v>227</v>
      </c>
      <c r="T47" s="26"/>
      <c r="AB47" s="55" t="s">
        <v>227</v>
      </c>
      <c r="AC47" s="50"/>
      <c r="AD47" s="50"/>
    </row>
    <row r="48" spans="4:33" x14ac:dyDescent="0.25">
      <c r="D48" s="22" t="s">
        <v>203</v>
      </c>
      <c r="E48" s="22" t="s">
        <v>197</v>
      </c>
      <c r="F48" s="22">
        <v>16</v>
      </c>
      <c r="G48" s="81">
        <f>MAX(C12*4/C11, C10)</f>
        <v>256</v>
      </c>
      <c r="H48" s="22">
        <f t="shared" si="0"/>
        <v>64</v>
      </c>
      <c r="I48" s="33">
        <f t="shared" si="1"/>
        <v>32768</v>
      </c>
      <c r="N48" s="22" t="s">
        <v>228</v>
      </c>
      <c r="O48" s="26" t="s">
        <v>138</v>
      </c>
      <c r="P48" s="33"/>
      <c r="Q48" s="47" t="s">
        <v>229</v>
      </c>
      <c r="R48" s="48" t="s">
        <v>230</v>
      </c>
      <c r="S48" s="27" t="s">
        <v>230</v>
      </c>
      <c r="T48" s="26"/>
      <c r="AB48" s="54" t="s">
        <v>230</v>
      </c>
      <c r="AC48" s="50"/>
      <c r="AD48" s="50"/>
    </row>
    <row r="49" spans="4:33" x14ac:dyDescent="0.25">
      <c r="D49" s="22" t="s">
        <v>204</v>
      </c>
      <c r="E49" s="22" t="s">
        <v>197</v>
      </c>
      <c r="F49" s="22">
        <v>16</v>
      </c>
      <c r="G49" s="22">
        <f>C10</f>
        <v>256</v>
      </c>
      <c r="H49" s="22">
        <v>1</v>
      </c>
      <c r="I49" s="33">
        <f t="shared" si="1"/>
        <v>512</v>
      </c>
      <c r="N49" s="22" t="s">
        <v>231</v>
      </c>
      <c r="O49" s="26" t="s">
        <v>205</v>
      </c>
      <c r="Q49" s="47" t="s">
        <v>232</v>
      </c>
      <c r="R49" s="44" t="s">
        <v>233</v>
      </c>
      <c r="S49" s="60" t="s">
        <v>233</v>
      </c>
      <c r="T49" s="26"/>
      <c r="AB49" s="55" t="s">
        <v>233</v>
      </c>
      <c r="AC49" s="50"/>
      <c r="AD49" s="50"/>
    </row>
    <row r="50" spans="4:33" x14ac:dyDescent="0.25">
      <c r="D50" s="22" t="s">
        <v>35</v>
      </c>
      <c r="I50" s="33">
        <f>SUM(I45:I49)</f>
        <v>561664</v>
      </c>
      <c r="N50" s="22" t="s">
        <v>234</v>
      </c>
      <c r="O50" s="26" t="s">
        <v>171</v>
      </c>
      <c r="Q50" s="47" t="s">
        <v>235</v>
      </c>
      <c r="R50" s="48" t="s">
        <v>236</v>
      </c>
      <c r="S50" s="27" t="s">
        <v>236</v>
      </c>
      <c r="T50" s="26"/>
      <c r="X50" s="50"/>
      <c r="AB50" s="54" t="s">
        <v>236</v>
      </c>
      <c r="AC50" s="50"/>
    </row>
    <row r="51" spans="4:33" x14ac:dyDescent="0.25">
      <c r="O51" s="26"/>
      <c r="Q51" s="26"/>
      <c r="S51" s="27"/>
      <c r="T51" s="26"/>
    </row>
    <row r="52" spans="4:33" x14ac:dyDescent="0.25">
      <c r="N52" s="22" t="s">
        <v>237</v>
      </c>
      <c r="O52" s="59" t="s">
        <v>163</v>
      </c>
      <c r="Q52" s="47" t="s">
        <v>238</v>
      </c>
      <c r="R52" s="48" t="s">
        <v>239</v>
      </c>
      <c r="S52" s="27" t="s">
        <v>239</v>
      </c>
      <c r="T52" s="26"/>
      <c r="Z52" s="48" t="s">
        <v>239</v>
      </c>
      <c r="AA52" s="50" t="s">
        <v>206</v>
      </c>
      <c r="AB52" s="50"/>
      <c r="AG52" s="48" t="s">
        <v>156</v>
      </c>
    </row>
    <row r="53" spans="4:33" x14ac:dyDescent="0.25">
      <c r="O53" s="59"/>
      <c r="Q53" s="26"/>
      <c r="S53" s="27"/>
      <c r="T53" s="26"/>
    </row>
    <row r="54" spans="4:33" x14ac:dyDescent="0.25">
      <c r="N54" s="22" t="s">
        <v>240</v>
      </c>
      <c r="O54" s="26"/>
      <c r="Q54" s="47" t="s">
        <v>241</v>
      </c>
      <c r="R54" s="48" t="s">
        <v>242</v>
      </c>
      <c r="S54" s="27" t="s">
        <v>242</v>
      </c>
      <c r="T54" s="26"/>
      <c r="X54" s="48" t="s">
        <v>242</v>
      </c>
      <c r="Y54" s="50"/>
      <c r="Z54" s="50"/>
      <c r="AG54" s="50"/>
    </row>
    <row r="55" spans="4:33" x14ac:dyDescent="0.25">
      <c r="N55" s="22" t="s">
        <v>243</v>
      </c>
      <c r="O55" s="59"/>
      <c r="Q55" s="47" t="s">
        <v>241</v>
      </c>
      <c r="R55" s="48" t="s">
        <v>244</v>
      </c>
      <c r="S55" s="27" t="s">
        <v>244</v>
      </c>
      <c r="T55" s="26"/>
      <c r="Y55" s="54" t="s">
        <v>244</v>
      </c>
      <c r="Z55" s="50"/>
      <c r="AG55" s="50"/>
    </row>
    <row r="56" spans="4:33" x14ac:dyDescent="0.25">
      <c r="O56" s="59"/>
      <c r="Q56" s="26"/>
      <c r="S56" s="27"/>
      <c r="T56" s="26"/>
    </row>
    <row r="57" spans="4:33" x14ac:dyDescent="0.25">
      <c r="N57" s="22" t="s">
        <v>245</v>
      </c>
      <c r="O57" s="26" t="s">
        <v>160</v>
      </c>
      <c r="Q57" s="47" t="s">
        <v>246</v>
      </c>
      <c r="R57" s="48" t="s">
        <v>247</v>
      </c>
      <c r="S57" s="27" t="s">
        <v>247</v>
      </c>
      <c r="T57" s="42"/>
      <c r="V57" s="48" t="s">
        <v>247</v>
      </c>
      <c r="W57" s="50" t="s">
        <v>206</v>
      </c>
      <c r="AB57" s="50"/>
      <c r="AG57" s="48" t="s">
        <v>147</v>
      </c>
    </row>
    <row r="58" spans="4:33" x14ac:dyDescent="0.25">
      <c r="O58" s="26"/>
      <c r="Q58" s="26"/>
      <c r="S58" s="27"/>
      <c r="T58" s="26"/>
    </row>
    <row r="59" spans="4:33" x14ac:dyDescent="0.25">
      <c r="N59" s="22" t="s">
        <v>248</v>
      </c>
      <c r="O59" s="26"/>
      <c r="P59" s="33"/>
      <c r="Q59" s="47" t="s">
        <v>249</v>
      </c>
      <c r="R59" s="48" t="s">
        <v>207</v>
      </c>
      <c r="S59" s="27" t="s">
        <v>250</v>
      </c>
      <c r="T59" s="82" t="s">
        <v>207</v>
      </c>
      <c r="U59" s="50"/>
      <c r="V59" s="50"/>
      <c r="AG59" s="50"/>
    </row>
    <row r="60" spans="4:33" x14ac:dyDescent="0.25">
      <c r="N60" s="22" t="s">
        <v>251</v>
      </c>
      <c r="O60" s="59"/>
      <c r="Q60" s="47" t="s">
        <v>249</v>
      </c>
      <c r="R60" s="48" t="s">
        <v>252</v>
      </c>
      <c r="S60" s="27" t="s">
        <v>252</v>
      </c>
      <c r="T60" s="26"/>
      <c r="U60" s="54" t="s">
        <v>252</v>
      </c>
      <c r="V60" s="50"/>
      <c r="AG60" s="50"/>
    </row>
    <row r="61" spans="4:33" x14ac:dyDescent="0.25">
      <c r="O61" s="26"/>
      <c r="Q61" s="26"/>
      <c r="S61" s="27"/>
      <c r="T61" s="26"/>
    </row>
    <row r="62" spans="4:33" x14ac:dyDescent="0.25">
      <c r="M62" s="63"/>
      <c r="N62" s="63"/>
      <c r="O62" s="64"/>
      <c r="P62" s="63"/>
      <c r="Q62" s="64"/>
      <c r="R62" s="63"/>
      <c r="S62" s="66"/>
      <c r="T62" s="64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</row>
    <row r="63" spans="4:33" x14ac:dyDescent="0.25">
      <c r="M63" s="22" t="s">
        <v>208</v>
      </c>
      <c r="N63" s="43" t="s">
        <v>209</v>
      </c>
      <c r="O63" s="26" t="s">
        <v>253</v>
      </c>
      <c r="Q63" s="47" t="s">
        <v>254</v>
      </c>
      <c r="S63" s="27"/>
      <c r="T63" s="59"/>
      <c r="W63" s="50"/>
      <c r="AB63" s="50"/>
    </row>
    <row r="64" spans="4:33" x14ac:dyDescent="0.25">
      <c r="O64" s="26"/>
      <c r="Q64" s="59"/>
      <c r="R64" s="33"/>
      <c r="S64" s="60"/>
      <c r="T64" s="59"/>
    </row>
    <row r="65" spans="14:28" x14ac:dyDescent="0.25">
      <c r="N65" s="43" t="s">
        <v>210</v>
      </c>
      <c r="O65" s="26" t="s">
        <v>255</v>
      </c>
      <c r="Q65" s="47" t="s">
        <v>256</v>
      </c>
      <c r="S65" s="27"/>
      <c r="T65" s="59"/>
      <c r="AA65" s="50"/>
      <c r="AB65" s="50"/>
    </row>
    <row r="66" spans="14:28" x14ac:dyDescent="0.25">
      <c r="O66" s="59"/>
      <c r="Q66" s="59"/>
      <c r="R66" s="33"/>
      <c r="S66" s="59"/>
      <c r="T66" s="59"/>
      <c r="U66" s="33"/>
    </row>
    <row r="67" spans="14:28" x14ac:dyDescent="0.25">
      <c r="O67" s="33"/>
      <c r="P67" s="33"/>
    </row>
    <row r="69" spans="14:28" x14ac:dyDescent="0.25">
      <c r="O69" s="33"/>
      <c r="P69" s="33"/>
    </row>
    <row r="71" spans="14:28" x14ac:dyDescent="0.25">
      <c r="Q71" s="33"/>
      <c r="R71" s="33"/>
      <c r="S71" s="33"/>
      <c r="T71" s="33"/>
      <c r="U71" s="33"/>
    </row>
    <row r="72" spans="14:28" x14ac:dyDescent="0.25">
      <c r="O72" s="33"/>
      <c r="P72" s="33"/>
      <c r="Q72" s="33"/>
      <c r="R72" s="33"/>
      <c r="S72" s="33"/>
      <c r="T72" s="33"/>
      <c r="U72" s="33"/>
    </row>
    <row r="73" spans="14:28" x14ac:dyDescent="0.25">
      <c r="O73" s="33"/>
      <c r="P73" s="33"/>
      <c r="U73" s="33"/>
    </row>
    <row r="74" spans="14:28" x14ac:dyDescent="0.25">
      <c r="U74" s="33"/>
    </row>
    <row r="75" spans="14:28" x14ac:dyDescent="0.25">
      <c r="Q75" s="33"/>
      <c r="R75" s="33"/>
      <c r="S75" s="33"/>
      <c r="T75" s="33"/>
      <c r="U75" s="33"/>
    </row>
    <row r="76" spans="14:28" x14ac:dyDescent="0.25">
      <c r="P76" s="33"/>
      <c r="Q76" s="33"/>
      <c r="R76" s="33"/>
      <c r="S76" s="33"/>
      <c r="T76" s="33"/>
      <c r="U76" s="33"/>
    </row>
    <row r="77" spans="14:28" x14ac:dyDescent="0.25">
      <c r="P77" s="33"/>
      <c r="U77" s="33"/>
    </row>
    <row r="78" spans="14:28" x14ac:dyDescent="0.25">
      <c r="U78" s="33"/>
    </row>
    <row r="79" spans="14:28" x14ac:dyDescent="0.25">
      <c r="U79" s="33"/>
    </row>
    <row r="80" spans="14:28" x14ac:dyDescent="0.25">
      <c r="Q80" s="33"/>
      <c r="R80" s="33"/>
      <c r="S80" s="33"/>
      <c r="T80" s="33"/>
      <c r="U80" s="33"/>
    </row>
    <row r="81" spans="16:21" x14ac:dyDescent="0.25">
      <c r="P81" s="33"/>
    </row>
    <row r="83" spans="16:21" x14ac:dyDescent="0.25">
      <c r="Q83" s="33"/>
      <c r="R83" s="33"/>
      <c r="S83" s="33"/>
      <c r="T83" s="33"/>
      <c r="U83" s="33"/>
    </row>
    <row r="84" spans="16:21" x14ac:dyDescent="0.25">
      <c r="P84" s="33"/>
      <c r="Q84" s="33"/>
      <c r="R84" s="33"/>
      <c r="S84" s="33"/>
      <c r="T84" s="33"/>
      <c r="U84" s="33"/>
    </row>
    <row r="85" spans="16:21" x14ac:dyDescent="0.25">
      <c r="P85" s="3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53bd41-7285-4699-8026-614374d8c4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4AB723F1E74745820A8B32F42B206E" ma:contentTypeVersion="16" ma:contentTypeDescription="Create a new document." ma:contentTypeScope="" ma:versionID="db06ee3a2fc5f41da151109f5ecd6835">
  <xsd:schema xmlns:xsd="http://www.w3.org/2001/XMLSchema" xmlns:xs="http://www.w3.org/2001/XMLSchema" xmlns:p="http://schemas.microsoft.com/office/2006/metadata/properties" xmlns:ns3="9d53bd41-7285-4699-8026-614374d8c450" xmlns:ns4="5b94a6b5-c743-4e65-8376-eebedbf09c97" targetNamespace="http://schemas.microsoft.com/office/2006/metadata/properties" ma:root="true" ma:fieldsID="42cd87f2ffdd6f2d1cd580cb9ecf267c" ns3:_="" ns4:_="">
    <xsd:import namespace="9d53bd41-7285-4699-8026-614374d8c450"/>
    <xsd:import namespace="5b94a6b5-c743-4e65-8376-eebedbf09c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3bd41-7285-4699-8026-614374d8c4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94a6b5-c743-4e65-8376-eebedbf09c9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5FED9F-C18D-4F1F-9401-989516B95A9D}">
  <ds:schemaRefs>
    <ds:schemaRef ds:uri="http://www.w3.org/XML/1998/namespace"/>
    <ds:schemaRef ds:uri="http://schemas.microsoft.com/office/2006/metadata/properties"/>
    <ds:schemaRef ds:uri="http://purl.org/dc/terms/"/>
    <ds:schemaRef ds:uri="9d53bd41-7285-4699-8026-614374d8c450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5b94a6b5-c743-4e65-8376-eebedbf09c97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2EDDAE1-62DA-42A2-B042-BE79255DAAE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4F5FAE-6CAB-4989-B7D1-B8520B3632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3bd41-7285-4699-8026-614374d8c450"/>
    <ds:schemaRef ds:uri="5b94a6b5-c743-4e65-8376-eebedbf09c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ISA</vt:lpstr>
      <vt:lpstr>#op</vt:lpstr>
      <vt:lpstr>#cc</vt:lpstr>
      <vt:lpstr>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Chen2</dc:creator>
  <cp:lastModifiedBy>Xi Chen2</cp:lastModifiedBy>
  <dcterms:created xsi:type="dcterms:W3CDTF">2024-03-05T13:30:13Z</dcterms:created>
  <dcterms:modified xsi:type="dcterms:W3CDTF">2024-03-23T09:56:26Z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0x010100794AB723F1E74745820A8B32F42B206E</vt:lpwstr>
  </property>
</Properties>
</file>