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filterPrivacy="1" codeName="ЭтаКнига" defaultThemeVersion="124226"/>
  <xr:revisionPtr revIDLastSave="0" documentId="8_{2AFAE8E9-59A2-4C80-AA05-D3271D855208}" xr6:coauthVersionLast="47" xr6:coauthVersionMax="47" xr10:uidLastSave="{00000000-0000-0000-0000-000000000000}"/>
  <bookViews>
    <workbookView xWindow="-108" yWindow="-108" windowWidth="23256" windowHeight="12576" tabRatio="623" firstSheet="1" activeTab="1" xr2:uid="{00000000-000D-0000-FFFF-FFFF00000000}"/>
  </bookViews>
  <sheets>
    <sheet name="Settings" sheetId="90" r:id="rId1"/>
    <sheet name="Players" sheetId="1" r:id="rId2"/>
    <sheet name="Sheet1" sheetId="92" r:id="rId3"/>
    <sheet name="Match" sheetId="91" r:id="rId4"/>
    <sheet name="Events" sheetId="71" r:id="rId5"/>
    <sheet name="Transfers" sheetId="79" r:id="rId6"/>
    <sheet name="Location" sheetId="84" r:id="rId7"/>
    <sheet name="Лист1" sheetId="89" r:id="rId8"/>
  </sheets>
  <definedNames>
    <definedName name="_xlnm._FilterDatabase" localSheetId="6">Location!$B$1:$D$79</definedName>
    <definedName name="_xlnm._FilterDatabase" localSheetId="1">Players!$A$2:$E$720</definedName>
    <definedName name="_xlnm._FilterDatabase" localSheetId="5">Transfers!$B$1:$F$137</definedName>
    <definedName name="_xlnm._FilterDatabase" localSheetId="7" hidden="1">Лист1!$A$1:$I$553</definedName>
    <definedName name="Таблица1">#REF!</definedName>
  </definedNames>
  <calcPr calcId="191028"/>
  <pivotCaches>
    <pivotCache cacheId="22618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7" i="1" l="1"/>
  <c r="T228" i="1"/>
  <c r="T252" i="1"/>
  <c r="T232" i="1"/>
  <c r="T216" i="1"/>
  <c r="T267" i="1"/>
  <c r="T229" i="1"/>
  <c r="T222" i="1"/>
  <c r="T7" i="1"/>
  <c r="T210" i="1"/>
  <c r="T163" i="1"/>
  <c r="T316" i="1"/>
  <c r="T289" i="1"/>
  <c r="T61" i="1"/>
  <c r="T317" i="1"/>
  <c r="T318" i="1"/>
  <c r="T158" i="1"/>
  <c r="T53" i="1"/>
  <c r="T109" i="1"/>
  <c r="T319" i="1"/>
  <c r="T137" i="1"/>
  <c r="T320" i="1"/>
  <c r="T321" i="1"/>
  <c r="T282" i="1"/>
  <c r="T233" i="1"/>
  <c r="T268" i="1"/>
  <c r="T322" i="1"/>
  <c r="T35" i="1"/>
  <c r="T195" i="1"/>
  <c r="T323" i="1"/>
  <c r="T66" i="1"/>
  <c r="T324" i="1"/>
  <c r="T110" i="1"/>
  <c r="T325" i="1"/>
  <c r="T230" i="1"/>
  <c r="T326" i="1"/>
  <c r="T111" i="1"/>
  <c r="T20" i="1"/>
  <c r="T205" i="1"/>
  <c r="T101" i="1"/>
  <c r="T185" i="1"/>
  <c r="T290" i="1"/>
  <c r="T304" i="1"/>
  <c r="T54" i="1"/>
  <c r="T294" i="1"/>
  <c r="T21" i="1"/>
  <c r="T327" i="1"/>
  <c r="T328" i="1"/>
  <c r="T329" i="1"/>
  <c r="T143" i="1"/>
  <c r="T330" i="1"/>
  <c r="T114" i="1"/>
  <c r="T283" i="1"/>
  <c r="T331" i="1"/>
  <c r="T332" i="1"/>
  <c r="T132" i="1"/>
  <c r="T333" i="1"/>
  <c r="T334" i="1"/>
  <c r="T335" i="1"/>
  <c r="T174" i="1"/>
  <c r="T336" i="1"/>
  <c r="T337" i="1"/>
  <c r="T8" i="1"/>
  <c r="T247" i="1"/>
  <c r="T338" i="1"/>
  <c r="T339" i="1"/>
  <c r="T340" i="1"/>
  <c r="T211" i="1"/>
  <c r="T341" i="1"/>
  <c r="T115" i="1"/>
  <c r="T237" i="1"/>
  <c r="T133" i="1"/>
  <c r="T342" i="1"/>
  <c r="T223" i="1"/>
  <c r="T343" i="1"/>
  <c r="T291" i="1"/>
  <c r="T200" i="1"/>
  <c r="T344" i="1"/>
  <c r="T180" i="1"/>
  <c r="T345" i="1"/>
  <c r="T138" i="1"/>
  <c r="T346" i="1"/>
  <c r="T347" i="1"/>
  <c r="T2" i="1"/>
  <c r="T348" i="1"/>
  <c r="T349" i="1"/>
  <c r="T9" i="1"/>
  <c r="T175" i="1"/>
  <c r="T262" i="1"/>
  <c r="T224" i="1"/>
  <c r="T277" i="1"/>
  <c r="T257" i="1"/>
  <c r="T263" i="1"/>
  <c r="T212" i="1"/>
  <c r="T305" i="1"/>
  <c r="T350" i="1"/>
  <c r="T86" i="1"/>
  <c r="T139" i="1"/>
  <c r="T351" i="1"/>
  <c r="T102" i="1"/>
  <c r="T234" i="1"/>
  <c r="T292" i="1"/>
  <c r="T3" i="1"/>
  <c r="T352" i="1"/>
  <c r="T306" i="1"/>
  <c r="T176" i="1"/>
  <c r="T231" i="1"/>
  <c r="T168" i="1"/>
  <c r="T217" i="1"/>
  <c r="T181" i="1"/>
  <c r="T353" i="1"/>
  <c r="T206" i="1"/>
  <c r="T253" i="1"/>
  <c r="T354" i="1"/>
  <c r="T186" i="1"/>
  <c r="T355" i="1"/>
  <c r="T356" i="1"/>
  <c r="T357" i="1"/>
  <c r="T119" i="1"/>
  <c r="T187" i="1"/>
  <c r="T91" i="1"/>
  <c r="T30" i="1"/>
  <c r="T358" i="1"/>
  <c r="T144" i="1"/>
  <c r="T359" i="1"/>
  <c r="T307" i="1"/>
  <c r="T164" i="1"/>
  <c r="T120" i="1"/>
  <c r="T360" i="1"/>
  <c r="T62" i="1"/>
  <c r="T40" i="1"/>
  <c r="T264" i="1"/>
  <c r="T71" i="1"/>
  <c r="T72" i="1"/>
  <c r="T299" i="1"/>
  <c r="T55" i="1"/>
  <c r="T361" i="1"/>
  <c r="T362" i="1"/>
  <c r="T148" i="1"/>
  <c r="T363" i="1"/>
  <c r="T169" i="1"/>
  <c r="T159" i="1"/>
  <c r="T63" i="1"/>
  <c r="T265" i="1"/>
  <c r="T364" i="1"/>
  <c r="T41" i="1"/>
  <c r="T73" i="1"/>
  <c r="T96" i="1"/>
  <c r="T269" i="1"/>
  <c r="T365" i="1"/>
  <c r="T293" i="1"/>
  <c r="T42" i="1"/>
  <c r="T311" i="1"/>
  <c r="T10" i="1"/>
  <c r="T92" i="1"/>
  <c r="T366" i="1"/>
  <c r="T367" i="1"/>
  <c r="T153" i="1"/>
  <c r="T207" i="1"/>
  <c r="T368" i="1"/>
  <c r="T369" i="1"/>
  <c r="T370" i="1"/>
  <c r="T81" i="1"/>
  <c r="T103" i="1"/>
  <c r="T371" i="1"/>
  <c r="T372" i="1"/>
  <c r="T272" i="1"/>
  <c r="T312" i="1"/>
  <c r="T373" i="1"/>
  <c r="T374" i="1"/>
  <c r="T375" i="1"/>
  <c r="T376" i="1"/>
  <c r="T182" i="1"/>
  <c r="T76" i="1"/>
  <c r="T134" i="1"/>
  <c r="T121" i="1"/>
  <c r="T154" i="1"/>
  <c r="T140" i="1"/>
  <c r="T377" i="1"/>
  <c r="T378" i="1"/>
  <c r="T25" i="1"/>
  <c r="T270" i="1"/>
  <c r="T379" i="1"/>
  <c r="T284" i="1"/>
  <c r="T213" i="1"/>
  <c r="T190" i="1"/>
  <c r="T218" i="1"/>
  <c r="T43" i="1"/>
  <c r="T380" i="1"/>
  <c r="T214" i="1"/>
  <c r="T381" i="1"/>
  <c r="T196" i="1"/>
  <c r="T295" i="1"/>
  <c r="T135" i="1"/>
  <c r="T36" i="1"/>
  <c r="T382" i="1"/>
  <c r="T197" i="1"/>
  <c r="T170" i="1"/>
  <c r="T296" i="1"/>
  <c r="T300" i="1"/>
  <c r="T160" i="1"/>
  <c r="T191" i="1"/>
  <c r="T171" i="1"/>
  <c r="T141" i="1"/>
  <c r="T11" i="1"/>
  <c r="T104" i="1"/>
  <c r="T313" i="1"/>
  <c r="T219" i="1"/>
  <c r="T383" i="1"/>
  <c r="T384" i="1"/>
  <c r="T385" i="1"/>
  <c r="T44" i="1"/>
  <c r="T12" i="1"/>
  <c r="T386" i="1"/>
  <c r="T13" i="1"/>
  <c r="T387" i="1"/>
  <c r="T388" i="1"/>
  <c r="T235" i="1"/>
  <c r="T314" i="1"/>
  <c r="T177" i="1"/>
  <c r="T389" i="1"/>
  <c r="T37" i="1"/>
  <c r="T390" i="1"/>
  <c r="T391" i="1"/>
  <c r="T392" i="1"/>
  <c r="T393" i="1"/>
  <c r="T38" i="1"/>
  <c r="T394" i="1"/>
  <c r="T395" i="1"/>
  <c r="T396" i="1"/>
  <c r="T14" i="1"/>
  <c r="T397" i="1"/>
  <c r="T398" i="1"/>
  <c r="T399" i="1"/>
  <c r="T400" i="1"/>
  <c r="T97" i="1"/>
  <c r="T15" i="1"/>
  <c r="T273" i="1"/>
  <c r="T401" i="1"/>
  <c r="T402" i="1"/>
  <c r="T403" i="1"/>
  <c r="T4" i="1"/>
  <c r="T271" i="1"/>
  <c r="T308" i="1"/>
  <c r="T242" i="1"/>
  <c r="T404" i="1"/>
  <c r="T405" i="1"/>
  <c r="T243" i="1"/>
  <c r="T31" i="1"/>
  <c r="T47" i="1"/>
  <c r="T116" i="1"/>
  <c r="T297" i="1"/>
  <c r="T64" i="1"/>
  <c r="T192" i="1"/>
  <c r="T406" i="1"/>
  <c r="T407" i="1"/>
  <c r="T149" i="1"/>
  <c r="T215" i="1"/>
  <c r="T65" i="1"/>
  <c r="T48" i="1"/>
  <c r="T408" i="1"/>
  <c r="T112" i="1"/>
  <c r="T105" i="1"/>
  <c r="T67" i="1"/>
  <c r="T106" i="1"/>
  <c r="T278" i="1"/>
  <c r="T315" i="1"/>
  <c r="T258" i="1"/>
  <c r="T409" i="1"/>
  <c r="T16" i="1"/>
  <c r="T410" i="1"/>
  <c r="T49" i="1"/>
  <c r="T285" i="1"/>
  <c r="T188" i="1"/>
  <c r="T225" i="1"/>
  <c r="T193" i="1"/>
  <c r="T411" i="1"/>
  <c r="T238" i="1"/>
  <c r="T309" i="1"/>
  <c r="T412" i="1"/>
  <c r="T413" i="1"/>
  <c r="T244" i="1"/>
  <c r="T414" i="1"/>
  <c r="T415" i="1"/>
  <c r="T208" i="1"/>
  <c r="T416" i="1"/>
  <c r="T286" i="1"/>
  <c r="T417" i="1"/>
  <c r="T254" i="1"/>
  <c r="T418" i="1"/>
  <c r="T26" i="1"/>
  <c r="T259" i="1"/>
  <c r="T74" i="1"/>
  <c r="T82" i="1"/>
  <c r="T287" i="1"/>
  <c r="T27" i="1"/>
  <c r="T77" i="1"/>
  <c r="T419" i="1"/>
  <c r="T56" i="1"/>
  <c r="T420" i="1"/>
  <c r="T421" i="1"/>
  <c r="T198" i="1"/>
  <c r="T178" i="1"/>
  <c r="T45" i="1"/>
  <c r="T122" i="1"/>
  <c r="T83" i="1"/>
  <c r="T422" i="1"/>
  <c r="T423" i="1"/>
  <c r="T123" i="1"/>
  <c r="T424" i="1"/>
  <c r="T245" i="1"/>
  <c r="T5" i="1"/>
  <c r="T248" i="1"/>
  <c r="T39" i="1"/>
  <c r="T425" i="1"/>
  <c r="T179" i="1"/>
  <c r="T426" i="1"/>
  <c r="T427" i="1"/>
  <c r="T87" i="1"/>
  <c r="T194" i="1"/>
  <c r="T428" i="1"/>
  <c r="T165" i="1"/>
  <c r="T429" i="1"/>
  <c r="T430" i="1"/>
  <c r="T431" i="1"/>
  <c r="T432" i="1"/>
  <c r="T57" i="1"/>
  <c r="T161" i="1"/>
  <c r="T220" i="1"/>
  <c r="T433" i="1"/>
  <c r="T434" i="1"/>
  <c r="T17" i="1"/>
  <c r="T435" i="1"/>
  <c r="T436" i="1"/>
  <c r="T93" i="1"/>
  <c r="T437" i="1"/>
  <c r="T438" i="1"/>
  <c r="T78" i="1"/>
  <c r="T439" i="1"/>
  <c r="T440" i="1"/>
  <c r="T183" i="1"/>
  <c r="T301" i="1"/>
  <c r="T441" i="1"/>
  <c r="T442" i="1"/>
  <c r="T209" i="1"/>
  <c r="T189" i="1"/>
  <c r="T443" i="1"/>
  <c r="T50" i="1"/>
  <c r="T444" i="1"/>
  <c r="T51" i="1"/>
  <c r="T445" i="1"/>
  <c r="T274" i="1"/>
  <c r="T199" i="1"/>
  <c r="T446" i="1"/>
  <c r="T88" i="1"/>
  <c r="T79" i="1"/>
  <c r="T126" i="1"/>
  <c r="T107" i="1"/>
  <c r="T260" i="1"/>
  <c r="T447" i="1"/>
  <c r="T108" i="1"/>
  <c r="T184" i="1"/>
  <c r="T166" i="1"/>
  <c r="T448" i="1"/>
  <c r="T449" i="1"/>
  <c r="T28" i="1"/>
  <c r="T201" i="1"/>
  <c r="T450" i="1"/>
  <c r="T6" i="1"/>
  <c r="T451" i="1"/>
  <c r="T98" i="1"/>
  <c r="T150" i="1"/>
  <c r="T75" i="1"/>
  <c r="T310" i="1"/>
  <c r="T136" i="1"/>
  <c r="T452" i="1"/>
  <c r="T453" i="1"/>
  <c r="T202" i="1"/>
  <c r="T167" i="1"/>
  <c r="T275" i="1"/>
  <c r="T454" i="1"/>
  <c r="T455" i="1"/>
  <c r="T127" i="1"/>
  <c r="T226" i="1"/>
  <c r="T22" i="1"/>
  <c r="T456" i="1"/>
  <c r="T203" i="1"/>
  <c r="T457" i="1"/>
  <c r="T458" i="1"/>
  <c r="T459" i="1"/>
  <c r="T460" i="1"/>
  <c r="T461" i="1"/>
  <c r="T462" i="1"/>
  <c r="T463" i="1"/>
  <c r="T464" i="1"/>
  <c r="T58" i="1"/>
  <c r="T99" i="1"/>
  <c r="T279" i="1"/>
  <c r="T145" i="1"/>
  <c r="T59" i="1"/>
  <c r="T32" i="1"/>
  <c r="T255" i="1"/>
  <c r="T465" i="1"/>
  <c r="T466" i="1"/>
  <c r="T467" i="1"/>
  <c r="T468" i="1"/>
  <c r="T128" i="1"/>
  <c r="T469" i="1"/>
  <c r="T29" i="1"/>
  <c r="T18" i="1"/>
  <c r="T470" i="1"/>
  <c r="T155" i="1"/>
  <c r="T288" i="1"/>
  <c r="T471" i="1"/>
  <c r="T472" i="1"/>
  <c r="T473" i="1"/>
  <c r="T129" i="1"/>
  <c r="T239" i="1"/>
  <c r="T474" i="1"/>
  <c r="T475" i="1"/>
  <c r="T476" i="1"/>
  <c r="T477" i="1"/>
  <c r="T256" i="1"/>
  <c r="T478" i="1"/>
  <c r="T151" i="1"/>
  <c r="T156" i="1"/>
  <c r="T479" i="1"/>
  <c r="T46" i="1"/>
  <c r="T480" i="1"/>
  <c r="T481" i="1"/>
  <c r="T482" i="1"/>
  <c r="T483" i="1"/>
  <c r="T157" i="1"/>
  <c r="T484" i="1"/>
  <c r="T33" i="1"/>
  <c r="T485" i="1"/>
  <c r="T68" i="1"/>
  <c r="T486" i="1"/>
  <c r="T487" i="1"/>
  <c r="T488" i="1"/>
  <c r="T489" i="1"/>
  <c r="T280" i="1"/>
  <c r="T130" i="1"/>
  <c r="T490" i="1"/>
  <c r="T89" i="1"/>
  <c r="T52" i="1"/>
  <c r="T302" i="1"/>
  <c r="T491" i="1"/>
  <c r="T492" i="1"/>
  <c r="T493" i="1"/>
  <c r="T494" i="1"/>
  <c r="T495" i="1"/>
  <c r="T496" i="1"/>
  <c r="T142" i="1"/>
  <c r="T497" i="1"/>
  <c r="T240" i="1"/>
  <c r="T84" i="1"/>
  <c r="T498" i="1"/>
  <c r="T499" i="1"/>
  <c r="T500" i="1"/>
  <c r="T501" i="1"/>
  <c r="T249" i="1"/>
  <c r="T19" i="1"/>
  <c r="T502" i="1"/>
  <c r="T503" i="1"/>
  <c r="T504" i="1"/>
  <c r="T69" i="1"/>
  <c r="T505" i="1"/>
  <c r="T250" i="1"/>
  <c r="T172" i="1"/>
  <c r="T506" i="1"/>
  <c r="T507" i="1"/>
  <c r="T204" i="1"/>
  <c r="T508" i="1"/>
  <c r="T509" i="1"/>
  <c r="T236" i="1"/>
  <c r="T303" i="1"/>
  <c r="T152" i="1"/>
  <c r="T510" i="1"/>
  <c r="T511" i="1"/>
  <c r="T221" i="1"/>
  <c r="T512" i="1"/>
  <c r="T513" i="1"/>
  <c r="T514" i="1"/>
  <c r="T146" i="1"/>
  <c r="T515" i="1"/>
  <c r="T516" i="1"/>
  <c r="T85" i="1"/>
  <c r="T517" i="1"/>
  <c r="T518" i="1"/>
  <c r="T519" i="1"/>
  <c r="T520" i="1"/>
  <c r="T34" i="1"/>
  <c r="T298" i="1"/>
  <c r="T521" i="1"/>
  <c r="T522" i="1"/>
  <c r="T523" i="1"/>
  <c r="T266" i="1"/>
  <c r="T524" i="1"/>
  <c r="T131" i="1"/>
  <c r="T525" i="1"/>
  <c r="T113" i="1"/>
  <c r="T526" i="1"/>
  <c r="T147" i="1"/>
  <c r="T527" i="1"/>
  <c r="T23" i="1"/>
  <c r="T528" i="1"/>
  <c r="T100" i="1"/>
  <c r="T529" i="1"/>
  <c r="T530" i="1"/>
  <c r="T281" i="1"/>
  <c r="T531" i="1"/>
  <c r="T124" i="1"/>
  <c r="T532" i="1"/>
  <c r="T60" i="1"/>
  <c r="T533" i="1"/>
  <c r="T534" i="1"/>
  <c r="T535" i="1"/>
  <c r="T536" i="1"/>
  <c r="T70" i="1"/>
  <c r="T80" i="1"/>
  <c r="T537" i="1"/>
  <c r="T538" i="1"/>
  <c r="T539" i="1"/>
  <c r="T540" i="1"/>
  <c r="T117" i="1"/>
  <c r="T541" i="1"/>
  <c r="T261" i="1"/>
  <c r="T94" i="1"/>
  <c r="T162" i="1"/>
  <c r="T542" i="1"/>
  <c r="T543" i="1"/>
  <c r="T241" i="1"/>
  <c r="T544" i="1"/>
  <c r="T545" i="1"/>
  <c r="T276" i="1"/>
  <c r="T90" i="1"/>
  <c r="T246" i="1"/>
  <c r="T546" i="1"/>
  <c r="T547" i="1"/>
  <c r="T548" i="1"/>
  <c r="T549" i="1"/>
  <c r="T24" i="1"/>
  <c r="T173" i="1"/>
  <c r="T550" i="1"/>
  <c r="T551" i="1"/>
  <c r="T552" i="1"/>
  <c r="T118" i="1"/>
  <c r="T553" i="1"/>
  <c r="T95" i="1"/>
  <c r="T251" i="1"/>
  <c r="T125" i="1"/>
  <c r="S227" i="1"/>
  <c r="S228" i="1"/>
  <c r="S252" i="1"/>
  <c r="S232" i="1"/>
  <c r="S216" i="1"/>
  <c r="S267" i="1"/>
  <c r="S229" i="1"/>
  <c r="S222" i="1"/>
  <c r="S7" i="1"/>
  <c r="S210" i="1"/>
  <c r="S163" i="1"/>
  <c r="S316" i="1"/>
  <c r="S289" i="1"/>
  <c r="S61" i="1"/>
  <c r="S317" i="1"/>
  <c r="S318" i="1"/>
  <c r="S158" i="1"/>
  <c r="S53" i="1"/>
  <c r="S109" i="1"/>
  <c r="S319" i="1"/>
  <c r="S137" i="1"/>
  <c r="S320" i="1"/>
  <c r="S321" i="1"/>
  <c r="S282" i="1"/>
  <c r="S233" i="1"/>
  <c r="S268" i="1"/>
  <c r="S322" i="1"/>
  <c r="S35" i="1"/>
  <c r="S195" i="1"/>
  <c r="S323" i="1"/>
  <c r="S66" i="1"/>
  <c r="S324" i="1"/>
  <c r="S110" i="1"/>
  <c r="S325" i="1"/>
  <c r="S230" i="1"/>
  <c r="S326" i="1"/>
  <c r="S111" i="1"/>
  <c r="S20" i="1"/>
  <c r="S205" i="1"/>
  <c r="S101" i="1"/>
  <c r="S185" i="1"/>
  <c r="S290" i="1"/>
  <c r="S304" i="1"/>
  <c r="S54" i="1"/>
  <c r="S294" i="1"/>
  <c r="S21" i="1"/>
  <c r="S327" i="1"/>
  <c r="S328" i="1"/>
  <c r="S329" i="1"/>
  <c r="S143" i="1"/>
  <c r="S330" i="1"/>
  <c r="S114" i="1"/>
  <c r="S283" i="1"/>
  <c r="S331" i="1"/>
  <c r="S332" i="1"/>
  <c r="S132" i="1"/>
  <c r="S333" i="1"/>
  <c r="S334" i="1"/>
  <c r="S335" i="1"/>
  <c r="S174" i="1"/>
  <c r="S336" i="1"/>
  <c r="S337" i="1"/>
  <c r="S8" i="1"/>
  <c r="S247" i="1"/>
  <c r="S338" i="1"/>
  <c r="S339" i="1"/>
  <c r="S340" i="1"/>
  <c r="S211" i="1"/>
  <c r="S341" i="1"/>
  <c r="S115" i="1"/>
  <c r="S237" i="1"/>
  <c r="S133" i="1"/>
  <c r="S342" i="1"/>
  <c r="S223" i="1"/>
  <c r="S343" i="1"/>
  <c r="S291" i="1"/>
  <c r="S200" i="1"/>
  <c r="S344" i="1"/>
  <c r="S180" i="1"/>
  <c r="S345" i="1"/>
  <c r="S138" i="1"/>
  <c r="S346" i="1"/>
  <c r="S347" i="1"/>
  <c r="S2" i="1"/>
  <c r="S348" i="1"/>
  <c r="S349" i="1"/>
  <c r="S9" i="1"/>
  <c r="S175" i="1"/>
  <c r="S262" i="1"/>
  <c r="S224" i="1"/>
  <c r="S277" i="1"/>
  <c r="S257" i="1"/>
  <c r="S263" i="1"/>
  <c r="S212" i="1"/>
  <c r="S305" i="1"/>
  <c r="S350" i="1"/>
  <c r="S86" i="1"/>
  <c r="S139" i="1"/>
  <c r="S351" i="1"/>
  <c r="S102" i="1"/>
  <c r="S234" i="1"/>
  <c r="S292" i="1"/>
  <c r="S3" i="1"/>
  <c r="S352" i="1"/>
  <c r="S306" i="1"/>
  <c r="S176" i="1"/>
  <c r="S231" i="1"/>
  <c r="S168" i="1"/>
  <c r="S217" i="1"/>
  <c r="S181" i="1"/>
  <c r="S353" i="1"/>
  <c r="S206" i="1"/>
  <c r="S253" i="1"/>
  <c r="S354" i="1"/>
  <c r="S186" i="1"/>
  <c r="S355" i="1"/>
  <c r="S356" i="1"/>
  <c r="S357" i="1"/>
  <c r="S119" i="1"/>
  <c r="S187" i="1"/>
  <c r="S91" i="1"/>
  <c r="S30" i="1"/>
  <c r="S358" i="1"/>
  <c r="S144" i="1"/>
  <c r="S359" i="1"/>
  <c r="S307" i="1"/>
  <c r="S164" i="1"/>
  <c r="S120" i="1"/>
  <c r="S360" i="1"/>
  <c r="S62" i="1"/>
  <c r="S40" i="1"/>
  <c r="S264" i="1"/>
  <c r="S71" i="1"/>
  <c r="S72" i="1"/>
  <c r="S299" i="1"/>
  <c r="S55" i="1"/>
  <c r="S361" i="1"/>
  <c r="S362" i="1"/>
  <c r="S148" i="1"/>
  <c r="S363" i="1"/>
  <c r="S169" i="1"/>
  <c r="S159" i="1"/>
  <c r="S63" i="1"/>
  <c r="S265" i="1"/>
  <c r="S364" i="1"/>
  <c r="S41" i="1"/>
  <c r="S73" i="1"/>
  <c r="S96" i="1"/>
  <c r="S269" i="1"/>
  <c r="S365" i="1"/>
  <c r="S293" i="1"/>
  <c r="S42" i="1"/>
  <c r="S311" i="1"/>
  <c r="S10" i="1"/>
  <c r="S92" i="1"/>
  <c r="S366" i="1"/>
  <c r="S367" i="1"/>
  <c r="S153" i="1"/>
  <c r="S207" i="1"/>
  <c r="S368" i="1"/>
  <c r="S369" i="1"/>
  <c r="S370" i="1"/>
  <c r="S81" i="1"/>
  <c r="S103" i="1"/>
  <c r="S371" i="1"/>
  <c r="S372" i="1"/>
  <c r="S272" i="1"/>
  <c r="S312" i="1"/>
  <c r="S373" i="1"/>
  <c r="S374" i="1"/>
  <c r="S375" i="1"/>
  <c r="S376" i="1"/>
  <c r="S182" i="1"/>
  <c r="S76" i="1"/>
  <c r="S134" i="1"/>
  <c r="S121" i="1"/>
  <c r="S154" i="1"/>
  <c r="S140" i="1"/>
  <c r="S377" i="1"/>
  <c r="S378" i="1"/>
  <c r="S25" i="1"/>
  <c r="S270" i="1"/>
  <c r="S379" i="1"/>
  <c r="S284" i="1"/>
  <c r="S213" i="1"/>
  <c r="S190" i="1"/>
  <c r="S218" i="1"/>
  <c r="S43" i="1"/>
  <c r="S380" i="1"/>
  <c r="S214" i="1"/>
  <c r="S381" i="1"/>
  <c r="S196" i="1"/>
  <c r="S295" i="1"/>
  <c r="S135" i="1"/>
  <c r="S36" i="1"/>
  <c r="S382" i="1"/>
  <c r="S197" i="1"/>
  <c r="S170" i="1"/>
  <c r="S296" i="1"/>
  <c r="S300" i="1"/>
  <c r="S160" i="1"/>
  <c r="S191" i="1"/>
  <c r="S171" i="1"/>
  <c r="S141" i="1"/>
  <c r="S11" i="1"/>
  <c r="S104" i="1"/>
  <c r="S313" i="1"/>
  <c r="S219" i="1"/>
  <c r="S383" i="1"/>
  <c r="S384" i="1"/>
  <c r="S385" i="1"/>
  <c r="S44" i="1"/>
  <c r="S12" i="1"/>
  <c r="S386" i="1"/>
  <c r="S13" i="1"/>
  <c r="S387" i="1"/>
  <c r="S388" i="1"/>
  <c r="S235" i="1"/>
  <c r="S314" i="1"/>
  <c r="S177" i="1"/>
  <c r="S389" i="1"/>
  <c r="S37" i="1"/>
  <c r="S390" i="1"/>
  <c r="S391" i="1"/>
  <c r="S392" i="1"/>
  <c r="S393" i="1"/>
  <c r="S38" i="1"/>
  <c r="S394" i="1"/>
  <c r="S395" i="1"/>
  <c r="S396" i="1"/>
  <c r="S14" i="1"/>
  <c r="S397" i="1"/>
  <c r="S398" i="1"/>
  <c r="S399" i="1"/>
  <c r="S400" i="1"/>
  <c r="S97" i="1"/>
  <c r="S15" i="1"/>
  <c r="S273" i="1"/>
  <c r="S401" i="1"/>
  <c r="S402" i="1"/>
  <c r="S403" i="1"/>
  <c r="S4" i="1"/>
  <c r="S271" i="1"/>
  <c r="S308" i="1"/>
  <c r="S242" i="1"/>
  <c r="S404" i="1"/>
  <c r="S405" i="1"/>
  <c r="S243" i="1"/>
  <c r="S31" i="1"/>
  <c r="S47" i="1"/>
  <c r="S116" i="1"/>
  <c r="S297" i="1"/>
  <c r="S64" i="1"/>
  <c r="S192" i="1"/>
  <c r="S406" i="1"/>
  <c r="S407" i="1"/>
  <c r="S149" i="1"/>
  <c r="S215" i="1"/>
  <c r="S65" i="1"/>
  <c r="S48" i="1"/>
  <c r="S408" i="1"/>
  <c r="S112" i="1"/>
  <c r="S105" i="1"/>
  <c r="S67" i="1"/>
  <c r="S106" i="1"/>
  <c r="S278" i="1"/>
  <c r="S315" i="1"/>
  <c r="S258" i="1"/>
  <c r="S409" i="1"/>
  <c r="S16" i="1"/>
  <c r="S410" i="1"/>
  <c r="S49" i="1"/>
  <c r="S285" i="1"/>
  <c r="S188" i="1"/>
  <c r="S225" i="1"/>
  <c r="S193" i="1"/>
  <c r="S411" i="1"/>
  <c r="S238" i="1"/>
  <c r="S309" i="1"/>
  <c r="S412" i="1"/>
  <c r="S413" i="1"/>
  <c r="S244" i="1"/>
  <c r="S414" i="1"/>
  <c r="S415" i="1"/>
  <c r="S208" i="1"/>
  <c r="S416" i="1"/>
  <c r="S286" i="1"/>
  <c r="S417" i="1"/>
  <c r="S254" i="1"/>
  <c r="S418" i="1"/>
  <c r="S26" i="1"/>
  <c r="S259" i="1"/>
  <c r="S74" i="1"/>
  <c r="S82" i="1"/>
  <c r="S287" i="1"/>
  <c r="S27" i="1"/>
  <c r="S77" i="1"/>
  <c r="S419" i="1"/>
  <c r="S56" i="1"/>
  <c r="S420" i="1"/>
  <c r="S421" i="1"/>
  <c r="S198" i="1"/>
  <c r="S178" i="1"/>
  <c r="S45" i="1"/>
  <c r="S122" i="1"/>
  <c r="S83" i="1"/>
  <c r="S422" i="1"/>
  <c r="S423" i="1"/>
  <c r="S123" i="1"/>
  <c r="S424" i="1"/>
  <c r="S245" i="1"/>
  <c r="S5" i="1"/>
  <c r="S248" i="1"/>
  <c r="S39" i="1"/>
  <c r="S425" i="1"/>
  <c r="S179" i="1"/>
  <c r="S426" i="1"/>
  <c r="S427" i="1"/>
  <c r="S87" i="1"/>
  <c r="S194" i="1"/>
  <c r="S428" i="1"/>
  <c r="S165" i="1"/>
  <c r="S429" i="1"/>
  <c r="S430" i="1"/>
  <c r="S431" i="1"/>
  <c r="S432" i="1"/>
  <c r="S57" i="1"/>
  <c r="S161" i="1"/>
  <c r="S220" i="1"/>
  <c r="S433" i="1"/>
  <c r="S434" i="1"/>
  <c r="S17" i="1"/>
  <c r="S435" i="1"/>
  <c r="S436" i="1"/>
  <c r="S93" i="1"/>
  <c r="S437" i="1"/>
  <c r="S438" i="1"/>
  <c r="S78" i="1"/>
  <c r="S439" i="1"/>
  <c r="S440" i="1"/>
  <c r="S183" i="1"/>
  <c r="S301" i="1"/>
  <c r="S441" i="1"/>
  <c r="S442" i="1"/>
  <c r="S209" i="1"/>
  <c r="S189" i="1"/>
  <c r="S443" i="1"/>
  <c r="S50" i="1"/>
  <c r="S444" i="1"/>
  <c r="S51" i="1"/>
  <c r="S445" i="1"/>
  <c r="S274" i="1"/>
  <c r="S199" i="1"/>
  <c r="S446" i="1"/>
  <c r="S88" i="1"/>
  <c r="S79" i="1"/>
  <c r="S126" i="1"/>
  <c r="S107" i="1"/>
  <c r="S260" i="1"/>
  <c r="S447" i="1"/>
  <c r="S108" i="1"/>
  <c r="S184" i="1"/>
  <c r="S166" i="1"/>
  <c r="S448" i="1"/>
  <c r="S449" i="1"/>
  <c r="S28" i="1"/>
  <c r="S201" i="1"/>
  <c r="S450" i="1"/>
  <c r="S6" i="1"/>
  <c r="S451" i="1"/>
  <c r="S98" i="1"/>
  <c r="S150" i="1"/>
  <c r="S75" i="1"/>
  <c r="S310" i="1"/>
  <c r="S136" i="1"/>
  <c r="S452" i="1"/>
  <c r="S453" i="1"/>
  <c r="S202" i="1"/>
  <c r="S167" i="1"/>
  <c r="S275" i="1"/>
  <c r="S454" i="1"/>
  <c r="S455" i="1"/>
  <c r="S127" i="1"/>
  <c r="S226" i="1"/>
  <c r="S22" i="1"/>
  <c r="S456" i="1"/>
  <c r="S203" i="1"/>
  <c r="S457" i="1"/>
  <c r="S458" i="1"/>
  <c r="S459" i="1"/>
  <c r="S460" i="1"/>
  <c r="S461" i="1"/>
  <c r="S462" i="1"/>
  <c r="S463" i="1"/>
  <c r="S464" i="1"/>
  <c r="S58" i="1"/>
  <c r="S99" i="1"/>
  <c r="S279" i="1"/>
  <c r="S145" i="1"/>
  <c r="S59" i="1"/>
  <c r="S32" i="1"/>
  <c r="S255" i="1"/>
  <c r="S465" i="1"/>
  <c r="S466" i="1"/>
  <c r="S467" i="1"/>
  <c r="S468" i="1"/>
  <c r="S128" i="1"/>
  <c r="S469" i="1"/>
  <c r="S29" i="1"/>
  <c r="S18" i="1"/>
  <c r="S470" i="1"/>
  <c r="S155" i="1"/>
  <c r="S288" i="1"/>
  <c r="S471" i="1"/>
  <c r="S472" i="1"/>
  <c r="S473" i="1"/>
  <c r="S129" i="1"/>
  <c r="S239" i="1"/>
  <c r="S474" i="1"/>
  <c r="S475" i="1"/>
  <c r="S476" i="1"/>
  <c r="S477" i="1"/>
  <c r="S256" i="1"/>
  <c r="S478" i="1"/>
  <c r="S151" i="1"/>
  <c r="S156" i="1"/>
  <c r="S479" i="1"/>
  <c r="S46" i="1"/>
  <c r="S480" i="1"/>
  <c r="S481" i="1"/>
  <c r="S482" i="1"/>
  <c r="S483" i="1"/>
  <c r="S157" i="1"/>
  <c r="S484" i="1"/>
  <c r="S33" i="1"/>
  <c r="S485" i="1"/>
  <c r="S68" i="1"/>
  <c r="S486" i="1"/>
  <c r="S487" i="1"/>
  <c r="S488" i="1"/>
  <c r="S489" i="1"/>
  <c r="S280" i="1"/>
  <c r="S130" i="1"/>
  <c r="S490" i="1"/>
  <c r="S89" i="1"/>
  <c r="S52" i="1"/>
  <c r="S302" i="1"/>
  <c r="S491" i="1"/>
  <c r="S492" i="1"/>
  <c r="S493" i="1"/>
  <c r="S494" i="1"/>
  <c r="S495" i="1"/>
  <c r="S496" i="1"/>
  <c r="S142" i="1"/>
  <c r="S497" i="1"/>
  <c r="S240" i="1"/>
  <c r="S84" i="1"/>
  <c r="S498" i="1"/>
  <c r="S499" i="1"/>
  <c r="S500" i="1"/>
  <c r="S501" i="1"/>
  <c r="S249" i="1"/>
  <c r="S19" i="1"/>
  <c r="S502" i="1"/>
  <c r="S503" i="1"/>
  <c r="S504" i="1"/>
  <c r="S69" i="1"/>
  <c r="S505" i="1"/>
  <c r="S250" i="1"/>
  <c r="S172" i="1"/>
  <c r="S506" i="1"/>
  <c r="S507" i="1"/>
  <c r="S204" i="1"/>
  <c r="S508" i="1"/>
  <c r="S509" i="1"/>
  <c r="S236" i="1"/>
  <c r="S303" i="1"/>
  <c r="S152" i="1"/>
  <c r="S510" i="1"/>
  <c r="S511" i="1"/>
  <c r="S221" i="1"/>
  <c r="S512" i="1"/>
  <c r="S513" i="1"/>
  <c r="S514" i="1"/>
  <c r="S146" i="1"/>
  <c r="S515" i="1"/>
  <c r="S516" i="1"/>
  <c r="S85" i="1"/>
  <c r="S517" i="1"/>
  <c r="S518" i="1"/>
  <c r="S519" i="1"/>
  <c r="S520" i="1"/>
  <c r="S34" i="1"/>
  <c r="S298" i="1"/>
  <c r="S521" i="1"/>
  <c r="S522" i="1"/>
  <c r="S523" i="1"/>
  <c r="S266" i="1"/>
  <c r="S524" i="1"/>
  <c r="S131" i="1"/>
  <c r="S525" i="1"/>
  <c r="S113" i="1"/>
  <c r="S526" i="1"/>
  <c r="S147" i="1"/>
  <c r="S527" i="1"/>
  <c r="S23" i="1"/>
  <c r="S528" i="1"/>
  <c r="S100" i="1"/>
  <c r="S529" i="1"/>
  <c r="S530" i="1"/>
  <c r="S281" i="1"/>
  <c r="S531" i="1"/>
  <c r="S124" i="1"/>
  <c r="S532" i="1"/>
  <c r="S60" i="1"/>
  <c r="S533" i="1"/>
  <c r="S534" i="1"/>
  <c r="S535" i="1"/>
  <c r="S536" i="1"/>
  <c r="S70" i="1"/>
  <c r="S80" i="1"/>
  <c r="S537" i="1"/>
  <c r="S538" i="1"/>
  <c r="S539" i="1"/>
  <c r="S540" i="1"/>
  <c r="S117" i="1"/>
  <c r="S541" i="1"/>
  <c r="S261" i="1"/>
  <c r="S94" i="1"/>
  <c r="S162" i="1"/>
  <c r="S542" i="1"/>
  <c r="S543" i="1"/>
  <c r="S241" i="1"/>
  <c r="S544" i="1"/>
  <c r="S545" i="1"/>
  <c r="S276" i="1"/>
  <c r="S90" i="1"/>
  <c r="S246" i="1"/>
  <c r="S546" i="1"/>
  <c r="S547" i="1"/>
  <c r="S548" i="1"/>
  <c r="S549" i="1"/>
  <c r="S24" i="1"/>
  <c r="S173" i="1"/>
  <c r="S550" i="1"/>
  <c r="S551" i="1"/>
  <c r="S552" i="1"/>
  <c r="S118" i="1"/>
  <c r="S553" i="1"/>
  <c r="S95" i="1"/>
  <c r="S251" i="1"/>
  <c r="S125" i="1"/>
  <c r="I103" i="1"/>
  <c r="I108" i="1"/>
  <c r="I102" i="1"/>
  <c r="I120" i="1"/>
  <c r="I121" i="1"/>
  <c r="C3" i="91"/>
  <c r="C4" i="91"/>
  <c r="C5" i="91"/>
  <c r="C6" i="91"/>
  <c r="C7" i="91"/>
  <c r="C8" i="91"/>
  <c r="J176" i="1"/>
  <c r="L174" i="1"/>
  <c r="K178" i="1"/>
  <c r="J3" i="91"/>
  <c r="J4" i="91"/>
  <c r="J5" i="91"/>
  <c r="J6" i="91"/>
  <c r="J7" i="91"/>
  <c r="J8" i="91"/>
  <c r="B4" i="91"/>
  <c r="B5" i="91"/>
  <c r="B6" i="91"/>
  <c r="B7" i="91"/>
  <c r="B8" i="91"/>
  <c r="B3" i="91"/>
  <c r="L216" i="1"/>
  <c r="J219" i="1"/>
  <c r="J221" i="1"/>
  <c r="I218" i="1"/>
  <c r="L2" i="1"/>
  <c r="K2" i="1"/>
  <c r="J3" i="1"/>
  <c r="L267" i="1"/>
  <c r="K271" i="1"/>
  <c r="J268" i="1"/>
  <c r="L225" i="1"/>
  <c r="K222" i="1"/>
  <c r="J226" i="1"/>
  <c r="K63" i="1"/>
  <c r="L62" i="1"/>
  <c r="J61" i="1"/>
  <c r="L293" i="1"/>
  <c r="K291" i="1"/>
  <c r="K289" i="1"/>
  <c r="J289" i="1"/>
  <c r="L87" i="1"/>
  <c r="J86" i="1"/>
  <c r="K90" i="1"/>
  <c r="I48" i="1"/>
  <c r="L52" i="1"/>
  <c r="J51" i="1"/>
  <c r="K50" i="1"/>
  <c r="L156" i="1"/>
  <c r="K157" i="1"/>
  <c r="J154" i="1"/>
  <c r="J129" i="1"/>
  <c r="K128" i="1"/>
  <c r="L126" i="1"/>
  <c r="J60" i="1"/>
  <c r="L57" i="1"/>
  <c r="K59" i="1"/>
  <c r="I58" i="1"/>
  <c r="I54" i="1"/>
  <c r="L159" i="1"/>
  <c r="K158" i="1"/>
  <c r="J160" i="1"/>
  <c r="L255" i="1"/>
  <c r="J252" i="1"/>
  <c r="K254" i="1"/>
  <c r="L73" i="1"/>
  <c r="K72" i="1"/>
  <c r="J74" i="1"/>
  <c r="J297" i="1"/>
  <c r="L296" i="1"/>
  <c r="K298" i="1"/>
  <c r="L145" i="1"/>
  <c r="K146" i="1"/>
  <c r="J143" i="1"/>
  <c r="K44" i="1"/>
  <c r="L40" i="1"/>
  <c r="J46" i="1"/>
  <c r="L227" i="1"/>
  <c r="K229" i="1"/>
  <c r="J230" i="1"/>
  <c r="J231" i="1"/>
  <c r="J285" i="1"/>
  <c r="J288" i="1"/>
  <c r="K284" i="1"/>
  <c r="L282" i="1"/>
  <c r="I286" i="1"/>
  <c r="K134" i="1"/>
  <c r="J136" i="1"/>
  <c r="L133" i="1"/>
  <c r="K303" i="1"/>
  <c r="L301" i="1"/>
  <c r="J302" i="1"/>
  <c r="J249" i="1"/>
  <c r="K251" i="1"/>
  <c r="L250" i="1"/>
  <c r="L235" i="1"/>
  <c r="J233" i="1"/>
  <c r="K236" i="1"/>
  <c r="L208" i="1"/>
  <c r="J206" i="1"/>
  <c r="K209" i="1"/>
  <c r="L182" i="1"/>
  <c r="K184" i="1"/>
  <c r="K180" i="1"/>
  <c r="J308" i="1"/>
  <c r="K309" i="1"/>
  <c r="L305" i="1"/>
  <c r="I310" i="1"/>
  <c r="J7" i="1"/>
  <c r="K10" i="1"/>
  <c r="L11" i="1"/>
  <c r="L18" i="1"/>
  <c r="K16" i="1"/>
  <c r="J14" i="1"/>
  <c r="I17" i="1"/>
  <c r="I174" i="1"/>
  <c r="I175" i="1"/>
  <c r="I178" i="1"/>
  <c r="I177" i="1"/>
  <c r="I176" i="1"/>
  <c r="I179" i="1"/>
  <c r="I203" i="1"/>
  <c r="I202" i="1"/>
  <c r="I204" i="1"/>
  <c r="I200" i="1"/>
  <c r="I201" i="1"/>
  <c r="I243" i="1"/>
  <c r="I245" i="1"/>
  <c r="I242" i="1"/>
  <c r="I246" i="1"/>
  <c r="I244" i="1"/>
  <c r="I36" i="1"/>
  <c r="I35" i="1"/>
  <c r="I37" i="1"/>
  <c r="I38" i="1"/>
  <c r="I39" i="1"/>
  <c r="I33" i="1"/>
  <c r="I32" i="1"/>
  <c r="I34" i="1"/>
  <c r="I31" i="1"/>
  <c r="I30" i="1"/>
  <c r="I137" i="1"/>
  <c r="G3" i="91" s="1"/>
  <c r="I140" i="1"/>
  <c r="G6" i="91" s="1"/>
  <c r="I141" i="1"/>
  <c r="G7" i="91" s="1"/>
  <c r="I138" i="1"/>
  <c r="G5" i="91" s="1"/>
  <c r="I142" i="1"/>
  <c r="G4" i="91" s="1"/>
  <c r="I139" i="1"/>
  <c r="G8" i="91" s="1"/>
  <c r="I123" i="1"/>
  <c r="I125" i="1"/>
  <c r="I122" i="1"/>
  <c r="I119" i="1"/>
  <c r="I124" i="1"/>
  <c r="I262" i="1"/>
  <c r="I263" i="1"/>
  <c r="I265" i="1"/>
  <c r="I266" i="1"/>
  <c r="I264" i="1"/>
  <c r="I106" i="1"/>
  <c r="I107" i="1"/>
  <c r="I105" i="1"/>
  <c r="I104" i="1"/>
  <c r="I101" i="1"/>
  <c r="I211" i="1"/>
  <c r="I213" i="1"/>
  <c r="I212" i="1"/>
  <c r="I214" i="1"/>
  <c r="I215" i="1"/>
  <c r="I210" i="1"/>
  <c r="I13" i="1"/>
  <c r="I12" i="1"/>
  <c r="I15" i="1"/>
  <c r="I19" i="1"/>
  <c r="I14" i="1"/>
  <c r="I16" i="1"/>
  <c r="I18" i="1"/>
  <c r="I10" i="1"/>
  <c r="I8" i="1"/>
  <c r="I9" i="1"/>
  <c r="I11" i="1"/>
  <c r="I7" i="1"/>
  <c r="I307" i="1"/>
  <c r="I308" i="1"/>
  <c r="I306" i="1"/>
  <c r="I305" i="1"/>
  <c r="I309" i="1"/>
  <c r="I304" i="1"/>
  <c r="I197" i="1"/>
  <c r="I196" i="1"/>
  <c r="I199" i="1"/>
  <c r="I195" i="1"/>
  <c r="I198" i="1"/>
  <c r="I180" i="1"/>
  <c r="I181" i="1"/>
  <c r="I183" i="1"/>
  <c r="I184" i="1"/>
  <c r="I182" i="1"/>
  <c r="I22" i="1"/>
  <c r="I24" i="1"/>
  <c r="I23" i="1"/>
  <c r="I21" i="1"/>
  <c r="I20" i="1"/>
  <c r="I27" i="1"/>
  <c r="I25" i="1"/>
  <c r="I26" i="1"/>
  <c r="I28" i="1"/>
  <c r="I29" i="1"/>
  <c r="I112" i="1"/>
  <c r="I109" i="1"/>
  <c r="I110" i="1"/>
  <c r="I113" i="1"/>
  <c r="I111" i="1"/>
  <c r="I207" i="1"/>
  <c r="I205" i="1"/>
  <c r="I208" i="1"/>
  <c r="I206" i="1"/>
  <c r="I209" i="1"/>
  <c r="I83" i="1"/>
  <c r="I85" i="1"/>
  <c r="I82" i="1"/>
  <c r="I84" i="1"/>
  <c r="I81" i="1"/>
  <c r="I233" i="1"/>
  <c r="I235" i="1"/>
  <c r="I234" i="1"/>
  <c r="I232" i="1"/>
  <c r="I236" i="1"/>
  <c r="I257" i="1"/>
  <c r="I258" i="1"/>
  <c r="I259" i="1"/>
  <c r="I261" i="1"/>
  <c r="I260" i="1"/>
  <c r="I163" i="1"/>
  <c r="I164" i="1"/>
  <c r="I166" i="1"/>
  <c r="I165" i="1"/>
  <c r="I167" i="1"/>
  <c r="I315" i="1"/>
  <c r="I312" i="1"/>
  <c r="I314" i="1"/>
  <c r="I313" i="1"/>
  <c r="I311" i="1"/>
  <c r="I251" i="1"/>
  <c r="I250" i="1"/>
  <c r="I249" i="1"/>
  <c r="I247" i="1"/>
  <c r="I248" i="1"/>
  <c r="I300" i="1"/>
  <c r="I299" i="1"/>
  <c r="I301" i="1"/>
  <c r="I303" i="1"/>
  <c r="I302" i="1"/>
  <c r="I133" i="1"/>
  <c r="I135" i="1"/>
  <c r="I132" i="1"/>
  <c r="I134" i="1"/>
  <c r="I136" i="1"/>
  <c r="I287" i="1"/>
  <c r="I285" i="1"/>
  <c r="I284" i="1"/>
  <c r="I283" i="1"/>
  <c r="I288" i="1"/>
  <c r="I282" i="1"/>
  <c r="I231" i="1"/>
  <c r="I230" i="1"/>
  <c r="I228" i="1"/>
  <c r="I229" i="1"/>
  <c r="I227" i="1"/>
  <c r="I41" i="1"/>
  <c r="I43" i="1"/>
  <c r="I46" i="1"/>
  <c r="I40" i="1"/>
  <c r="I44" i="1"/>
  <c r="I42" i="1"/>
  <c r="I45" i="1"/>
  <c r="I93" i="1"/>
  <c r="I95" i="1"/>
  <c r="I91" i="1"/>
  <c r="I92" i="1"/>
  <c r="I94" i="1"/>
  <c r="I147" i="1"/>
  <c r="I145" i="1"/>
  <c r="I146" i="1"/>
  <c r="I143" i="1"/>
  <c r="I144" i="1"/>
  <c r="I69" i="1"/>
  <c r="I67" i="1"/>
  <c r="I70" i="1"/>
  <c r="I68" i="1"/>
  <c r="I66" i="1"/>
  <c r="I151" i="1"/>
  <c r="I149" i="1"/>
  <c r="I152" i="1"/>
  <c r="I148" i="1"/>
  <c r="I150" i="1"/>
  <c r="I295" i="1"/>
  <c r="I297" i="1"/>
  <c r="I296" i="1"/>
  <c r="I298" i="1"/>
  <c r="I294" i="1"/>
  <c r="I173" i="1"/>
  <c r="I168" i="1"/>
  <c r="I169" i="1"/>
  <c r="I171" i="1"/>
  <c r="I170" i="1"/>
  <c r="I172" i="1"/>
  <c r="I71" i="1"/>
  <c r="I73" i="1"/>
  <c r="I74" i="1"/>
  <c r="I75" i="1"/>
  <c r="I72" i="1"/>
  <c r="I254" i="1"/>
  <c r="I253" i="1"/>
  <c r="I256" i="1"/>
  <c r="I252" i="1"/>
  <c r="I255" i="1"/>
  <c r="I160" i="1"/>
  <c r="I159" i="1"/>
  <c r="I162" i="1"/>
  <c r="I158" i="1"/>
  <c r="I161" i="1"/>
  <c r="I53" i="1"/>
  <c r="I56" i="1"/>
  <c r="I55" i="1"/>
  <c r="I59" i="1"/>
  <c r="I60" i="1"/>
  <c r="I57" i="1"/>
  <c r="I126" i="1"/>
  <c r="I128" i="1"/>
  <c r="I131" i="1"/>
  <c r="I127" i="1"/>
  <c r="I129" i="1"/>
  <c r="I130" i="1"/>
  <c r="I238" i="1"/>
  <c r="I241" i="1"/>
  <c r="I240" i="1"/>
  <c r="I239" i="1"/>
  <c r="I237" i="1"/>
  <c r="I280" i="1"/>
  <c r="I278" i="1"/>
  <c r="I277" i="1"/>
  <c r="I279" i="1"/>
  <c r="I281" i="1"/>
  <c r="I274" i="1"/>
  <c r="I272" i="1"/>
  <c r="I276" i="1"/>
  <c r="I273" i="1"/>
  <c r="I275" i="1"/>
  <c r="I153" i="1"/>
  <c r="I155" i="1"/>
  <c r="I154" i="1"/>
  <c r="I157" i="1"/>
  <c r="I156" i="1"/>
  <c r="I97" i="1"/>
  <c r="I96" i="1"/>
  <c r="I99" i="1"/>
  <c r="I100" i="1"/>
  <c r="I98" i="1"/>
  <c r="I50" i="1"/>
  <c r="I51" i="1"/>
  <c r="I52" i="1"/>
  <c r="I49" i="1"/>
  <c r="I47" i="1"/>
  <c r="I79" i="1"/>
  <c r="I76" i="1"/>
  <c r="I78" i="1"/>
  <c r="I77" i="1"/>
  <c r="I80" i="1"/>
  <c r="I88" i="1"/>
  <c r="I90" i="1"/>
  <c r="I86" i="1"/>
  <c r="I87" i="1"/>
  <c r="I89" i="1"/>
  <c r="I293" i="1"/>
  <c r="I289" i="1"/>
  <c r="I291" i="1"/>
  <c r="I292" i="1"/>
  <c r="I290" i="1"/>
  <c r="I61" i="1"/>
  <c r="I64" i="1"/>
  <c r="I65" i="1"/>
  <c r="I62" i="1"/>
  <c r="I63" i="1"/>
  <c r="I226" i="1"/>
  <c r="I224" i="1"/>
  <c r="I222" i="1"/>
  <c r="I225" i="1"/>
  <c r="I223" i="1"/>
  <c r="I117" i="1"/>
  <c r="I114" i="1"/>
  <c r="I116" i="1"/>
  <c r="I115" i="1"/>
  <c r="I118" i="1"/>
  <c r="I268" i="1"/>
  <c r="I271" i="1"/>
  <c r="I270" i="1"/>
  <c r="I269" i="1"/>
  <c r="I267" i="1"/>
  <c r="I5" i="1"/>
  <c r="I3" i="1"/>
  <c r="I4" i="1"/>
  <c r="I6" i="1"/>
  <c r="I2" i="1"/>
  <c r="I185" i="1"/>
  <c r="I186" i="1"/>
  <c r="I187" i="1"/>
  <c r="I188" i="1"/>
  <c r="I189" i="1"/>
  <c r="I217" i="1"/>
  <c r="I221" i="1"/>
  <c r="I219" i="1"/>
  <c r="I216" i="1"/>
  <c r="I220" i="1"/>
  <c r="I194" i="1"/>
  <c r="I193" i="1"/>
  <c r="I190" i="1"/>
  <c r="I191" i="1"/>
  <c r="I192" i="1"/>
  <c r="I488" i="1"/>
  <c r="I491" i="1"/>
  <c r="I446" i="1"/>
  <c r="I472" i="1"/>
  <c r="I468" i="1"/>
  <c r="I393" i="1"/>
  <c r="I336" i="1"/>
  <c r="I552" i="1"/>
  <c r="I550" i="1"/>
  <c r="I329" i="1"/>
  <c r="I319" i="1"/>
  <c r="I354" i="1"/>
  <c r="I531" i="1"/>
  <c r="I392" i="1"/>
  <c r="I368" i="1"/>
  <c r="I455" i="1"/>
  <c r="I327" i="1"/>
  <c r="I317" i="1"/>
  <c r="I423" i="1"/>
  <c r="I418" i="1"/>
  <c r="I516" i="1"/>
  <c r="I416" i="1"/>
  <c r="I522" i="1"/>
  <c r="I413" i="1"/>
  <c r="I341" i="1"/>
  <c r="I343" i="1"/>
  <c r="I347" i="1"/>
  <c r="I356" i="1"/>
  <c r="I542" i="1"/>
  <c r="I374" i="1"/>
  <c r="I377" i="1"/>
  <c r="I534" i="1"/>
  <c r="I439" i="1"/>
  <c r="I469" i="1"/>
  <c r="I406" i="1"/>
  <c r="I428" i="1"/>
  <c r="I404" i="1"/>
  <c r="I495" i="1"/>
  <c r="I434" i="1"/>
  <c r="I473" i="1"/>
  <c r="I545" i="1"/>
  <c r="I436" i="1"/>
  <c r="I461" i="1"/>
  <c r="I553" i="1"/>
  <c r="I529" i="1"/>
  <c r="I431" i="1"/>
  <c r="I477" i="1"/>
  <c r="I478" i="1"/>
  <c r="I386" i="1"/>
  <c r="I480" i="1"/>
  <c r="I394" i="1"/>
  <c r="I479" i="1"/>
  <c r="I373" i="1"/>
  <c r="I501" i="1"/>
  <c r="I321" i="1"/>
  <c r="I524" i="1"/>
  <c r="I551" i="1"/>
  <c r="I364" i="1"/>
  <c r="I457" i="1"/>
  <c r="I494" i="1"/>
  <c r="I451" i="1"/>
  <c r="I523" i="1"/>
  <c r="I403" i="1"/>
  <c r="I474" i="1"/>
  <c r="I338" i="1"/>
  <c r="I441" i="1"/>
  <c r="I397" i="1"/>
  <c r="I420" i="1"/>
  <c r="I481" i="1"/>
  <c r="I363" i="1"/>
  <c r="I361" i="1"/>
  <c r="I506" i="1"/>
  <c r="I539" i="1"/>
  <c r="I508" i="1"/>
  <c r="I517" i="1"/>
  <c r="I449" i="1"/>
  <c r="I513" i="1"/>
  <c r="I388" i="1"/>
  <c r="I387" i="1"/>
  <c r="I417" i="1"/>
  <c r="I328" i="1"/>
  <c r="I532" i="1"/>
  <c r="I332" i="1"/>
  <c r="I512" i="1"/>
  <c r="I443" i="1"/>
  <c r="I497" i="1"/>
  <c r="I320" i="1"/>
  <c r="I504" i="1"/>
  <c r="I425" i="1"/>
  <c r="I322" i="1"/>
  <c r="I500" i="1"/>
  <c r="I460" i="1"/>
  <c r="I379" i="1"/>
  <c r="I484" i="1"/>
  <c r="I400" i="1"/>
  <c r="I408" i="1"/>
  <c r="I507" i="1"/>
  <c r="I385" i="1"/>
  <c r="I389" i="1"/>
  <c r="I454" i="1"/>
  <c r="I440" i="1"/>
  <c r="I407" i="1"/>
  <c r="I366" i="1"/>
  <c r="I371" i="1"/>
  <c r="I432" i="1"/>
  <c r="I355" i="1"/>
  <c r="I360" i="1"/>
  <c r="I419" i="1"/>
  <c r="I452" i="1"/>
  <c r="I424" i="1"/>
  <c r="I340" i="1"/>
  <c r="I466" i="1"/>
  <c r="I475" i="1"/>
  <c r="I334" i="1"/>
  <c r="I333" i="1"/>
  <c r="I499" i="1"/>
  <c r="I496" i="1"/>
  <c r="I538" i="1"/>
  <c r="I402" i="1"/>
  <c r="I412" i="1"/>
  <c r="I493" i="1"/>
  <c r="I375" i="1"/>
  <c r="I430" i="1"/>
  <c r="I401" i="1"/>
  <c r="I486" i="1"/>
  <c r="I448" i="1"/>
  <c r="I458" i="1"/>
  <c r="I485" i="1"/>
  <c r="I395" i="1"/>
  <c r="I359" i="1"/>
  <c r="I541" i="1"/>
  <c r="I537" i="1"/>
  <c r="I492" i="1"/>
  <c r="I445" i="1"/>
  <c r="I339" i="1"/>
  <c r="I409" i="1"/>
  <c r="I365" i="1"/>
  <c r="I344" i="1"/>
  <c r="I465" i="1"/>
  <c r="I324" i="1"/>
  <c r="I548" i="1"/>
  <c r="I549" i="1"/>
  <c r="I381" i="1"/>
  <c r="I546" i="1"/>
  <c r="I376" i="1"/>
  <c r="I505" i="1"/>
  <c r="I528" i="1"/>
  <c r="I467" i="1"/>
  <c r="I470" i="1"/>
  <c r="I337" i="1"/>
  <c r="I350" i="1"/>
  <c r="I391" i="1"/>
  <c r="I518" i="1"/>
  <c r="I346" i="1"/>
  <c r="I414" i="1"/>
  <c r="I426" i="1"/>
  <c r="I348" i="1"/>
  <c r="I435" i="1"/>
  <c r="I540" i="1"/>
  <c r="I533" i="1"/>
  <c r="I370" i="1"/>
  <c r="I372" i="1"/>
  <c r="I521" i="1"/>
  <c r="I380" i="1"/>
  <c r="I450" i="1"/>
  <c r="I399" i="1"/>
  <c r="I459" i="1"/>
  <c r="I378" i="1"/>
  <c r="I335" i="1"/>
  <c r="I369" i="1"/>
  <c r="I544" i="1"/>
  <c r="I476" i="1"/>
  <c r="I362" i="1"/>
  <c r="I503" i="1"/>
  <c r="I390" i="1"/>
  <c r="I398" i="1"/>
  <c r="I463" i="1"/>
  <c r="I438" i="1"/>
  <c r="I353" i="1"/>
  <c r="I444" i="1"/>
  <c r="I509" i="1"/>
  <c r="I547" i="1"/>
  <c r="I318" i="1"/>
  <c r="I384" i="1"/>
  <c r="I367" i="1"/>
  <c r="I433" i="1"/>
  <c r="I442" i="1"/>
  <c r="I519" i="1"/>
  <c r="I535" i="1"/>
  <c r="I527" i="1"/>
  <c r="I323" i="1"/>
  <c r="I526" i="1"/>
  <c r="I358" i="1"/>
  <c r="I427" i="1"/>
  <c r="I383" i="1"/>
  <c r="I471" i="1"/>
  <c r="I511" i="1"/>
  <c r="I330" i="1"/>
  <c r="I415" i="1"/>
  <c r="I462" i="1"/>
  <c r="I510" i="1"/>
  <c r="I515" i="1"/>
  <c r="I352" i="1"/>
  <c r="I396" i="1"/>
  <c r="I437" i="1"/>
  <c r="I456" i="1"/>
  <c r="I410" i="1"/>
  <c r="I543" i="1"/>
  <c r="I325" i="1"/>
  <c r="I490" i="1"/>
  <c r="I447" i="1"/>
  <c r="I498" i="1"/>
  <c r="I536" i="1"/>
  <c r="I487" i="1"/>
  <c r="I349" i="1"/>
  <c r="I326" i="1"/>
  <c r="I351" i="1"/>
  <c r="I382" i="1"/>
  <c r="I483" i="1"/>
  <c r="I453" i="1"/>
  <c r="I421" i="1"/>
  <c r="I422" i="1"/>
  <c r="I331" i="1"/>
  <c r="I482" i="1"/>
  <c r="I405" i="1"/>
  <c r="I530" i="1"/>
  <c r="I357" i="1"/>
  <c r="I316" i="1"/>
  <c r="I429" i="1"/>
  <c r="I502" i="1"/>
  <c r="I345" i="1"/>
  <c r="I411" i="1"/>
  <c r="I342" i="1"/>
  <c r="I525" i="1"/>
  <c r="I520" i="1"/>
  <c r="I464" i="1"/>
  <c r="I489" i="1"/>
  <c r="I514" i="1"/>
  <c r="J211" i="1"/>
  <c r="L210" i="1"/>
  <c r="K212" i="1"/>
  <c r="J106" i="1"/>
  <c r="L106" i="1"/>
  <c r="K104" i="1"/>
  <c r="L105" i="1"/>
  <c r="B2" i="89"/>
  <c r="B3" i="89"/>
  <c r="B4" i="89"/>
  <c r="B5" i="89"/>
  <c r="B6" i="89"/>
  <c r="B7" i="89"/>
  <c r="B8" i="89"/>
  <c r="B9" i="89"/>
  <c r="B10" i="89"/>
  <c r="B11" i="89"/>
  <c r="B12" i="89"/>
  <c r="B13" i="89"/>
  <c r="B14" i="89"/>
  <c r="B15" i="89"/>
  <c r="B16" i="89"/>
  <c r="B17" i="89"/>
  <c r="B18" i="89"/>
  <c r="B19" i="89"/>
  <c r="B20" i="89"/>
  <c r="B21" i="89"/>
  <c r="B22" i="89"/>
  <c r="B23" i="89"/>
  <c r="B24" i="89"/>
  <c r="B25" i="89"/>
  <c r="B26" i="89"/>
  <c r="B27" i="89"/>
  <c r="B28" i="89"/>
  <c r="B29" i="89"/>
  <c r="B30" i="89"/>
  <c r="B31" i="89"/>
  <c r="B32" i="89"/>
  <c r="B33" i="89"/>
  <c r="B34" i="89"/>
  <c r="B35" i="89"/>
  <c r="B36" i="89"/>
  <c r="B37" i="89"/>
  <c r="B38" i="89"/>
  <c r="B39" i="89"/>
  <c r="B40" i="89"/>
  <c r="B41" i="89"/>
  <c r="B42" i="89"/>
  <c r="B43" i="89"/>
  <c r="B44" i="89"/>
  <c r="B45" i="89"/>
  <c r="B46" i="89"/>
  <c r="B47" i="89"/>
  <c r="B48" i="89"/>
  <c r="B49" i="89"/>
  <c r="B50" i="89"/>
  <c r="B51" i="89"/>
  <c r="B52" i="89"/>
  <c r="B53" i="89"/>
  <c r="B54" i="89"/>
  <c r="B55" i="89"/>
  <c r="B56" i="89"/>
  <c r="B57" i="89"/>
  <c r="B58" i="89"/>
  <c r="B59" i="89"/>
  <c r="B60" i="89"/>
  <c r="B61" i="89"/>
  <c r="B62" i="89"/>
  <c r="B63" i="89"/>
  <c r="B64" i="89"/>
  <c r="B65" i="89"/>
  <c r="B66" i="89"/>
  <c r="B67" i="89"/>
  <c r="B68" i="89"/>
  <c r="B69" i="89"/>
  <c r="B70" i="89"/>
  <c r="B71" i="89"/>
  <c r="B72" i="89"/>
  <c r="B73" i="89"/>
  <c r="B74" i="89"/>
  <c r="B75" i="89"/>
  <c r="B76" i="89"/>
  <c r="B77" i="89"/>
  <c r="B78" i="89"/>
  <c r="B79" i="89"/>
  <c r="B80" i="89"/>
  <c r="B81" i="89"/>
  <c r="B82" i="89"/>
  <c r="B83" i="89"/>
  <c r="B84" i="89"/>
  <c r="B85" i="89"/>
  <c r="B86" i="89"/>
  <c r="B87" i="89"/>
  <c r="B88" i="89"/>
  <c r="B89" i="89"/>
  <c r="B90" i="89"/>
  <c r="B91" i="89"/>
  <c r="B92" i="89"/>
  <c r="B93" i="89"/>
  <c r="B94" i="89"/>
  <c r="B95" i="89"/>
  <c r="B96" i="89"/>
  <c r="B97" i="89"/>
  <c r="B98" i="89"/>
  <c r="B99" i="89"/>
  <c r="B100" i="89"/>
  <c r="B101" i="89"/>
  <c r="B1" i="89"/>
  <c r="R488" i="1"/>
  <c r="R491" i="1"/>
  <c r="R446" i="1"/>
  <c r="R472" i="1"/>
  <c r="R468" i="1"/>
  <c r="R393" i="1"/>
  <c r="R336" i="1"/>
  <c r="R552" i="1"/>
  <c r="R550" i="1"/>
  <c r="R329" i="1"/>
  <c r="R319" i="1"/>
  <c r="R354" i="1"/>
  <c r="R531" i="1"/>
  <c r="R392" i="1"/>
  <c r="R368" i="1"/>
  <c r="R455" i="1"/>
  <c r="R327" i="1"/>
  <c r="R317" i="1"/>
  <c r="R423" i="1"/>
  <c r="R418" i="1"/>
  <c r="R516" i="1"/>
  <c r="R416" i="1"/>
  <c r="R522" i="1"/>
  <c r="R413" i="1"/>
  <c r="R341" i="1"/>
  <c r="R343" i="1"/>
  <c r="R347" i="1"/>
  <c r="R356" i="1"/>
  <c r="R542" i="1"/>
  <c r="R374" i="1"/>
  <c r="R377" i="1"/>
  <c r="R534" i="1"/>
  <c r="R439" i="1"/>
  <c r="R469" i="1"/>
  <c r="R406" i="1"/>
  <c r="R428" i="1"/>
  <c r="R404" i="1"/>
  <c r="R495" i="1"/>
  <c r="R434" i="1"/>
  <c r="R473" i="1"/>
  <c r="R545" i="1"/>
  <c r="R436" i="1"/>
  <c r="R461" i="1"/>
  <c r="R553" i="1"/>
  <c r="R529" i="1"/>
  <c r="R431" i="1"/>
  <c r="R477" i="1"/>
  <c r="R478" i="1"/>
  <c r="R386" i="1"/>
  <c r="R480" i="1"/>
  <c r="R394" i="1"/>
  <c r="R479" i="1"/>
  <c r="R373" i="1"/>
  <c r="R501" i="1"/>
  <c r="R321" i="1"/>
  <c r="R524" i="1"/>
  <c r="R551" i="1"/>
  <c r="R364" i="1"/>
  <c r="R457" i="1"/>
  <c r="R494" i="1"/>
  <c r="R451" i="1"/>
  <c r="R523" i="1"/>
  <c r="R403" i="1"/>
  <c r="R474" i="1"/>
  <c r="R338" i="1"/>
  <c r="R441" i="1"/>
  <c r="R397" i="1"/>
  <c r="R420" i="1"/>
  <c r="R481" i="1"/>
  <c r="R363" i="1"/>
  <c r="R361" i="1"/>
  <c r="R506" i="1"/>
  <c r="R539" i="1"/>
  <c r="R508" i="1"/>
  <c r="R517" i="1"/>
  <c r="R449" i="1"/>
  <c r="R513" i="1"/>
  <c r="R388" i="1"/>
  <c r="R387" i="1"/>
  <c r="R417" i="1"/>
  <c r="R328" i="1"/>
  <c r="R532" i="1"/>
  <c r="R332" i="1"/>
  <c r="R512" i="1"/>
  <c r="R443" i="1"/>
  <c r="R497" i="1"/>
  <c r="R320" i="1"/>
  <c r="R504" i="1"/>
  <c r="R425" i="1"/>
  <c r="R322" i="1"/>
  <c r="R500" i="1"/>
  <c r="R460" i="1"/>
  <c r="R379" i="1"/>
  <c r="R484" i="1"/>
  <c r="R400" i="1"/>
  <c r="R408" i="1"/>
  <c r="R507" i="1"/>
  <c r="R385" i="1"/>
  <c r="R389" i="1"/>
  <c r="R454" i="1"/>
  <c r="R440" i="1"/>
  <c r="R407" i="1"/>
  <c r="R366" i="1"/>
  <c r="R371" i="1"/>
  <c r="R432" i="1"/>
  <c r="R355" i="1"/>
  <c r="R360" i="1"/>
  <c r="R419" i="1"/>
  <c r="R452" i="1"/>
  <c r="R424" i="1"/>
  <c r="R340" i="1"/>
  <c r="R466" i="1"/>
  <c r="R475" i="1"/>
  <c r="R334" i="1"/>
  <c r="R333" i="1"/>
  <c r="R499" i="1"/>
  <c r="R496" i="1"/>
  <c r="R538" i="1"/>
  <c r="R402" i="1"/>
  <c r="R412" i="1"/>
  <c r="R493" i="1"/>
  <c r="R375" i="1"/>
  <c r="R430" i="1"/>
  <c r="R401" i="1"/>
  <c r="R486" i="1"/>
  <c r="R448" i="1"/>
  <c r="R458" i="1"/>
  <c r="R485" i="1"/>
  <c r="R395" i="1"/>
  <c r="R359" i="1"/>
  <c r="R541" i="1"/>
  <c r="R537" i="1"/>
  <c r="R492" i="1"/>
  <c r="R445" i="1"/>
  <c r="R339" i="1"/>
  <c r="R409" i="1"/>
  <c r="R365" i="1"/>
  <c r="R344" i="1"/>
  <c r="R465" i="1"/>
  <c r="R324" i="1"/>
  <c r="R548" i="1"/>
  <c r="R549" i="1"/>
  <c r="R381" i="1"/>
  <c r="R546" i="1"/>
  <c r="R376" i="1"/>
  <c r="R505" i="1"/>
  <c r="R528" i="1"/>
  <c r="R467" i="1"/>
  <c r="R470" i="1"/>
  <c r="R337" i="1"/>
  <c r="R350" i="1"/>
  <c r="R391" i="1"/>
  <c r="R518" i="1"/>
  <c r="R346" i="1"/>
  <c r="R414" i="1"/>
  <c r="R426" i="1"/>
  <c r="R348" i="1"/>
  <c r="R435" i="1"/>
  <c r="R540" i="1"/>
  <c r="R533" i="1"/>
  <c r="R370" i="1"/>
  <c r="R372" i="1"/>
  <c r="R521" i="1"/>
  <c r="R380" i="1"/>
  <c r="R450" i="1"/>
  <c r="R399" i="1"/>
  <c r="R459" i="1"/>
  <c r="R378" i="1"/>
  <c r="R335" i="1"/>
  <c r="R369" i="1"/>
  <c r="R544" i="1"/>
  <c r="R476" i="1"/>
  <c r="R362" i="1"/>
  <c r="R503" i="1"/>
  <c r="R390" i="1"/>
  <c r="R398" i="1"/>
  <c r="R463" i="1"/>
  <c r="R438" i="1"/>
  <c r="R353" i="1"/>
  <c r="R444" i="1"/>
  <c r="R509" i="1"/>
  <c r="R547" i="1"/>
  <c r="R318" i="1"/>
  <c r="R384" i="1"/>
  <c r="R367" i="1"/>
  <c r="R433" i="1"/>
  <c r="R442" i="1"/>
  <c r="R519" i="1"/>
  <c r="R535" i="1"/>
  <c r="R527" i="1"/>
  <c r="R323" i="1"/>
  <c r="R526" i="1"/>
  <c r="R358" i="1"/>
  <c r="R427" i="1"/>
  <c r="R383" i="1"/>
  <c r="R471" i="1"/>
  <c r="R511" i="1"/>
  <c r="R330" i="1"/>
  <c r="R415" i="1"/>
  <c r="R462" i="1"/>
  <c r="R510" i="1"/>
  <c r="R515" i="1"/>
  <c r="R352" i="1"/>
  <c r="R396" i="1"/>
  <c r="R437" i="1"/>
  <c r="R456" i="1"/>
  <c r="R410" i="1"/>
  <c r="R543" i="1"/>
  <c r="R325" i="1"/>
  <c r="R490" i="1"/>
  <c r="R447" i="1"/>
  <c r="R498" i="1"/>
  <c r="R536" i="1"/>
  <c r="R487" i="1"/>
  <c r="R349" i="1"/>
  <c r="R326" i="1"/>
  <c r="R351" i="1"/>
  <c r="R382" i="1"/>
  <c r="R483" i="1"/>
  <c r="R453" i="1"/>
  <c r="R421" i="1"/>
  <c r="R422" i="1"/>
  <c r="R331" i="1"/>
  <c r="R482" i="1"/>
  <c r="R405" i="1"/>
  <c r="R530" i="1"/>
  <c r="R357" i="1"/>
  <c r="R316" i="1"/>
  <c r="R429" i="1"/>
  <c r="R502" i="1"/>
  <c r="R345" i="1"/>
  <c r="R411" i="1"/>
  <c r="R342" i="1"/>
  <c r="R525" i="1"/>
  <c r="R520" i="1"/>
  <c r="R464" i="1"/>
  <c r="R489" i="1"/>
  <c r="R514" i="1"/>
  <c r="Q488" i="1"/>
  <c r="Q491" i="1"/>
  <c r="Q446" i="1"/>
  <c r="Q472" i="1"/>
  <c r="Q468" i="1"/>
  <c r="Q393" i="1"/>
  <c r="Q336" i="1"/>
  <c r="Q552" i="1"/>
  <c r="Q550" i="1"/>
  <c r="Q329" i="1"/>
  <c r="Q319" i="1"/>
  <c r="Q354" i="1"/>
  <c r="Q531" i="1"/>
  <c r="Q392" i="1"/>
  <c r="Q368" i="1"/>
  <c r="Q455" i="1"/>
  <c r="Q327" i="1"/>
  <c r="Q317" i="1"/>
  <c r="Q423" i="1"/>
  <c r="Q418" i="1"/>
  <c r="Q516" i="1"/>
  <c r="Q416" i="1"/>
  <c r="Q522" i="1"/>
  <c r="Q413" i="1"/>
  <c r="Q341" i="1"/>
  <c r="Q343" i="1"/>
  <c r="Q347" i="1"/>
  <c r="Q356" i="1"/>
  <c r="Q542" i="1"/>
  <c r="Q374" i="1"/>
  <c r="Q377" i="1"/>
  <c r="Q534" i="1"/>
  <c r="Q439" i="1"/>
  <c r="Q469" i="1"/>
  <c r="Q406" i="1"/>
  <c r="Q428" i="1"/>
  <c r="Q404" i="1"/>
  <c r="Q495" i="1"/>
  <c r="Q434" i="1"/>
  <c r="Q473" i="1"/>
  <c r="Q545" i="1"/>
  <c r="Q436" i="1"/>
  <c r="Q461" i="1"/>
  <c r="Q553" i="1"/>
  <c r="Q529" i="1"/>
  <c r="Q431" i="1"/>
  <c r="Q477" i="1"/>
  <c r="Q478" i="1"/>
  <c r="Q386" i="1"/>
  <c r="Q480" i="1"/>
  <c r="Q394" i="1"/>
  <c r="Q479" i="1"/>
  <c r="Q373" i="1"/>
  <c r="Q501" i="1"/>
  <c r="Q321" i="1"/>
  <c r="Q524" i="1"/>
  <c r="Q551" i="1"/>
  <c r="Q364" i="1"/>
  <c r="Q457" i="1"/>
  <c r="Q494" i="1"/>
  <c r="Q451" i="1"/>
  <c r="Q523" i="1"/>
  <c r="Q403" i="1"/>
  <c r="Q474" i="1"/>
  <c r="Q338" i="1"/>
  <c r="Q441" i="1"/>
  <c r="Q397" i="1"/>
  <c r="Q420" i="1"/>
  <c r="Q481" i="1"/>
  <c r="Q363" i="1"/>
  <c r="Q361" i="1"/>
  <c r="Q506" i="1"/>
  <c r="Q539" i="1"/>
  <c r="Q508" i="1"/>
  <c r="Q517" i="1"/>
  <c r="Q449" i="1"/>
  <c r="Q513" i="1"/>
  <c r="Q388" i="1"/>
  <c r="Q387" i="1"/>
  <c r="Q417" i="1"/>
  <c r="Q328" i="1"/>
  <c r="Q532" i="1"/>
  <c r="Q332" i="1"/>
  <c r="Q512" i="1"/>
  <c r="Q443" i="1"/>
  <c r="Q497" i="1"/>
  <c r="Q320" i="1"/>
  <c r="Q504" i="1"/>
  <c r="Q425" i="1"/>
  <c r="Q322" i="1"/>
  <c r="Q500" i="1"/>
  <c r="Q460" i="1"/>
  <c r="Q379" i="1"/>
  <c r="Q484" i="1"/>
  <c r="Q400" i="1"/>
  <c r="Q408" i="1"/>
  <c r="Q507" i="1"/>
  <c r="Q385" i="1"/>
  <c r="Q389" i="1"/>
  <c r="Q454" i="1"/>
  <c r="Q440" i="1"/>
  <c r="Q407" i="1"/>
  <c r="Q366" i="1"/>
  <c r="Q371" i="1"/>
  <c r="Q432" i="1"/>
  <c r="Q355" i="1"/>
  <c r="Q360" i="1"/>
  <c r="Q419" i="1"/>
  <c r="Q452" i="1"/>
  <c r="Q424" i="1"/>
  <c r="Q340" i="1"/>
  <c r="Q466" i="1"/>
  <c r="Q475" i="1"/>
  <c r="Q334" i="1"/>
  <c r="Q333" i="1"/>
  <c r="Q499" i="1"/>
  <c r="Q496" i="1"/>
  <c r="Q538" i="1"/>
  <c r="Q402" i="1"/>
  <c r="Q412" i="1"/>
  <c r="Q493" i="1"/>
  <c r="Q375" i="1"/>
  <c r="Q430" i="1"/>
  <c r="Q401" i="1"/>
  <c r="Q486" i="1"/>
  <c r="Q448" i="1"/>
  <c r="Q458" i="1"/>
  <c r="Q485" i="1"/>
  <c r="Q395" i="1"/>
  <c r="Q359" i="1"/>
  <c r="Q541" i="1"/>
  <c r="Q537" i="1"/>
  <c r="Q492" i="1"/>
  <c r="Q445" i="1"/>
  <c r="Q339" i="1"/>
  <c r="Q409" i="1"/>
  <c r="Q365" i="1"/>
  <c r="Q344" i="1"/>
  <c r="Q465" i="1"/>
  <c r="Q324" i="1"/>
  <c r="Q548" i="1"/>
  <c r="Q549" i="1"/>
  <c r="Q381" i="1"/>
  <c r="Q546" i="1"/>
  <c r="Q376" i="1"/>
  <c r="Q505" i="1"/>
  <c r="Q528" i="1"/>
  <c r="Q467" i="1"/>
  <c r="Q470" i="1"/>
  <c r="Q337" i="1"/>
  <c r="Q350" i="1"/>
  <c r="Q391" i="1"/>
  <c r="Q518" i="1"/>
  <c r="Q346" i="1"/>
  <c r="Q414" i="1"/>
  <c r="Q426" i="1"/>
  <c r="Q348" i="1"/>
  <c r="Q435" i="1"/>
  <c r="Q540" i="1"/>
  <c r="Q533" i="1"/>
  <c r="Q370" i="1"/>
  <c r="Q372" i="1"/>
  <c r="Q521" i="1"/>
  <c r="Q380" i="1"/>
  <c r="Q450" i="1"/>
  <c r="Q399" i="1"/>
  <c r="Q459" i="1"/>
  <c r="Q378" i="1"/>
  <c r="Q335" i="1"/>
  <c r="Q369" i="1"/>
  <c r="Q544" i="1"/>
  <c r="Q476" i="1"/>
  <c r="Q362" i="1"/>
  <c r="Q503" i="1"/>
  <c r="Q390" i="1"/>
  <c r="Q398" i="1"/>
  <c r="Q463" i="1"/>
  <c r="Q438" i="1"/>
  <c r="Q353" i="1"/>
  <c r="Q444" i="1"/>
  <c r="Q509" i="1"/>
  <c r="Q547" i="1"/>
  <c r="Q318" i="1"/>
  <c r="Q384" i="1"/>
  <c r="Q367" i="1"/>
  <c r="Q433" i="1"/>
  <c r="Q442" i="1"/>
  <c r="Q519" i="1"/>
  <c r="Q535" i="1"/>
  <c r="Q527" i="1"/>
  <c r="Q323" i="1"/>
  <c r="Q526" i="1"/>
  <c r="Q358" i="1"/>
  <c r="Q427" i="1"/>
  <c r="Q383" i="1"/>
  <c r="Q471" i="1"/>
  <c r="Q511" i="1"/>
  <c r="Q330" i="1"/>
  <c r="Q415" i="1"/>
  <c r="Q462" i="1"/>
  <c r="Q510" i="1"/>
  <c r="Q515" i="1"/>
  <c r="Q352" i="1"/>
  <c r="Q396" i="1"/>
  <c r="Q437" i="1"/>
  <c r="Q456" i="1"/>
  <c r="Q410" i="1"/>
  <c r="Q543" i="1"/>
  <c r="Q325" i="1"/>
  <c r="Q490" i="1"/>
  <c r="Q447" i="1"/>
  <c r="Q498" i="1"/>
  <c r="Q536" i="1"/>
  <c r="Q487" i="1"/>
  <c r="Q349" i="1"/>
  <c r="Q326" i="1"/>
  <c r="Q351" i="1"/>
  <c r="Q382" i="1"/>
  <c r="Q483" i="1"/>
  <c r="Q453" i="1"/>
  <c r="Q421" i="1"/>
  <c r="Q422" i="1"/>
  <c r="Q331" i="1"/>
  <c r="Q482" i="1"/>
  <c r="Q405" i="1"/>
  <c r="Q530" i="1"/>
  <c r="Q357" i="1"/>
  <c r="Q316" i="1"/>
  <c r="Q429" i="1"/>
  <c r="Q502" i="1"/>
  <c r="Q345" i="1"/>
  <c r="Q411" i="1"/>
  <c r="Q342" i="1"/>
  <c r="Q525" i="1"/>
  <c r="Q520" i="1"/>
  <c r="Q464" i="1"/>
  <c r="Q489" i="1"/>
  <c r="Q514" i="1"/>
  <c r="P488" i="1"/>
  <c r="P491" i="1"/>
  <c r="P446" i="1"/>
  <c r="P472" i="1"/>
  <c r="P468" i="1"/>
  <c r="P393" i="1"/>
  <c r="P336" i="1"/>
  <c r="P552" i="1"/>
  <c r="P550" i="1"/>
  <c r="P329" i="1"/>
  <c r="P319" i="1"/>
  <c r="P354" i="1"/>
  <c r="P531" i="1"/>
  <c r="P392" i="1"/>
  <c r="P368" i="1"/>
  <c r="P455" i="1"/>
  <c r="P327" i="1"/>
  <c r="P317" i="1"/>
  <c r="P423" i="1"/>
  <c r="P418" i="1"/>
  <c r="P516" i="1"/>
  <c r="P416" i="1"/>
  <c r="P522" i="1"/>
  <c r="P413" i="1"/>
  <c r="P341" i="1"/>
  <c r="P343" i="1"/>
  <c r="P347" i="1"/>
  <c r="P356" i="1"/>
  <c r="P542" i="1"/>
  <c r="P374" i="1"/>
  <c r="P377" i="1"/>
  <c r="P534" i="1"/>
  <c r="P439" i="1"/>
  <c r="P469" i="1"/>
  <c r="P406" i="1"/>
  <c r="P428" i="1"/>
  <c r="P404" i="1"/>
  <c r="P495" i="1"/>
  <c r="P434" i="1"/>
  <c r="P473" i="1"/>
  <c r="P545" i="1"/>
  <c r="P436" i="1"/>
  <c r="P461" i="1"/>
  <c r="P553" i="1"/>
  <c r="P529" i="1"/>
  <c r="P431" i="1"/>
  <c r="P477" i="1"/>
  <c r="P478" i="1"/>
  <c r="P386" i="1"/>
  <c r="P480" i="1"/>
  <c r="P394" i="1"/>
  <c r="P479" i="1"/>
  <c r="P373" i="1"/>
  <c r="P501" i="1"/>
  <c r="P321" i="1"/>
  <c r="P524" i="1"/>
  <c r="P551" i="1"/>
  <c r="P364" i="1"/>
  <c r="P457" i="1"/>
  <c r="P494" i="1"/>
  <c r="P451" i="1"/>
  <c r="P523" i="1"/>
  <c r="P403" i="1"/>
  <c r="P474" i="1"/>
  <c r="P338" i="1"/>
  <c r="P441" i="1"/>
  <c r="P397" i="1"/>
  <c r="P420" i="1"/>
  <c r="P481" i="1"/>
  <c r="P363" i="1"/>
  <c r="P361" i="1"/>
  <c r="P506" i="1"/>
  <c r="P539" i="1"/>
  <c r="P508" i="1"/>
  <c r="P517" i="1"/>
  <c r="P449" i="1"/>
  <c r="P513" i="1"/>
  <c r="P388" i="1"/>
  <c r="P387" i="1"/>
  <c r="P417" i="1"/>
  <c r="P328" i="1"/>
  <c r="P532" i="1"/>
  <c r="P332" i="1"/>
  <c r="P512" i="1"/>
  <c r="P443" i="1"/>
  <c r="P497" i="1"/>
  <c r="P320" i="1"/>
  <c r="P504" i="1"/>
  <c r="P425" i="1"/>
  <c r="P322" i="1"/>
  <c r="P500" i="1"/>
  <c r="P460" i="1"/>
  <c r="P379" i="1"/>
  <c r="P484" i="1"/>
  <c r="P400" i="1"/>
  <c r="P408" i="1"/>
  <c r="P507" i="1"/>
  <c r="P385" i="1"/>
  <c r="P389" i="1"/>
  <c r="P454" i="1"/>
  <c r="P440" i="1"/>
  <c r="P407" i="1"/>
  <c r="P366" i="1"/>
  <c r="P371" i="1"/>
  <c r="P432" i="1"/>
  <c r="P355" i="1"/>
  <c r="P360" i="1"/>
  <c r="P419" i="1"/>
  <c r="P452" i="1"/>
  <c r="P424" i="1"/>
  <c r="P340" i="1"/>
  <c r="P466" i="1"/>
  <c r="P475" i="1"/>
  <c r="P334" i="1"/>
  <c r="P333" i="1"/>
  <c r="P499" i="1"/>
  <c r="P496" i="1"/>
  <c r="P538" i="1"/>
  <c r="P402" i="1"/>
  <c r="P412" i="1"/>
  <c r="P493" i="1"/>
  <c r="P375" i="1"/>
  <c r="P430" i="1"/>
  <c r="P401" i="1"/>
  <c r="P486" i="1"/>
  <c r="P448" i="1"/>
  <c r="P458" i="1"/>
  <c r="P485" i="1"/>
  <c r="P395" i="1"/>
  <c r="P359" i="1"/>
  <c r="P541" i="1"/>
  <c r="P537" i="1"/>
  <c r="P492" i="1"/>
  <c r="P445" i="1"/>
  <c r="P339" i="1"/>
  <c r="P409" i="1"/>
  <c r="P365" i="1"/>
  <c r="P344" i="1"/>
  <c r="P465" i="1"/>
  <c r="P324" i="1"/>
  <c r="P548" i="1"/>
  <c r="P549" i="1"/>
  <c r="P381" i="1"/>
  <c r="P546" i="1"/>
  <c r="P376" i="1"/>
  <c r="P505" i="1"/>
  <c r="P528" i="1"/>
  <c r="P467" i="1"/>
  <c r="P470" i="1"/>
  <c r="P337" i="1"/>
  <c r="P350" i="1"/>
  <c r="P391" i="1"/>
  <c r="P518" i="1"/>
  <c r="P346" i="1"/>
  <c r="P414" i="1"/>
  <c r="P426" i="1"/>
  <c r="P348" i="1"/>
  <c r="P435" i="1"/>
  <c r="P540" i="1"/>
  <c r="P533" i="1"/>
  <c r="P370" i="1"/>
  <c r="P372" i="1"/>
  <c r="P521" i="1"/>
  <c r="P380" i="1"/>
  <c r="P450" i="1"/>
  <c r="P399" i="1"/>
  <c r="P459" i="1"/>
  <c r="P378" i="1"/>
  <c r="P335" i="1"/>
  <c r="P369" i="1"/>
  <c r="P544" i="1"/>
  <c r="P476" i="1"/>
  <c r="P362" i="1"/>
  <c r="P503" i="1"/>
  <c r="P390" i="1"/>
  <c r="P398" i="1"/>
  <c r="P463" i="1"/>
  <c r="P438" i="1"/>
  <c r="P353" i="1"/>
  <c r="P444" i="1"/>
  <c r="P509" i="1"/>
  <c r="P547" i="1"/>
  <c r="P318" i="1"/>
  <c r="P384" i="1"/>
  <c r="P367" i="1"/>
  <c r="P433" i="1"/>
  <c r="P442" i="1"/>
  <c r="P519" i="1"/>
  <c r="P535" i="1"/>
  <c r="P527" i="1"/>
  <c r="P323" i="1"/>
  <c r="P526" i="1"/>
  <c r="P358" i="1"/>
  <c r="P427" i="1"/>
  <c r="P383" i="1"/>
  <c r="P471" i="1"/>
  <c r="P511" i="1"/>
  <c r="P330" i="1"/>
  <c r="P415" i="1"/>
  <c r="P462" i="1"/>
  <c r="P510" i="1"/>
  <c r="P515" i="1"/>
  <c r="P352" i="1"/>
  <c r="P396" i="1"/>
  <c r="P437" i="1"/>
  <c r="P456" i="1"/>
  <c r="P410" i="1"/>
  <c r="P543" i="1"/>
  <c r="P325" i="1"/>
  <c r="P490" i="1"/>
  <c r="P447" i="1"/>
  <c r="P498" i="1"/>
  <c r="P536" i="1"/>
  <c r="P487" i="1"/>
  <c r="P349" i="1"/>
  <c r="P326" i="1"/>
  <c r="P351" i="1"/>
  <c r="P382" i="1"/>
  <c r="P483" i="1"/>
  <c r="P453" i="1"/>
  <c r="P421" i="1"/>
  <c r="P422" i="1"/>
  <c r="P331" i="1"/>
  <c r="P482" i="1"/>
  <c r="P405" i="1"/>
  <c r="P530" i="1"/>
  <c r="P357" i="1"/>
  <c r="P316" i="1"/>
  <c r="P429" i="1"/>
  <c r="P502" i="1"/>
  <c r="P345" i="1"/>
  <c r="P411" i="1"/>
  <c r="P342" i="1"/>
  <c r="P525" i="1"/>
  <c r="P520" i="1"/>
  <c r="P464" i="1"/>
  <c r="P489" i="1"/>
  <c r="P514" i="1"/>
  <c r="J39" i="1"/>
  <c r="L38" i="1"/>
  <c r="K37" i="1"/>
  <c r="J174" i="1"/>
  <c r="J175" i="1"/>
  <c r="J178" i="1"/>
  <c r="J177" i="1"/>
  <c r="J179" i="1"/>
  <c r="J203" i="1"/>
  <c r="J202" i="1"/>
  <c r="J204" i="1"/>
  <c r="J200" i="1"/>
  <c r="J201" i="1"/>
  <c r="J243" i="1"/>
  <c r="J245" i="1"/>
  <c r="J242" i="1"/>
  <c r="J246" i="1"/>
  <c r="J244" i="1"/>
  <c r="J36" i="1"/>
  <c r="J35" i="1"/>
  <c r="J37" i="1"/>
  <c r="J38" i="1"/>
  <c r="J33" i="1"/>
  <c r="J32" i="1"/>
  <c r="J34" i="1"/>
  <c r="J31" i="1"/>
  <c r="J30" i="1"/>
  <c r="J137" i="1"/>
  <c r="H3" i="91" s="1"/>
  <c r="J140" i="1"/>
  <c r="H6" i="91" s="1"/>
  <c r="J141" i="1"/>
  <c r="H7" i="91" s="1"/>
  <c r="J138" i="1"/>
  <c r="H5" i="91" s="1"/>
  <c r="J142" i="1"/>
  <c r="H4" i="91" s="1"/>
  <c r="J139" i="1"/>
  <c r="H8" i="91" s="1"/>
  <c r="J123" i="1"/>
  <c r="J125" i="1"/>
  <c r="J122" i="1"/>
  <c r="J121" i="1"/>
  <c r="J119" i="1"/>
  <c r="J120" i="1"/>
  <c r="J124" i="1"/>
  <c r="J262" i="1"/>
  <c r="J263" i="1"/>
  <c r="J265" i="1"/>
  <c r="J266" i="1"/>
  <c r="J264" i="1"/>
  <c r="J102" i="1"/>
  <c r="J103" i="1"/>
  <c r="J107" i="1"/>
  <c r="J108" i="1"/>
  <c r="J105" i="1"/>
  <c r="J104" i="1"/>
  <c r="J101" i="1"/>
  <c r="J213" i="1"/>
  <c r="J212" i="1"/>
  <c r="J214" i="1"/>
  <c r="J215" i="1"/>
  <c r="J210" i="1"/>
  <c r="J13" i="1"/>
  <c r="J12" i="1"/>
  <c r="J17" i="1"/>
  <c r="J15" i="1"/>
  <c r="J19" i="1"/>
  <c r="J16" i="1"/>
  <c r="J18" i="1"/>
  <c r="J10" i="1"/>
  <c r="J8" i="1"/>
  <c r="J9" i="1"/>
  <c r="J11" i="1"/>
  <c r="J307" i="1"/>
  <c r="J310" i="1"/>
  <c r="J306" i="1"/>
  <c r="J305" i="1"/>
  <c r="J309" i="1"/>
  <c r="J304" i="1"/>
  <c r="J197" i="1"/>
  <c r="J196" i="1"/>
  <c r="J199" i="1"/>
  <c r="J195" i="1"/>
  <c r="J198" i="1"/>
  <c r="J180" i="1"/>
  <c r="J181" i="1"/>
  <c r="J183" i="1"/>
  <c r="J184" i="1"/>
  <c r="J182" i="1"/>
  <c r="J22" i="1"/>
  <c r="J24" i="1"/>
  <c r="J23" i="1"/>
  <c r="J21" i="1"/>
  <c r="J20" i="1"/>
  <c r="J27" i="1"/>
  <c r="J25" i="1"/>
  <c r="J26" i="1"/>
  <c r="J28" i="1"/>
  <c r="J29" i="1"/>
  <c r="J112" i="1"/>
  <c r="J109" i="1"/>
  <c r="J110" i="1"/>
  <c r="J113" i="1"/>
  <c r="J111" i="1"/>
  <c r="J207" i="1"/>
  <c r="J205" i="1"/>
  <c r="J208" i="1"/>
  <c r="J209" i="1"/>
  <c r="J83" i="1"/>
  <c r="J85" i="1"/>
  <c r="J82" i="1"/>
  <c r="J84" i="1"/>
  <c r="J81" i="1"/>
  <c r="J235" i="1"/>
  <c r="J234" i="1"/>
  <c r="J232" i="1"/>
  <c r="J236" i="1"/>
  <c r="J257" i="1"/>
  <c r="J258" i="1"/>
  <c r="J259" i="1"/>
  <c r="J261" i="1"/>
  <c r="J260" i="1"/>
  <c r="J163" i="1"/>
  <c r="J164" i="1"/>
  <c r="J166" i="1"/>
  <c r="J165" i="1"/>
  <c r="J167" i="1"/>
  <c r="J315" i="1"/>
  <c r="J312" i="1"/>
  <c r="J314" i="1"/>
  <c r="J313" i="1"/>
  <c r="J311" i="1"/>
  <c r="J251" i="1"/>
  <c r="J250" i="1"/>
  <c r="J247" i="1"/>
  <c r="J248" i="1"/>
  <c r="J300" i="1"/>
  <c r="J299" i="1"/>
  <c r="J301" i="1"/>
  <c r="J303" i="1"/>
  <c r="J133" i="1"/>
  <c r="J135" i="1"/>
  <c r="J132" i="1"/>
  <c r="J134" i="1"/>
  <c r="J287" i="1"/>
  <c r="J284" i="1"/>
  <c r="J283" i="1"/>
  <c r="J282" i="1"/>
  <c r="J286" i="1"/>
  <c r="J228" i="1"/>
  <c r="J229" i="1"/>
  <c r="J227" i="1"/>
  <c r="J41" i="1"/>
  <c r="J43" i="1"/>
  <c r="J40" i="1"/>
  <c r="J44" i="1"/>
  <c r="J42" i="1"/>
  <c r="J45" i="1"/>
  <c r="J93" i="1"/>
  <c r="J95" i="1"/>
  <c r="J91" i="1"/>
  <c r="J92" i="1"/>
  <c r="J94" i="1"/>
  <c r="J147" i="1"/>
  <c r="J145" i="1"/>
  <c r="J146" i="1"/>
  <c r="J144" i="1"/>
  <c r="J69" i="1"/>
  <c r="J67" i="1"/>
  <c r="J70" i="1"/>
  <c r="J68" i="1"/>
  <c r="J66" i="1"/>
  <c r="J151" i="1"/>
  <c r="J149" i="1"/>
  <c r="J152" i="1"/>
  <c r="J148" i="1"/>
  <c r="J150" i="1"/>
  <c r="J295" i="1"/>
  <c r="J296" i="1"/>
  <c r="J298" i="1"/>
  <c r="J294" i="1"/>
  <c r="J173" i="1"/>
  <c r="J168" i="1"/>
  <c r="J169" i="1"/>
  <c r="J171" i="1"/>
  <c r="J170" i="1"/>
  <c r="J172" i="1"/>
  <c r="J71" i="1"/>
  <c r="J73" i="1"/>
  <c r="J75" i="1"/>
  <c r="J72" i="1"/>
  <c r="J254" i="1"/>
  <c r="J253" i="1"/>
  <c r="J256" i="1"/>
  <c r="J255" i="1"/>
  <c r="J159" i="1"/>
  <c r="J162" i="1"/>
  <c r="J158" i="1"/>
  <c r="J161" i="1"/>
  <c r="J58" i="1"/>
  <c r="J53" i="1"/>
  <c r="J56" i="1"/>
  <c r="J54" i="1"/>
  <c r="J55" i="1"/>
  <c r="J59" i="1"/>
  <c r="J57" i="1"/>
  <c r="J126" i="1"/>
  <c r="J128" i="1"/>
  <c r="J131" i="1"/>
  <c r="J127" i="1"/>
  <c r="J130" i="1"/>
  <c r="J238" i="1"/>
  <c r="J241" i="1"/>
  <c r="J240" i="1"/>
  <c r="J239" i="1"/>
  <c r="J237" i="1"/>
  <c r="J280" i="1"/>
  <c r="J278" i="1"/>
  <c r="J277" i="1"/>
  <c r="J279" i="1"/>
  <c r="J281" i="1"/>
  <c r="J274" i="1"/>
  <c r="J272" i="1"/>
  <c r="J276" i="1"/>
  <c r="J273" i="1"/>
  <c r="J275" i="1"/>
  <c r="J153" i="1"/>
  <c r="J155" i="1"/>
  <c r="J157" i="1"/>
  <c r="J156" i="1"/>
  <c r="J97" i="1"/>
  <c r="J96" i="1"/>
  <c r="J99" i="1"/>
  <c r="J100" i="1"/>
  <c r="J98" i="1"/>
  <c r="J50" i="1"/>
  <c r="J52" i="1"/>
  <c r="J49" i="1"/>
  <c r="J47" i="1"/>
  <c r="J48" i="1"/>
  <c r="J79" i="1"/>
  <c r="J76" i="1"/>
  <c r="J78" i="1"/>
  <c r="J77" i="1"/>
  <c r="J80" i="1"/>
  <c r="J88" i="1"/>
  <c r="J90" i="1"/>
  <c r="J87" i="1"/>
  <c r="J89" i="1"/>
  <c r="J293" i="1"/>
  <c r="J291" i="1"/>
  <c r="J292" i="1"/>
  <c r="J290" i="1"/>
  <c r="J64" i="1"/>
  <c r="J65" i="1"/>
  <c r="J62" i="1"/>
  <c r="J63" i="1"/>
  <c r="J224" i="1"/>
  <c r="J222" i="1"/>
  <c r="J225" i="1"/>
  <c r="J223" i="1"/>
  <c r="J117" i="1"/>
  <c r="J114" i="1"/>
  <c r="J116" i="1"/>
  <c r="J115" i="1"/>
  <c r="J118" i="1"/>
  <c r="J271" i="1"/>
  <c r="J270" i="1"/>
  <c r="J269" i="1"/>
  <c r="J267" i="1"/>
  <c r="J5" i="1"/>
  <c r="J4" i="1"/>
  <c r="J6" i="1"/>
  <c r="J2" i="1"/>
  <c r="J185" i="1"/>
  <c r="J186" i="1"/>
  <c r="J187" i="1"/>
  <c r="J188" i="1"/>
  <c r="J189" i="1"/>
  <c r="J217" i="1"/>
  <c r="J218" i="1"/>
  <c r="J216" i="1"/>
  <c r="J220" i="1"/>
  <c r="J194" i="1"/>
  <c r="J193" i="1"/>
  <c r="J190" i="1"/>
  <c r="J191" i="1"/>
  <c r="J192" i="1"/>
  <c r="J488" i="1"/>
  <c r="J491" i="1"/>
  <c r="J446" i="1"/>
  <c r="J472" i="1"/>
  <c r="J468" i="1"/>
  <c r="J393" i="1"/>
  <c r="J336" i="1"/>
  <c r="J552" i="1"/>
  <c r="J550" i="1"/>
  <c r="J329" i="1"/>
  <c r="J319" i="1"/>
  <c r="J354" i="1"/>
  <c r="J531" i="1"/>
  <c r="J392" i="1"/>
  <c r="J368" i="1"/>
  <c r="J455" i="1"/>
  <c r="J327" i="1"/>
  <c r="J317" i="1"/>
  <c r="J423" i="1"/>
  <c r="J418" i="1"/>
  <c r="J516" i="1"/>
  <c r="J416" i="1"/>
  <c r="J522" i="1"/>
  <c r="J413" i="1"/>
  <c r="J341" i="1"/>
  <c r="J343" i="1"/>
  <c r="J347" i="1"/>
  <c r="J356" i="1"/>
  <c r="J542" i="1"/>
  <c r="J374" i="1"/>
  <c r="J377" i="1"/>
  <c r="J534" i="1"/>
  <c r="J439" i="1"/>
  <c r="J469" i="1"/>
  <c r="J406" i="1"/>
  <c r="J428" i="1"/>
  <c r="J404" i="1"/>
  <c r="J495" i="1"/>
  <c r="J434" i="1"/>
  <c r="J473" i="1"/>
  <c r="J545" i="1"/>
  <c r="J436" i="1"/>
  <c r="J461" i="1"/>
  <c r="J553" i="1"/>
  <c r="J529" i="1"/>
  <c r="J431" i="1"/>
  <c r="J477" i="1"/>
  <c r="J478" i="1"/>
  <c r="J386" i="1"/>
  <c r="J480" i="1"/>
  <c r="J394" i="1"/>
  <c r="J479" i="1"/>
  <c r="J373" i="1"/>
  <c r="J501" i="1"/>
  <c r="J321" i="1"/>
  <c r="J524" i="1"/>
  <c r="J551" i="1"/>
  <c r="J364" i="1"/>
  <c r="J457" i="1"/>
  <c r="J494" i="1"/>
  <c r="J451" i="1"/>
  <c r="J523" i="1"/>
  <c r="J403" i="1"/>
  <c r="J474" i="1"/>
  <c r="J338" i="1"/>
  <c r="J441" i="1"/>
  <c r="J397" i="1"/>
  <c r="J420" i="1"/>
  <c r="J481" i="1"/>
  <c r="J363" i="1"/>
  <c r="J361" i="1"/>
  <c r="J506" i="1"/>
  <c r="J539" i="1"/>
  <c r="J508" i="1"/>
  <c r="J517" i="1"/>
  <c r="J449" i="1"/>
  <c r="J513" i="1"/>
  <c r="J388" i="1"/>
  <c r="J387" i="1"/>
  <c r="J417" i="1"/>
  <c r="J328" i="1"/>
  <c r="J532" i="1"/>
  <c r="J332" i="1"/>
  <c r="J512" i="1"/>
  <c r="J443" i="1"/>
  <c r="J497" i="1"/>
  <c r="J320" i="1"/>
  <c r="J504" i="1"/>
  <c r="J425" i="1"/>
  <c r="J322" i="1"/>
  <c r="J500" i="1"/>
  <c r="J460" i="1"/>
  <c r="J379" i="1"/>
  <c r="J484" i="1"/>
  <c r="J400" i="1"/>
  <c r="J408" i="1"/>
  <c r="J507" i="1"/>
  <c r="J385" i="1"/>
  <c r="J389" i="1"/>
  <c r="J454" i="1"/>
  <c r="J440" i="1"/>
  <c r="J407" i="1"/>
  <c r="J366" i="1"/>
  <c r="J371" i="1"/>
  <c r="J432" i="1"/>
  <c r="J355" i="1"/>
  <c r="J360" i="1"/>
  <c r="J419" i="1"/>
  <c r="J452" i="1"/>
  <c r="J424" i="1"/>
  <c r="J340" i="1"/>
  <c r="J466" i="1"/>
  <c r="J475" i="1"/>
  <c r="J334" i="1"/>
  <c r="J333" i="1"/>
  <c r="J499" i="1"/>
  <c r="J496" i="1"/>
  <c r="J538" i="1"/>
  <c r="J402" i="1"/>
  <c r="J412" i="1"/>
  <c r="J493" i="1"/>
  <c r="J375" i="1"/>
  <c r="J430" i="1"/>
  <c r="J401" i="1"/>
  <c r="J486" i="1"/>
  <c r="J448" i="1"/>
  <c r="J458" i="1"/>
  <c r="J485" i="1"/>
  <c r="J395" i="1"/>
  <c r="J359" i="1"/>
  <c r="J541" i="1"/>
  <c r="J537" i="1"/>
  <c r="J492" i="1"/>
  <c r="J445" i="1"/>
  <c r="J339" i="1"/>
  <c r="J409" i="1"/>
  <c r="J365" i="1"/>
  <c r="J344" i="1"/>
  <c r="J465" i="1"/>
  <c r="J324" i="1"/>
  <c r="J548" i="1"/>
  <c r="J549" i="1"/>
  <c r="J381" i="1"/>
  <c r="J546" i="1"/>
  <c r="J376" i="1"/>
  <c r="J505" i="1"/>
  <c r="J528" i="1"/>
  <c r="J467" i="1"/>
  <c r="J470" i="1"/>
  <c r="J337" i="1"/>
  <c r="J350" i="1"/>
  <c r="J391" i="1"/>
  <c r="J518" i="1"/>
  <c r="J346" i="1"/>
  <c r="J414" i="1"/>
  <c r="J426" i="1"/>
  <c r="J348" i="1"/>
  <c r="J435" i="1"/>
  <c r="J540" i="1"/>
  <c r="J533" i="1"/>
  <c r="J370" i="1"/>
  <c r="J372" i="1"/>
  <c r="J521" i="1"/>
  <c r="J380" i="1"/>
  <c r="J450" i="1"/>
  <c r="J399" i="1"/>
  <c r="J459" i="1"/>
  <c r="J378" i="1"/>
  <c r="J335" i="1"/>
  <c r="J369" i="1"/>
  <c r="J544" i="1"/>
  <c r="J476" i="1"/>
  <c r="J362" i="1"/>
  <c r="J503" i="1"/>
  <c r="J390" i="1"/>
  <c r="J398" i="1"/>
  <c r="J463" i="1"/>
  <c r="J438" i="1"/>
  <c r="J353" i="1"/>
  <c r="J444" i="1"/>
  <c r="J509" i="1"/>
  <c r="J547" i="1"/>
  <c r="J318" i="1"/>
  <c r="J384" i="1"/>
  <c r="J367" i="1"/>
  <c r="J433" i="1"/>
  <c r="J442" i="1"/>
  <c r="J519" i="1"/>
  <c r="J535" i="1"/>
  <c r="J527" i="1"/>
  <c r="J323" i="1"/>
  <c r="J526" i="1"/>
  <c r="J358" i="1"/>
  <c r="J427" i="1"/>
  <c r="J383" i="1"/>
  <c r="J471" i="1"/>
  <c r="J511" i="1"/>
  <c r="J330" i="1"/>
  <c r="J415" i="1"/>
  <c r="J462" i="1"/>
  <c r="J510" i="1"/>
  <c r="J515" i="1"/>
  <c r="J352" i="1"/>
  <c r="J396" i="1"/>
  <c r="J437" i="1"/>
  <c r="J456" i="1"/>
  <c r="J410" i="1"/>
  <c r="J543" i="1"/>
  <c r="J325" i="1"/>
  <c r="J490" i="1"/>
  <c r="J447" i="1"/>
  <c r="J498" i="1"/>
  <c r="J536" i="1"/>
  <c r="J487" i="1"/>
  <c r="J349" i="1"/>
  <c r="J326" i="1"/>
  <c r="J351" i="1"/>
  <c r="J382" i="1"/>
  <c r="J483" i="1"/>
  <c r="J453" i="1"/>
  <c r="J421" i="1"/>
  <c r="J422" i="1"/>
  <c r="J331" i="1"/>
  <c r="J482" i="1"/>
  <c r="J405" i="1"/>
  <c r="J530" i="1"/>
  <c r="J357" i="1"/>
  <c r="J316" i="1"/>
  <c r="J429" i="1"/>
  <c r="J502" i="1"/>
  <c r="J345" i="1"/>
  <c r="J411" i="1"/>
  <c r="J342" i="1"/>
  <c r="J525" i="1"/>
  <c r="J520" i="1"/>
  <c r="J464" i="1"/>
  <c r="J489" i="1"/>
  <c r="J514" i="1"/>
  <c r="K174" i="1"/>
  <c r="K175" i="1"/>
  <c r="K177" i="1"/>
  <c r="K176" i="1"/>
  <c r="K179" i="1"/>
  <c r="K203" i="1"/>
  <c r="K202" i="1"/>
  <c r="K204" i="1"/>
  <c r="K200" i="1"/>
  <c r="K201" i="1"/>
  <c r="K243" i="1"/>
  <c r="K245" i="1"/>
  <c r="K242" i="1"/>
  <c r="K246" i="1"/>
  <c r="K244" i="1"/>
  <c r="K36" i="1"/>
  <c r="K35" i="1"/>
  <c r="K38" i="1"/>
  <c r="K39" i="1"/>
  <c r="K33" i="1"/>
  <c r="K32" i="1"/>
  <c r="K34" i="1"/>
  <c r="K31" i="1"/>
  <c r="K30" i="1"/>
  <c r="K137" i="1"/>
  <c r="I3" i="91" s="1"/>
  <c r="K140" i="1"/>
  <c r="I6" i="91" s="1"/>
  <c r="K141" i="1"/>
  <c r="I7" i="91" s="1"/>
  <c r="K138" i="1"/>
  <c r="I5" i="91" s="1"/>
  <c r="K142" i="1"/>
  <c r="I4" i="91" s="1"/>
  <c r="K139" i="1"/>
  <c r="I8" i="91" s="1"/>
  <c r="K123" i="1"/>
  <c r="K125" i="1"/>
  <c r="K122" i="1"/>
  <c r="K121" i="1"/>
  <c r="K119" i="1"/>
  <c r="K120" i="1"/>
  <c r="K124" i="1"/>
  <c r="K262" i="1"/>
  <c r="K263" i="1"/>
  <c r="K265" i="1"/>
  <c r="K266" i="1"/>
  <c r="K264" i="1"/>
  <c r="K102" i="1"/>
  <c r="K103" i="1"/>
  <c r="K106" i="1"/>
  <c r="K107" i="1"/>
  <c r="K108" i="1"/>
  <c r="K105" i="1"/>
  <c r="K101" i="1"/>
  <c r="K211" i="1"/>
  <c r="K213" i="1"/>
  <c r="K214" i="1"/>
  <c r="K215" i="1"/>
  <c r="K210" i="1"/>
  <c r="K13" i="1"/>
  <c r="K12" i="1"/>
  <c r="K17" i="1"/>
  <c r="K15" i="1"/>
  <c r="K19" i="1"/>
  <c r="K14" i="1"/>
  <c r="K18" i="1"/>
  <c r="K8" i="1"/>
  <c r="K9" i="1"/>
  <c r="K11" i="1"/>
  <c r="K7" i="1"/>
  <c r="K307" i="1"/>
  <c r="K310" i="1"/>
  <c r="K308" i="1"/>
  <c r="K306" i="1"/>
  <c r="K305" i="1"/>
  <c r="K304" i="1"/>
  <c r="K197" i="1"/>
  <c r="K196" i="1"/>
  <c r="K199" i="1"/>
  <c r="K195" i="1"/>
  <c r="K198" i="1"/>
  <c r="K181" i="1"/>
  <c r="K183" i="1"/>
  <c r="K182" i="1"/>
  <c r="K22" i="1"/>
  <c r="K24" i="1"/>
  <c r="K23" i="1"/>
  <c r="K21" i="1"/>
  <c r="K20" i="1"/>
  <c r="K27" i="1"/>
  <c r="K25" i="1"/>
  <c r="K26" i="1"/>
  <c r="K28" i="1"/>
  <c r="K29" i="1"/>
  <c r="K112" i="1"/>
  <c r="K109" i="1"/>
  <c r="K110" i="1"/>
  <c r="K113" i="1"/>
  <c r="K111" i="1"/>
  <c r="K207" i="1"/>
  <c r="K205" i="1"/>
  <c r="K208" i="1"/>
  <c r="K206" i="1"/>
  <c r="K83" i="1"/>
  <c r="K85" i="1"/>
  <c r="K82" i="1"/>
  <c r="K84" i="1"/>
  <c r="K81" i="1"/>
  <c r="K233" i="1"/>
  <c r="K235" i="1"/>
  <c r="K234" i="1"/>
  <c r="K232" i="1"/>
  <c r="K257" i="1"/>
  <c r="K258" i="1"/>
  <c r="K259" i="1"/>
  <c r="K261" i="1"/>
  <c r="K260" i="1"/>
  <c r="K163" i="1"/>
  <c r="K164" i="1"/>
  <c r="K166" i="1"/>
  <c r="K165" i="1"/>
  <c r="K167" i="1"/>
  <c r="K315" i="1"/>
  <c r="K312" i="1"/>
  <c r="K314" i="1"/>
  <c r="K313" i="1"/>
  <c r="K311" i="1"/>
  <c r="K250" i="1"/>
  <c r="K249" i="1"/>
  <c r="K247" i="1"/>
  <c r="K248" i="1"/>
  <c r="K300" i="1"/>
  <c r="K299" i="1"/>
  <c r="K301" i="1"/>
  <c r="K302" i="1"/>
  <c r="K133" i="1"/>
  <c r="K135" i="1"/>
  <c r="K132" i="1"/>
  <c r="K136" i="1"/>
  <c r="K287" i="1"/>
  <c r="K285" i="1"/>
  <c r="K283" i="1"/>
  <c r="K288" i="1"/>
  <c r="K282" i="1"/>
  <c r="K286" i="1"/>
  <c r="K231" i="1"/>
  <c r="K230" i="1"/>
  <c r="K228" i="1"/>
  <c r="K227" i="1"/>
  <c r="K41" i="1"/>
  <c r="K43" i="1"/>
  <c r="K46" i="1"/>
  <c r="K40" i="1"/>
  <c r="K42" i="1"/>
  <c r="K45" i="1"/>
  <c r="K93" i="1"/>
  <c r="K95" i="1"/>
  <c r="K91" i="1"/>
  <c r="K92" i="1"/>
  <c r="K94" i="1"/>
  <c r="K147" i="1"/>
  <c r="K145" i="1"/>
  <c r="K143" i="1"/>
  <c r="K144" i="1"/>
  <c r="K69" i="1"/>
  <c r="K67" i="1"/>
  <c r="K70" i="1"/>
  <c r="K68" i="1"/>
  <c r="K66" i="1"/>
  <c r="K151" i="1"/>
  <c r="K149" i="1"/>
  <c r="K152" i="1"/>
  <c r="K148" i="1"/>
  <c r="K150" i="1"/>
  <c r="K295" i="1"/>
  <c r="K297" i="1"/>
  <c r="K296" i="1"/>
  <c r="K294" i="1"/>
  <c r="K173" i="1"/>
  <c r="K168" i="1"/>
  <c r="K169" i="1"/>
  <c r="K171" i="1"/>
  <c r="K170" i="1"/>
  <c r="K172" i="1"/>
  <c r="K71" i="1"/>
  <c r="K73" i="1"/>
  <c r="K74" i="1"/>
  <c r="K75" i="1"/>
  <c r="K253" i="1"/>
  <c r="K256" i="1"/>
  <c r="K252" i="1"/>
  <c r="K255" i="1"/>
  <c r="K160" i="1"/>
  <c r="K159" i="1"/>
  <c r="K162" i="1"/>
  <c r="K161" i="1"/>
  <c r="K58" i="1"/>
  <c r="K53" i="1"/>
  <c r="K56" i="1"/>
  <c r="K54" i="1"/>
  <c r="K55" i="1"/>
  <c r="K60" i="1"/>
  <c r="K57" i="1"/>
  <c r="K126" i="1"/>
  <c r="K131" i="1"/>
  <c r="K127" i="1"/>
  <c r="K129" i="1"/>
  <c r="K130" i="1"/>
  <c r="K238" i="1"/>
  <c r="K241" i="1"/>
  <c r="K240" i="1"/>
  <c r="K239" i="1"/>
  <c r="K237" i="1"/>
  <c r="K280" i="1"/>
  <c r="K278" i="1"/>
  <c r="K277" i="1"/>
  <c r="K279" i="1"/>
  <c r="K281" i="1"/>
  <c r="K274" i="1"/>
  <c r="K272" i="1"/>
  <c r="K276" i="1"/>
  <c r="K273" i="1"/>
  <c r="K275" i="1"/>
  <c r="K153" i="1"/>
  <c r="K155" i="1"/>
  <c r="K154" i="1"/>
  <c r="K156" i="1"/>
  <c r="K97" i="1"/>
  <c r="K96" i="1"/>
  <c r="K99" i="1"/>
  <c r="K100" i="1"/>
  <c r="K98" i="1"/>
  <c r="K51" i="1"/>
  <c r="K52" i="1"/>
  <c r="K49" i="1"/>
  <c r="K47" i="1"/>
  <c r="K48" i="1"/>
  <c r="K79" i="1"/>
  <c r="K76" i="1"/>
  <c r="K78" i="1"/>
  <c r="K77" i="1"/>
  <c r="K80" i="1"/>
  <c r="K88" i="1"/>
  <c r="K86" i="1"/>
  <c r="K87" i="1"/>
  <c r="K89" i="1"/>
  <c r="K293" i="1"/>
  <c r="K292" i="1"/>
  <c r="K290" i="1"/>
  <c r="K61" i="1"/>
  <c r="K64" i="1"/>
  <c r="K65" i="1"/>
  <c r="K62" i="1"/>
  <c r="K226" i="1"/>
  <c r="K224" i="1"/>
  <c r="K225" i="1"/>
  <c r="K223" i="1"/>
  <c r="K117" i="1"/>
  <c r="K114" i="1"/>
  <c r="K116" i="1"/>
  <c r="K115" i="1"/>
  <c r="K118" i="1"/>
  <c r="K268" i="1"/>
  <c r="K270" i="1"/>
  <c r="K269" i="1"/>
  <c r="K267" i="1"/>
  <c r="K5" i="1"/>
  <c r="K3" i="1"/>
  <c r="K4" i="1"/>
  <c r="K6" i="1"/>
  <c r="K185" i="1"/>
  <c r="K186" i="1"/>
  <c r="K187" i="1"/>
  <c r="K188" i="1"/>
  <c r="K189" i="1"/>
  <c r="K217" i="1"/>
  <c r="K221" i="1"/>
  <c r="K218" i="1"/>
  <c r="K219" i="1"/>
  <c r="K216" i="1"/>
  <c r="K220" i="1"/>
  <c r="K194" i="1"/>
  <c r="K193" i="1"/>
  <c r="K190" i="1"/>
  <c r="K191" i="1"/>
  <c r="K192" i="1"/>
  <c r="K488" i="1"/>
  <c r="K491" i="1"/>
  <c r="K446" i="1"/>
  <c r="K472" i="1"/>
  <c r="K468" i="1"/>
  <c r="K393" i="1"/>
  <c r="K336" i="1"/>
  <c r="K552" i="1"/>
  <c r="K550" i="1"/>
  <c r="K329" i="1"/>
  <c r="K319" i="1"/>
  <c r="K354" i="1"/>
  <c r="K531" i="1"/>
  <c r="K392" i="1"/>
  <c r="K368" i="1"/>
  <c r="K455" i="1"/>
  <c r="K327" i="1"/>
  <c r="K317" i="1"/>
  <c r="K423" i="1"/>
  <c r="K418" i="1"/>
  <c r="K516" i="1"/>
  <c r="K416" i="1"/>
  <c r="K522" i="1"/>
  <c r="K413" i="1"/>
  <c r="K341" i="1"/>
  <c r="K343" i="1"/>
  <c r="K347" i="1"/>
  <c r="K356" i="1"/>
  <c r="K542" i="1"/>
  <c r="K374" i="1"/>
  <c r="K377" i="1"/>
  <c r="K534" i="1"/>
  <c r="K439" i="1"/>
  <c r="K469" i="1"/>
  <c r="K406" i="1"/>
  <c r="K428" i="1"/>
  <c r="K404" i="1"/>
  <c r="K495" i="1"/>
  <c r="K434" i="1"/>
  <c r="K473" i="1"/>
  <c r="K545" i="1"/>
  <c r="K436" i="1"/>
  <c r="K461" i="1"/>
  <c r="K553" i="1"/>
  <c r="K529" i="1"/>
  <c r="K431" i="1"/>
  <c r="K477" i="1"/>
  <c r="K478" i="1"/>
  <c r="K386" i="1"/>
  <c r="K480" i="1"/>
  <c r="K394" i="1"/>
  <c r="K479" i="1"/>
  <c r="K373" i="1"/>
  <c r="K501" i="1"/>
  <c r="K321" i="1"/>
  <c r="K524" i="1"/>
  <c r="K551" i="1"/>
  <c r="K364" i="1"/>
  <c r="K457" i="1"/>
  <c r="K494" i="1"/>
  <c r="K451" i="1"/>
  <c r="K523" i="1"/>
  <c r="K403" i="1"/>
  <c r="K474" i="1"/>
  <c r="K338" i="1"/>
  <c r="K441" i="1"/>
  <c r="K397" i="1"/>
  <c r="K420" i="1"/>
  <c r="K481" i="1"/>
  <c r="K363" i="1"/>
  <c r="K361" i="1"/>
  <c r="K506" i="1"/>
  <c r="K539" i="1"/>
  <c r="K508" i="1"/>
  <c r="K517" i="1"/>
  <c r="K449" i="1"/>
  <c r="K513" i="1"/>
  <c r="K388" i="1"/>
  <c r="K387" i="1"/>
  <c r="K417" i="1"/>
  <c r="K328" i="1"/>
  <c r="K532" i="1"/>
  <c r="K332" i="1"/>
  <c r="K512" i="1"/>
  <c r="K443" i="1"/>
  <c r="K497" i="1"/>
  <c r="K320" i="1"/>
  <c r="K504" i="1"/>
  <c r="K425" i="1"/>
  <c r="K322" i="1"/>
  <c r="K500" i="1"/>
  <c r="K460" i="1"/>
  <c r="K379" i="1"/>
  <c r="K484" i="1"/>
  <c r="K400" i="1"/>
  <c r="K408" i="1"/>
  <c r="K507" i="1"/>
  <c r="K385" i="1"/>
  <c r="K389" i="1"/>
  <c r="K454" i="1"/>
  <c r="K440" i="1"/>
  <c r="K407" i="1"/>
  <c r="K366" i="1"/>
  <c r="K371" i="1"/>
  <c r="K432" i="1"/>
  <c r="K355" i="1"/>
  <c r="K360" i="1"/>
  <c r="K419" i="1"/>
  <c r="K452" i="1"/>
  <c r="K424" i="1"/>
  <c r="K340" i="1"/>
  <c r="K466" i="1"/>
  <c r="K475" i="1"/>
  <c r="K334" i="1"/>
  <c r="K333" i="1"/>
  <c r="K499" i="1"/>
  <c r="K496" i="1"/>
  <c r="K538" i="1"/>
  <c r="K402" i="1"/>
  <c r="K412" i="1"/>
  <c r="K493" i="1"/>
  <c r="K375" i="1"/>
  <c r="K430" i="1"/>
  <c r="K401" i="1"/>
  <c r="K486" i="1"/>
  <c r="K448" i="1"/>
  <c r="K458" i="1"/>
  <c r="K485" i="1"/>
  <c r="K395" i="1"/>
  <c r="K359" i="1"/>
  <c r="K541" i="1"/>
  <c r="K537" i="1"/>
  <c r="K492" i="1"/>
  <c r="K445" i="1"/>
  <c r="K339" i="1"/>
  <c r="K409" i="1"/>
  <c r="K365" i="1"/>
  <c r="K344" i="1"/>
  <c r="K465" i="1"/>
  <c r="K324" i="1"/>
  <c r="K548" i="1"/>
  <c r="K549" i="1"/>
  <c r="K381" i="1"/>
  <c r="K546" i="1"/>
  <c r="K376" i="1"/>
  <c r="K505" i="1"/>
  <c r="K528" i="1"/>
  <c r="K467" i="1"/>
  <c r="K470" i="1"/>
  <c r="K337" i="1"/>
  <c r="K350" i="1"/>
  <c r="K391" i="1"/>
  <c r="K518" i="1"/>
  <c r="K346" i="1"/>
  <c r="K414" i="1"/>
  <c r="K426" i="1"/>
  <c r="K348" i="1"/>
  <c r="K435" i="1"/>
  <c r="K540" i="1"/>
  <c r="K533" i="1"/>
  <c r="K370" i="1"/>
  <c r="K372" i="1"/>
  <c r="K521" i="1"/>
  <c r="K380" i="1"/>
  <c r="K450" i="1"/>
  <c r="K399" i="1"/>
  <c r="K459" i="1"/>
  <c r="K378" i="1"/>
  <c r="K335" i="1"/>
  <c r="K369" i="1"/>
  <c r="K544" i="1"/>
  <c r="K476" i="1"/>
  <c r="K362" i="1"/>
  <c r="K503" i="1"/>
  <c r="K390" i="1"/>
  <c r="K398" i="1"/>
  <c r="K463" i="1"/>
  <c r="K438" i="1"/>
  <c r="K353" i="1"/>
  <c r="K444" i="1"/>
  <c r="K509" i="1"/>
  <c r="K547" i="1"/>
  <c r="K318" i="1"/>
  <c r="K384" i="1"/>
  <c r="K367" i="1"/>
  <c r="K433" i="1"/>
  <c r="K442" i="1"/>
  <c r="K519" i="1"/>
  <c r="K535" i="1"/>
  <c r="K527" i="1"/>
  <c r="K323" i="1"/>
  <c r="K526" i="1"/>
  <c r="K358" i="1"/>
  <c r="K427" i="1"/>
  <c r="K383" i="1"/>
  <c r="K471" i="1"/>
  <c r="K511" i="1"/>
  <c r="K330" i="1"/>
  <c r="K415" i="1"/>
  <c r="K462" i="1"/>
  <c r="K510" i="1"/>
  <c r="K515" i="1"/>
  <c r="K352" i="1"/>
  <c r="K396" i="1"/>
  <c r="K437" i="1"/>
  <c r="K456" i="1"/>
  <c r="K410" i="1"/>
  <c r="K543" i="1"/>
  <c r="K325" i="1"/>
  <c r="K490" i="1"/>
  <c r="K447" i="1"/>
  <c r="K498" i="1"/>
  <c r="K536" i="1"/>
  <c r="K487" i="1"/>
  <c r="K349" i="1"/>
  <c r="K326" i="1"/>
  <c r="K351" i="1"/>
  <c r="K382" i="1"/>
  <c r="K483" i="1"/>
  <c r="K453" i="1"/>
  <c r="K421" i="1"/>
  <c r="K422" i="1"/>
  <c r="K331" i="1"/>
  <c r="K482" i="1"/>
  <c r="K405" i="1"/>
  <c r="K530" i="1"/>
  <c r="K357" i="1"/>
  <c r="K316" i="1"/>
  <c r="K429" i="1"/>
  <c r="K502" i="1"/>
  <c r="K345" i="1"/>
  <c r="K411" i="1"/>
  <c r="K342" i="1"/>
  <c r="K525" i="1"/>
  <c r="K520" i="1"/>
  <c r="K464" i="1"/>
  <c r="K489" i="1"/>
  <c r="K514" i="1"/>
  <c r="L175" i="1"/>
  <c r="L178" i="1"/>
  <c r="L177" i="1"/>
  <c r="L176" i="1"/>
  <c r="L179" i="1"/>
  <c r="L203" i="1"/>
  <c r="L202" i="1"/>
  <c r="L204" i="1"/>
  <c r="L200" i="1"/>
  <c r="L201" i="1"/>
  <c r="L243" i="1"/>
  <c r="L245" i="1"/>
  <c r="L242" i="1"/>
  <c r="L246" i="1"/>
  <c r="L244" i="1"/>
  <c r="L36" i="1"/>
  <c r="L35" i="1"/>
  <c r="L37" i="1"/>
  <c r="L39" i="1"/>
  <c r="L33" i="1"/>
  <c r="L32" i="1"/>
  <c r="L34" i="1"/>
  <c r="L31" i="1"/>
  <c r="L30" i="1"/>
  <c r="L137" i="1"/>
  <c r="L140" i="1"/>
  <c r="L141" i="1"/>
  <c r="L138" i="1"/>
  <c r="L142" i="1"/>
  <c r="L139" i="1"/>
  <c r="L123" i="1"/>
  <c r="L125" i="1"/>
  <c r="L122" i="1"/>
  <c r="L121" i="1"/>
  <c r="L119" i="1"/>
  <c r="L120" i="1"/>
  <c r="L124" i="1"/>
  <c r="L262" i="1"/>
  <c r="L263" i="1"/>
  <c r="L265" i="1"/>
  <c r="L266" i="1"/>
  <c r="L264" i="1"/>
  <c r="L102" i="1"/>
  <c r="L103" i="1"/>
  <c r="L107" i="1"/>
  <c r="L108" i="1"/>
  <c r="L104" i="1"/>
  <c r="L101" i="1"/>
  <c r="L211" i="1"/>
  <c r="L213" i="1"/>
  <c r="L212" i="1"/>
  <c r="L214" i="1"/>
  <c r="L215" i="1"/>
  <c r="L13" i="1"/>
  <c r="L12" i="1"/>
  <c r="L17" i="1"/>
  <c r="L15" i="1"/>
  <c r="L19" i="1"/>
  <c r="L14" i="1"/>
  <c r="L16" i="1"/>
  <c r="L10" i="1"/>
  <c r="L8" i="1"/>
  <c r="L9" i="1"/>
  <c r="L7" i="1"/>
  <c r="L307" i="1"/>
  <c r="L310" i="1"/>
  <c r="L308" i="1"/>
  <c r="L306" i="1"/>
  <c r="L309" i="1"/>
  <c r="L304" i="1"/>
  <c r="L197" i="1"/>
  <c r="L196" i="1"/>
  <c r="L199" i="1"/>
  <c r="L195" i="1"/>
  <c r="L198" i="1"/>
  <c r="L180" i="1"/>
  <c r="L181" i="1"/>
  <c r="L183" i="1"/>
  <c r="L184" i="1"/>
  <c r="L22" i="1"/>
  <c r="L24" i="1"/>
  <c r="L23" i="1"/>
  <c r="L21" i="1"/>
  <c r="L20" i="1"/>
  <c r="L27" i="1"/>
  <c r="L25" i="1"/>
  <c r="L26" i="1"/>
  <c r="L28" i="1"/>
  <c r="L29" i="1"/>
  <c r="L112" i="1"/>
  <c r="L109" i="1"/>
  <c r="L110" i="1"/>
  <c r="L113" i="1"/>
  <c r="L111" i="1"/>
  <c r="L207" i="1"/>
  <c r="L205" i="1"/>
  <c r="L206" i="1"/>
  <c r="L209" i="1"/>
  <c r="L83" i="1"/>
  <c r="L85" i="1"/>
  <c r="L82" i="1"/>
  <c r="L84" i="1"/>
  <c r="L81" i="1"/>
  <c r="L233" i="1"/>
  <c r="L234" i="1"/>
  <c r="L232" i="1"/>
  <c r="L236" i="1"/>
  <c r="L257" i="1"/>
  <c r="L258" i="1"/>
  <c r="L259" i="1"/>
  <c r="L261" i="1"/>
  <c r="L260" i="1"/>
  <c r="L163" i="1"/>
  <c r="L164" i="1"/>
  <c r="L166" i="1"/>
  <c r="L165" i="1"/>
  <c r="L167" i="1"/>
  <c r="L315" i="1"/>
  <c r="L312" i="1"/>
  <c r="L314" i="1"/>
  <c r="L313" i="1"/>
  <c r="L311" i="1"/>
  <c r="L251" i="1"/>
  <c r="L249" i="1"/>
  <c r="L247" i="1"/>
  <c r="L248" i="1"/>
  <c r="L300" i="1"/>
  <c r="L299" i="1"/>
  <c r="L303" i="1"/>
  <c r="L302" i="1"/>
  <c r="L135" i="1"/>
  <c r="L132" i="1"/>
  <c r="L134" i="1"/>
  <c r="L136" i="1"/>
  <c r="L287" i="1"/>
  <c r="L285" i="1"/>
  <c r="L284" i="1"/>
  <c r="L283" i="1"/>
  <c r="L288" i="1"/>
  <c r="L286" i="1"/>
  <c r="L231" i="1"/>
  <c r="L230" i="1"/>
  <c r="L228" i="1"/>
  <c r="L229" i="1"/>
  <c r="L41" i="1"/>
  <c r="L43" i="1"/>
  <c r="L46" i="1"/>
  <c r="L44" i="1"/>
  <c r="L42" i="1"/>
  <c r="L45" i="1"/>
  <c r="L93" i="1"/>
  <c r="L95" i="1"/>
  <c r="L91" i="1"/>
  <c r="L92" i="1"/>
  <c r="L94" i="1"/>
  <c r="L147" i="1"/>
  <c r="L146" i="1"/>
  <c r="L143" i="1"/>
  <c r="L144" i="1"/>
  <c r="L69" i="1"/>
  <c r="L67" i="1"/>
  <c r="L70" i="1"/>
  <c r="L68" i="1"/>
  <c r="L66" i="1"/>
  <c r="L151" i="1"/>
  <c r="L149" i="1"/>
  <c r="L152" i="1"/>
  <c r="L148" i="1"/>
  <c r="L150" i="1"/>
  <c r="L295" i="1"/>
  <c r="L297" i="1"/>
  <c r="L298" i="1"/>
  <c r="L294" i="1"/>
  <c r="L173" i="1"/>
  <c r="L168" i="1"/>
  <c r="L169" i="1"/>
  <c r="L171" i="1"/>
  <c r="L170" i="1"/>
  <c r="L172" i="1"/>
  <c r="L71" i="1"/>
  <c r="L74" i="1"/>
  <c r="L75" i="1"/>
  <c r="L72" i="1"/>
  <c r="L254" i="1"/>
  <c r="L253" i="1"/>
  <c r="L256" i="1"/>
  <c r="L252" i="1"/>
  <c r="L160" i="1"/>
  <c r="L162" i="1"/>
  <c r="L158" i="1"/>
  <c r="L161" i="1"/>
  <c r="L58" i="1"/>
  <c r="L53" i="1"/>
  <c r="L56" i="1"/>
  <c r="L54" i="1"/>
  <c r="L55" i="1"/>
  <c r="L59" i="1"/>
  <c r="L60" i="1"/>
  <c r="L128" i="1"/>
  <c r="L131" i="1"/>
  <c r="L127" i="1"/>
  <c r="L129" i="1"/>
  <c r="L130" i="1"/>
  <c r="L238" i="1"/>
  <c r="L241" i="1"/>
  <c r="L240" i="1"/>
  <c r="L239" i="1"/>
  <c r="L237" i="1"/>
  <c r="L280" i="1"/>
  <c r="L278" i="1"/>
  <c r="L277" i="1"/>
  <c r="L279" i="1"/>
  <c r="L281" i="1"/>
  <c r="L274" i="1"/>
  <c r="L272" i="1"/>
  <c r="L276" i="1"/>
  <c r="L273" i="1"/>
  <c r="L275" i="1"/>
  <c r="L153" i="1"/>
  <c r="L155" i="1"/>
  <c r="L154" i="1"/>
  <c r="L157" i="1"/>
  <c r="L97" i="1"/>
  <c r="L96" i="1"/>
  <c r="L99" i="1"/>
  <c r="L100" i="1"/>
  <c r="L98" i="1"/>
  <c r="L50" i="1"/>
  <c r="L51" i="1"/>
  <c r="L49" i="1"/>
  <c r="L47" i="1"/>
  <c r="L48" i="1"/>
  <c r="L79" i="1"/>
  <c r="L76" i="1"/>
  <c r="L78" i="1"/>
  <c r="L77" i="1"/>
  <c r="L80" i="1"/>
  <c r="L88" i="1"/>
  <c r="L90" i="1"/>
  <c r="L86" i="1"/>
  <c r="L89" i="1"/>
  <c r="L289" i="1"/>
  <c r="L291" i="1"/>
  <c r="L292" i="1"/>
  <c r="L290" i="1"/>
  <c r="L61" i="1"/>
  <c r="L64" i="1"/>
  <c r="L65" i="1"/>
  <c r="L63" i="1"/>
  <c r="L226" i="1"/>
  <c r="L224" i="1"/>
  <c r="L222" i="1"/>
  <c r="L223" i="1"/>
  <c r="L117" i="1"/>
  <c r="L114" i="1"/>
  <c r="L116" i="1"/>
  <c r="L115" i="1"/>
  <c r="L118" i="1"/>
  <c r="L268" i="1"/>
  <c r="L271" i="1"/>
  <c r="L270" i="1"/>
  <c r="L269" i="1"/>
  <c r="L5" i="1"/>
  <c r="L3" i="1"/>
  <c r="L4" i="1"/>
  <c r="L6" i="1"/>
  <c r="L185" i="1"/>
  <c r="L186" i="1"/>
  <c r="L187" i="1"/>
  <c r="L188" i="1"/>
  <c r="L189" i="1"/>
  <c r="L217" i="1"/>
  <c r="L221" i="1"/>
  <c r="L218" i="1"/>
  <c r="L219" i="1"/>
  <c r="L220" i="1"/>
  <c r="L194" i="1"/>
  <c r="L193" i="1"/>
  <c r="L190" i="1"/>
  <c r="L191" i="1"/>
  <c r="L192" i="1"/>
  <c r="L488" i="1"/>
  <c r="L491" i="1"/>
  <c r="L446" i="1"/>
  <c r="L472" i="1"/>
  <c r="L468" i="1"/>
  <c r="L393" i="1"/>
  <c r="L336" i="1"/>
  <c r="L552" i="1"/>
  <c r="L550" i="1"/>
  <c r="L329" i="1"/>
  <c r="L319" i="1"/>
  <c r="L354" i="1"/>
  <c r="L531" i="1"/>
  <c r="L392" i="1"/>
  <c r="L368" i="1"/>
  <c r="L455" i="1"/>
  <c r="L327" i="1"/>
  <c r="L317" i="1"/>
  <c r="L423" i="1"/>
  <c r="L418" i="1"/>
  <c r="L516" i="1"/>
  <c r="L416" i="1"/>
  <c r="L522" i="1"/>
  <c r="L413" i="1"/>
  <c r="L341" i="1"/>
  <c r="L343" i="1"/>
  <c r="L347" i="1"/>
  <c r="L356" i="1"/>
  <c r="L542" i="1"/>
  <c r="L374" i="1"/>
  <c r="L377" i="1"/>
  <c r="L534" i="1"/>
  <c r="L439" i="1"/>
  <c r="L469" i="1"/>
  <c r="L406" i="1"/>
  <c r="L428" i="1"/>
  <c r="L404" i="1"/>
  <c r="L495" i="1"/>
  <c r="L434" i="1"/>
  <c r="L473" i="1"/>
  <c r="L545" i="1"/>
  <c r="L436" i="1"/>
  <c r="L461" i="1"/>
  <c r="L553" i="1"/>
  <c r="L529" i="1"/>
  <c r="L431" i="1"/>
  <c r="L477" i="1"/>
  <c r="L478" i="1"/>
  <c r="L386" i="1"/>
  <c r="L480" i="1"/>
  <c r="L394" i="1"/>
  <c r="L479" i="1"/>
  <c r="L373" i="1"/>
  <c r="L501" i="1"/>
  <c r="L321" i="1"/>
  <c r="L524" i="1"/>
  <c r="L551" i="1"/>
  <c r="L364" i="1"/>
  <c r="L457" i="1"/>
  <c r="L494" i="1"/>
  <c r="L451" i="1"/>
  <c r="L523" i="1"/>
  <c r="L403" i="1"/>
  <c r="L474" i="1"/>
  <c r="L338" i="1"/>
  <c r="L441" i="1"/>
  <c r="L397" i="1"/>
  <c r="L420" i="1"/>
  <c r="L481" i="1"/>
  <c r="L363" i="1"/>
  <c r="L361" i="1"/>
  <c r="L506" i="1"/>
  <c r="L539" i="1"/>
  <c r="L508" i="1"/>
  <c r="L517" i="1"/>
  <c r="L449" i="1"/>
  <c r="L513" i="1"/>
  <c r="L388" i="1"/>
  <c r="L387" i="1"/>
  <c r="L417" i="1"/>
  <c r="L328" i="1"/>
  <c r="L532" i="1"/>
  <c r="L332" i="1"/>
  <c r="L512" i="1"/>
  <c r="L443" i="1"/>
  <c r="L497" i="1"/>
  <c r="L320" i="1"/>
  <c r="L504" i="1"/>
  <c r="L425" i="1"/>
  <c r="L322" i="1"/>
  <c r="L500" i="1"/>
  <c r="L460" i="1"/>
  <c r="L379" i="1"/>
  <c r="L484" i="1"/>
  <c r="L400" i="1"/>
  <c r="L408" i="1"/>
  <c r="L507" i="1"/>
  <c r="L385" i="1"/>
  <c r="L389" i="1"/>
  <c r="L454" i="1"/>
  <c r="L440" i="1"/>
  <c r="L407" i="1"/>
  <c r="L366" i="1"/>
  <c r="L371" i="1"/>
  <c r="L432" i="1"/>
  <c r="L355" i="1"/>
  <c r="L360" i="1"/>
  <c r="L419" i="1"/>
  <c r="L452" i="1"/>
  <c r="L424" i="1"/>
  <c r="L340" i="1"/>
  <c r="L466" i="1"/>
  <c r="L475" i="1"/>
  <c r="L334" i="1"/>
  <c r="L333" i="1"/>
  <c r="L499" i="1"/>
  <c r="L496" i="1"/>
  <c r="L538" i="1"/>
  <c r="L402" i="1"/>
  <c r="L412" i="1"/>
  <c r="L493" i="1"/>
  <c r="L375" i="1"/>
  <c r="L430" i="1"/>
  <c r="L401" i="1"/>
  <c r="L486" i="1"/>
  <c r="L448" i="1"/>
  <c r="L458" i="1"/>
  <c r="L485" i="1"/>
  <c r="L395" i="1"/>
  <c r="L359" i="1"/>
  <c r="L541" i="1"/>
  <c r="L537" i="1"/>
  <c r="L492" i="1"/>
  <c r="L445" i="1"/>
  <c r="L339" i="1"/>
  <c r="L409" i="1"/>
  <c r="L365" i="1"/>
  <c r="L344" i="1"/>
  <c r="L465" i="1"/>
  <c r="L324" i="1"/>
  <c r="L548" i="1"/>
  <c r="L549" i="1"/>
  <c r="L381" i="1"/>
  <c r="L546" i="1"/>
  <c r="L376" i="1"/>
  <c r="L505" i="1"/>
  <c r="L528" i="1"/>
  <c r="L467" i="1"/>
  <c r="L470" i="1"/>
  <c r="L337" i="1"/>
  <c r="L350" i="1"/>
  <c r="L391" i="1"/>
  <c r="L518" i="1"/>
  <c r="L346" i="1"/>
  <c r="L414" i="1"/>
  <c r="L426" i="1"/>
  <c r="L348" i="1"/>
  <c r="L435" i="1"/>
  <c r="L540" i="1"/>
  <c r="L533" i="1"/>
  <c r="L370" i="1"/>
  <c r="L372" i="1"/>
  <c r="L521" i="1"/>
  <c r="L380" i="1"/>
  <c r="L450" i="1"/>
  <c r="L399" i="1"/>
  <c r="L459" i="1"/>
  <c r="L378" i="1"/>
  <c r="L335" i="1"/>
  <c r="L369" i="1"/>
  <c r="L544" i="1"/>
  <c r="L476" i="1"/>
  <c r="L362" i="1"/>
  <c r="L503" i="1"/>
  <c r="L390" i="1"/>
  <c r="L398" i="1"/>
  <c r="L463" i="1"/>
  <c r="L438" i="1"/>
  <c r="L353" i="1"/>
  <c r="L444" i="1"/>
  <c r="L509" i="1"/>
  <c r="L547" i="1"/>
  <c r="L318" i="1"/>
  <c r="L384" i="1"/>
  <c r="L367" i="1"/>
  <c r="L433" i="1"/>
  <c r="L442" i="1"/>
  <c r="L519" i="1"/>
  <c r="L535" i="1"/>
  <c r="L527" i="1"/>
  <c r="L323" i="1"/>
  <c r="L526" i="1"/>
  <c r="L358" i="1"/>
  <c r="L427" i="1"/>
  <c r="L383" i="1"/>
  <c r="L471" i="1"/>
  <c r="L511" i="1"/>
  <c r="L330" i="1"/>
  <c r="L415" i="1"/>
  <c r="L462" i="1"/>
  <c r="L510" i="1"/>
  <c r="L515" i="1"/>
  <c r="L352" i="1"/>
  <c r="L396" i="1"/>
  <c r="L437" i="1"/>
  <c r="L456" i="1"/>
  <c r="L410" i="1"/>
  <c r="L543" i="1"/>
  <c r="L325" i="1"/>
  <c r="L490" i="1"/>
  <c r="L447" i="1"/>
  <c r="L498" i="1"/>
  <c r="L536" i="1"/>
  <c r="L487" i="1"/>
  <c r="L349" i="1"/>
  <c r="L326" i="1"/>
  <c r="L351" i="1"/>
  <c r="L382" i="1"/>
  <c r="L483" i="1"/>
  <c r="L453" i="1"/>
  <c r="L421" i="1"/>
  <c r="L422" i="1"/>
  <c r="L331" i="1"/>
  <c r="L482" i="1"/>
  <c r="L405" i="1"/>
  <c r="L530" i="1"/>
  <c r="L357" i="1"/>
  <c r="L316" i="1"/>
  <c r="L429" i="1"/>
  <c r="L502" i="1"/>
  <c r="L345" i="1"/>
  <c r="L411" i="1"/>
  <c r="L342" i="1"/>
  <c r="L525" i="1"/>
  <c r="L520" i="1"/>
  <c r="L464" i="1"/>
  <c r="L489" i="1"/>
  <c r="L514" i="1"/>
  <c r="O488" i="1"/>
  <c r="H488" i="1" s="1"/>
  <c r="O491" i="1"/>
  <c r="H491" i="1" s="1"/>
  <c r="O446" i="1"/>
  <c r="H446" i="1" s="1"/>
  <c r="O472" i="1"/>
  <c r="H472" i="1" s="1"/>
  <c r="O468" i="1"/>
  <c r="H468" i="1" s="1"/>
  <c r="O393" i="1"/>
  <c r="H393" i="1" s="1"/>
  <c r="O336" i="1"/>
  <c r="H336" i="1" s="1"/>
  <c r="O552" i="1"/>
  <c r="H552" i="1" s="1"/>
  <c r="O550" i="1"/>
  <c r="H550" i="1" s="1"/>
  <c r="O329" i="1"/>
  <c r="H329" i="1" s="1"/>
  <c r="O319" i="1"/>
  <c r="H319" i="1" s="1"/>
  <c r="O354" i="1"/>
  <c r="H354" i="1" s="1"/>
  <c r="O531" i="1"/>
  <c r="H531" i="1" s="1"/>
  <c r="O392" i="1"/>
  <c r="H392" i="1" s="1"/>
  <c r="O368" i="1"/>
  <c r="H368" i="1" s="1"/>
  <c r="O455" i="1"/>
  <c r="H455" i="1" s="1"/>
  <c r="O327" i="1"/>
  <c r="H327" i="1" s="1"/>
  <c r="O317" i="1"/>
  <c r="H317" i="1" s="1"/>
  <c r="O423" i="1"/>
  <c r="H423" i="1" s="1"/>
  <c r="O418" i="1"/>
  <c r="H418" i="1" s="1"/>
  <c r="O516" i="1"/>
  <c r="H516" i="1" s="1"/>
  <c r="O416" i="1"/>
  <c r="H416" i="1" s="1"/>
  <c r="O522" i="1"/>
  <c r="H522" i="1" s="1"/>
  <c r="O413" i="1"/>
  <c r="H413" i="1" s="1"/>
  <c r="O341" i="1"/>
  <c r="H341" i="1" s="1"/>
  <c r="O343" i="1"/>
  <c r="H343" i="1" s="1"/>
  <c r="O347" i="1"/>
  <c r="H347" i="1" s="1"/>
  <c r="O356" i="1"/>
  <c r="H356" i="1" s="1"/>
  <c r="O542" i="1"/>
  <c r="H542" i="1" s="1"/>
  <c r="O374" i="1"/>
  <c r="H374" i="1" s="1"/>
  <c r="O377" i="1"/>
  <c r="H377" i="1" s="1"/>
  <c r="O534" i="1"/>
  <c r="H534" i="1" s="1"/>
  <c r="O439" i="1"/>
  <c r="H439" i="1" s="1"/>
  <c r="O469" i="1"/>
  <c r="H469" i="1" s="1"/>
  <c r="O406" i="1"/>
  <c r="H406" i="1" s="1"/>
  <c r="O428" i="1"/>
  <c r="H428" i="1" s="1"/>
  <c r="O404" i="1"/>
  <c r="H404" i="1" s="1"/>
  <c r="O495" i="1"/>
  <c r="H495" i="1" s="1"/>
  <c r="O434" i="1"/>
  <c r="H434" i="1" s="1"/>
  <c r="O473" i="1"/>
  <c r="H473" i="1" s="1"/>
  <c r="O545" i="1"/>
  <c r="H545" i="1" s="1"/>
  <c r="O436" i="1"/>
  <c r="H436" i="1" s="1"/>
  <c r="O461" i="1"/>
  <c r="H461" i="1" s="1"/>
  <c r="O553" i="1"/>
  <c r="H553" i="1" s="1"/>
  <c r="O529" i="1"/>
  <c r="H529" i="1" s="1"/>
  <c r="O431" i="1"/>
  <c r="H431" i="1" s="1"/>
  <c r="O477" i="1"/>
  <c r="H477" i="1" s="1"/>
  <c r="O478" i="1"/>
  <c r="H478" i="1" s="1"/>
  <c r="O386" i="1"/>
  <c r="H386" i="1" s="1"/>
  <c r="O480" i="1"/>
  <c r="H480" i="1" s="1"/>
  <c r="O394" i="1"/>
  <c r="H394" i="1" s="1"/>
  <c r="O479" i="1"/>
  <c r="H479" i="1" s="1"/>
  <c r="O373" i="1"/>
  <c r="H373" i="1" s="1"/>
  <c r="O501" i="1"/>
  <c r="H501" i="1" s="1"/>
  <c r="O321" i="1"/>
  <c r="H321" i="1" s="1"/>
  <c r="O524" i="1"/>
  <c r="H524" i="1" s="1"/>
  <c r="O551" i="1"/>
  <c r="H551" i="1" s="1"/>
  <c r="O364" i="1"/>
  <c r="H364" i="1" s="1"/>
  <c r="O457" i="1"/>
  <c r="H457" i="1" s="1"/>
  <c r="O494" i="1"/>
  <c r="H494" i="1" s="1"/>
  <c r="O451" i="1"/>
  <c r="H451" i="1" s="1"/>
  <c r="O523" i="1"/>
  <c r="H523" i="1" s="1"/>
  <c r="O403" i="1"/>
  <c r="H403" i="1" s="1"/>
  <c r="O474" i="1"/>
  <c r="H474" i="1" s="1"/>
  <c r="O338" i="1"/>
  <c r="H338" i="1" s="1"/>
  <c r="O441" i="1"/>
  <c r="H441" i="1" s="1"/>
  <c r="O397" i="1"/>
  <c r="H397" i="1" s="1"/>
  <c r="O420" i="1"/>
  <c r="H420" i="1" s="1"/>
  <c r="O481" i="1"/>
  <c r="H481" i="1" s="1"/>
  <c r="O363" i="1"/>
  <c r="H363" i="1" s="1"/>
  <c r="O361" i="1"/>
  <c r="H361" i="1" s="1"/>
  <c r="O506" i="1"/>
  <c r="H506" i="1" s="1"/>
  <c r="O539" i="1"/>
  <c r="H539" i="1" s="1"/>
  <c r="O508" i="1"/>
  <c r="H508" i="1" s="1"/>
  <c r="O517" i="1"/>
  <c r="H517" i="1" s="1"/>
  <c r="O449" i="1"/>
  <c r="H449" i="1" s="1"/>
  <c r="O513" i="1"/>
  <c r="H513" i="1" s="1"/>
  <c r="O388" i="1"/>
  <c r="H388" i="1" s="1"/>
  <c r="O387" i="1"/>
  <c r="H387" i="1" s="1"/>
  <c r="O417" i="1"/>
  <c r="H417" i="1" s="1"/>
  <c r="O328" i="1"/>
  <c r="H328" i="1" s="1"/>
  <c r="O532" i="1"/>
  <c r="H532" i="1" s="1"/>
  <c r="O332" i="1"/>
  <c r="H332" i="1" s="1"/>
  <c r="O512" i="1"/>
  <c r="H512" i="1" s="1"/>
  <c r="O443" i="1"/>
  <c r="H443" i="1" s="1"/>
  <c r="O497" i="1"/>
  <c r="H497" i="1" s="1"/>
  <c r="O320" i="1"/>
  <c r="H320" i="1" s="1"/>
  <c r="O504" i="1"/>
  <c r="H504" i="1" s="1"/>
  <c r="O425" i="1"/>
  <c r="H425" i="1" s="1"/>
  <c r="O322" i="1"/>
  <c r="H322" i="1" s="1"/>
  <c r="O500" i="1"/>
  <c r="H500" i="1" s="1"/>
  <c r="O460" i="1"/>
  <c r="H460" i="1" s="1"/>
  <c r="O379" i="1"/>
  <c r="H379" i="1" s="1"/>
  <c r="O484" i="1"/>
  <c r="H484" i="1" s="1"/>
  <c r="O400" i="1"/>
  <c r="H400" i="1" s="1"/>
  <c r="O408" i="1"/>
  <c r="H408" i="1" s="1"/>
  <c r="O507" i="1"/>
  <c r="H507" i="1" s="1"/>
  <c r="O385" i="1"/>
  <c r="H385" i="1" s="1"/>
  <c r="O389" i="1"/>
  <c r="H389" i="1" s="1"/>
  <c r="O454" i="1"/>
  <c r="H454" i="1" s="1"/>
  <c r="O440" i="1"/>
  <c r="H440" i="1" s="1"/>
  <c r="O407" i="1"/>
  <c r="H407" i="1" s="1"/>
  <c r="O366" i="1"/>
  <c r="H366" i="1" s="1"/>
  <c r="O371" i="1"/>
  <c r="H371" i="1" s="1"/>
  <c r="O432" i="1"/>
  <c r="H432" i="1" s="1"/>
  <c r="O355" i="1"/>
  <c r="H355" i="1" s="1"/>
  <c r="O360" i="1"/>
  <c r="H360" i="1" s="1"/>
  <c r="O419" i="1"/>
  <c r="H419" i="1" s="1"/>
  <c r="O452" i="1"/>
  <c r="H452" i="1" s="1"/>
  <c r="O424" i="1"/>
  <c r="H424" i="1" s="1"/>
  <c r="O340" i="1"/>
  <c r="H340" i="1" s="1"/>
  <c r="O466" i="1"/>
  <c r="H466" i="1" s="1"/>
  <c r="O475" i="1"/>
  <c r="H475" i="1" s="1"/>
  <c r="O334" i="1"/>
  <c r="H334" i="1" s="1"/>
  <c r="O333" i="1"/>
  <c r="H333" i="1" s="1"/>
  <c r="O499" i="1"/>
  <c r="H499" i="1" s="1"/>
  <c r="O496" i="1"/>
  <c r="H496" i="1" s="1"/>
  <c r="O538" i="1"/>
  <c r="H538" i="1" s="1"/>
  <c r="O402" i="1"/>
  <c r="H402" i="1" s="1"/>
  <c r="O412" i="1"/>
  <c r="H412" i="1" s="1"/>
  <c r="O493" i="1"/>
  <c r="H493" i="1" s="1"/>
  <c r="O375" i="1"/>
  <c r="H375" i="1" s="1"/>
  <c r="O430" i="1"/>
  <c r="H430" i="1" s="1"/>
  <c r="O401" i="1"/>
  <c r="H401" i="1" s="1"/>
  <c r="O486" i="1"/>
  <c r="H486" i="1" s="1"/>
  <c r="O448" i="1"/>
  <c r="H448" i="1" s="1"/>
  <c r="O458" i="1"/>
  <c r="H458" i="1" s="1"/>
  <c r="O485" i="1"/>
  <c r="H485" i="1" s="1"/>
  <c r="O395" i="1"/>
  <c r="H395" i="1" s="1"/>
  <c r="O359" i="1"/>
  <c r="H359" i="1" s="1"/>
  <c r="O541" i="1"/>
  <c r="H541" i="1" s="1"/>
  <c r="O537" i="1"/>
  <c r="H537" i="1" s="1"/>
  <c r="O492" i="1"/>
  <c r="H492" i="1" s="1"/>
  <c r="O445" i="1"/>
  <c r="H445" i="1" s="1"/>
  <c r="O339" i="1"/>
  <c r="H339" i="1" s="1"/>
  <c r="O409" i="1"/>
  <c r="H409" i="1" s="1"/>
  <c r="O365" i="1"/>
  <c r="H365" i="1" s="1"/>
  <c r="O344" i="1"/>
  <c r="H344" i="1" s="1"/>
  <c r="O465" i="1"/>
  <c r="H465" i="1" s="1"/>
  <c r="O324" i="1"/>
  <c r="H324" i="1" s="1"/>
  <c r="O548" i="1"/>
  <c r="H548" i="1" s="1"/>
  <c r="O549" i="1"/>
  <c r="H549" i="1" s="1"/>
  <c r="O381" i="1"/>
  <c r="H381" i="1" s="1"/>
  <c r="O546" i="1"/>
  <c r="H546" i="1" s="1"/>
  <c r="O376" i="1"/>
  <c r="H376" i="1" s="1"/>
  <c r="O505" i="1"/>
  <c r="H505" i="1" s="1"/>
  <c r="O528" i="1"/>
  <c r="H528" i="1" s="1"/>
  <c r="O467" i="1"/>
  <c r="H467" i="1" s="1"/>
  <c r="O470" i="1"/>
  <c r="H470" i="1" s="1"/>
  <c r="O337" i="1"/>
  <c r="H337" i="1" s="1"/>
  <c r="O350" i="1"/>
  <c r="H350" i="1" s="1"/>
  <c r="O391" i="1"/>
  <c r="H391" i="1" s="1"/>
  <c r="O518" i="1"/>
  <c r="H518" i="1" s="1"/>
  <c r="O346" i="1"/>
  <c r="H346" i="1" s="1"/>
  <c r="O414" i="1"/>
  <c r="H414" i="1" s="1"/>
  <c r="O426" i="1"/>
  <c r="H426" i="1" s="1"/>
  <c r="O348" i="1"/>
  <c r="H348" i="1" s="1"/>
  <c r="O435" i="1"/>
  <c r="H435" i="1" s="1"/>
  <c r="O540" i="1"/>
  <c r="H540" i="1" s="1"/>
  <c r="O533" i="1"/>
  <c r="H533" i="1" s="1"/>
  <c r="O370" i="1"/>
  <c r="H370" i="1" s="1"/>
  <c r="O372" i="1"/>
  <c r="H372" i="1" s="1"/>
  <c r="O521" i="1"/>
  <c r="H521" i="1" s="1"/>
  <c r="O380" i="1"/>
  <c r="H380" i="1" s="1"/>
  <c r="O450" i="1"/>
  <c r="H450" i="1" s="1"/>
  <c r="O399" i="1"/>
  <c r="H399" i="1" s="1"/>
  <c r="O459" i="1"/>
  <c r="H459" i="1" s="1"/>
  <c r="O378" i="1"/>
  <c r="H378" i="1" s="1"/>
  <c r="O335" i="1"/>
  <c r="H335" i="1" s="1"/>
  <c r="O369" i="1"/>
  <c r="H369" i="1" s="1"/>
  <c r="O544" i="1"/>
  <c r="H544" i="1" s="1"/>
  <c r="O476" i="1"/>
  <c r="H476" i="1" s="1"/>
  <c r="O362" i="1"/>
  <c r="H362" i="1" s="1"/>
  <c r="O503" i="1"/>
  <c r="H503" i="1" s="1"/>
  <c r="O390" i="1"/>
  <c r="H390" i="1" s="1"/>
  <c r="O398" i="1"/>
  <c r="H398" i="1" s="1"/>
  <c r="O463" i="1"/>
  <c r="H463" i="1" s="1"/>
  <c r="O438" i="1"/>
  <c r="H438" i="1" s="1"/>
  <c r="O353" i="1"/>
  <c r="H353" i="1" s="1"/>
  <c r="O444" i="1"/>
  <c r="H444" i="1" s="1"/>
  <c r="O509" i="1"/>
  <c r="H509" i="1" s="1"/>
  <c r="O547" i="1"/>
  <c r="H547" i="1" s="1"/>
  <c r="O318" i="1"/>
  <c r="H318" i="1" s="1"/>
  <c r="O384" i="1"/>
  <c r="H384" i="1" s="1"/>
  <c r="O367" i="1"/>
  <c r="H367" i="1" s="1"/>
  <c r="O433" i="1"/>
  <c r="H433" i="1" s="1"/>
  <c r="O442" i="1"/>
  <c r="H442" i="1" s="1"/>
  <c r="O519" i="1"/>
  <c r="H519" i="1" s="1"/>
  <c r="O535" i="1"/>
  <c r="H535" i="1" s="1"/>
  <c r="O527" i="1"/>
  <c r="H527" i="1" s="1"/>
  <c r="O323" i="1"/>
  <c r="H323" i="1" s="1"/>
  <c r="O526" i="1"/>
  <c r="H526" i="1" s="1"/>
  <c r="O358" i="1"/>
  <c r="H358" i="1" s="1"/>
  <c r="O427" i="1"/>
  <c r="H427" i="1" s="1"/>
  <c r="O383" i="1"/>
  <c r="H383" i="1" s="1"/>
  <c r="O471" i="1"/>
  <c r="H471" i="1" s="1"/>
  <c r="O511" i="1"/>
  <c r="H511" i="1" s="1"/>
  <c r="O330" i="1"/>
  <c r="H330" i="1" s="1"/>
  <c r="O415" i="1"/>
  <c r="H415" i="1" s="1"/>
  <c r="O462" i="1"/>
  <c r="H462" i="1" s="1"/>
  <c r="O510" i="1"/>
  <c r="H510" i="1" s="1"/>
  <c r="O515" i="1"/>
  <c r="H515" i="1" s="1"/>
  <c r="O352" i="1"/>
  <c r="H352" i="1" s="1"/>
  <c r="O396" i="1"/>
  <c r="H396" i="1" s="1"/>
  <c r="O437" i="1"/>
  <c r="H437" i="1" s="1"/>
  <c r="O456" i="1"/>
  <c r="H456" i="1" s="1"/>
  <c r="O410" i="1"/>
  <c r="H410" i="1" s="1"/>
  <c r="O543" i="1"/>
  <c r="H543" i="1" s="1"/>
  <c r="O325" i="1"/>
  <c r="H325" i="1" s="1"/>
  <c r="O490" i="1"/>
  <c r="H490" i="1" s="1"/>
  <c r="O447" i="1"/>
  <c r="H447" i="1" s="1"/>
  <c r="O498" i="1"/>
  <c r="H498" i="1" s="1"/>
  <c r="O536" i="1"/>
  <c r="H536" i="1" s="1"/>
  <c r="O487" i="1"/>
  <c r="H487" i="1" s="1"/>
  <c r="O349" i="1"/>
  <c r="H349" i="1" s="1"/>
  <c r="O326" i="1"/>
  <c r="H326" i="1" s="1"/>
  <c r="O351" i="1"/>
  <c r="H351" i="1" s="1"/>
  <c r="O382" i="1"/>
  <c r="H382" i="1" s="1"/>
  <c r="O483" i="1"/>
  <c r="H483" i="1" s="1"/>
  <c r="O453" i="1"/>
  <c r="H453" i="1" s="1"/>
  <c r="O421" i="1"/>
  <c r="H421" i="1" s="1"/>
  <c r="O422" i="1"/>
  <c r="H422" i="1" s="1"/>
  <c r="O331" i="1"/>
  <c r="H331" i="1" s="1"/>
  <c r="O482" i="1"/>
  <c r="H482" i="1" s="1"/>
  <c r="O405" i="1"/>
  <c r="H405" i="1" s="1"/>
  <c r="O530" i="1"/>
  <c r="H530" i="1" s="1"/>
  <c r="O357" i="1"/>
  <c r="H357" i="1" s="1"/>
  <c r="O316" i="1"/>
  <c r="H316" i="1" s="1"/>
  <c r="O429" i="1"/>
  <c r="H429" i="1" s="1"/>
  <c r="O502" i="1"/>
  <c r="H502" i="1" s="1"/>
  <c r="O345" i="1"/>
  <c r="H345" i="1" s="1"/>
  <c r="O411" i="1"/>
  <c r="H411" i="1" s="1"/>
  <c r="O342" i="1"/>
  <c r="H342" i="1" s="1"/>
  <c r="O525" i="1"/>
  <c r="H525" i="1" s="1"/>
  <c r="O520" i="1"/>
  <c r="H520" i="1" s="1"/>
  <c r="O464" i="1"/>
  <c r="H464" i="1" s="1"/>
  <c r="O489" i="1"/>
  <c r="H489" i="1" s="1"/>
  <c r="O514" i="1"/>
  <c r="H514" i="1" s="1"/>
  <c r="B7" i="90"/>
  <c r="M130" i="1"/>
  <c r="F130" i="1" s="1"/>
  <c r="M56" i="1"/>
  <c r="F56" i="1" s="1"/>
  <c r="M287" i="1"/>
  <c r="F287" i="1" s="1"/>
  <c r="M306" i="1"/>
  <c r="F306" i="1" s="1"/>
  <c r="M213" i="1"/>
  <c r="F213" i="1" s="1"/>
  <c r="M142" i="1"/>
  <c r="F142" i="1" s="1"/>
  <c r="M177" i="1"/>
  <c r="F177" i="1" s="1"/>
  <c r="M514" i="1"/>
  <c r="M489" i="1"/>
  <c r="M464" i="1"/>
  <c r="M520" i="1"/>
  <c r="M525" i="1"/>
  <c r="M342" i="1"/>
  <c r="M411" i="1"/>
  <c r="M345" i="1"/>
  <c r="M502" i="1"/>
  <c r="M429" i="1"/>
  <c r="M316" i="1"/>
  <c r="M357" i="1"/>
  <c r="M530" i="1"/>
  <c r="M405" i="1"/>
  <c r="M482" i="1"/>
  <c r="M331" i="1"/>
  <c r="M422" i="1"/>
  <c r="M421" i="1"/>
  <c r="M453" i="1"/>
  <c r="M483" i="1"/>
  <c r="M382" i="1"/>
  <c r="M351" i="1"/>
  <c r="M326" i="1"/>
  <c r="M349" i="1"/>
  <c r="M487" i="1"/>
  <c r="M536" i="1"/>
  <c r="M498" i="1"/>
  <c r="M447" i="1"/>
  <c r="M490" i="1"/>
  <c r="M325" i="1"/>
  <c r="M543" i="1"/>
  <c r="M410" i="1"/>
  <c r="M456" i="1"/>
  <c r="M437" i="1"/>
  <c r="M396" i="1"/>
  <c r="M352" i="1"/>
  <c r="M515" i="1"/>
  <c r="M510" i="1"/>
  <c r="M462" i="1"/>
  <c r="M415" i="1"/>
  <c r="M330" i="1"/>
  <c r="M511" i="1"/>
  <c r="M471" i="1"/>
  <c r="M383" i="1"/>
  <c r="M427" i="1"/>
  <c r="M358" i="1"/>
  <c r="M526" i="1"/>
  <c r="M323" i="1"/>
  <c r="M527" i="1"/>
  <c r="M535" i="1"/>
  <c r="M519" i="1"/>
  <c r="M442" i="1"/>
  <c r="M433" i="1"/>
  <c r="M367" i="1"/>
  <c r="M384" i="1"/>
  <c r="M318" i="1"/>
  <c r="M547" i="1"/>
  <c r="M509" i="1"/>
  <c r="M444" i="1"/>
  <c r="M353" i="1"/>
  <c r="M438" i="1"/>
  <c r="M463" i="1"/>
  <c r="M398" i="1"/>
  <c r="M390" i="1"/>
  <c r="M503" i="1"/>
  <c r="M362" i="1"/>
  <c r="M476" i="1"/>
  <c r="M544" i="1"/>
  <c r="M369" i="1"/>
  <c r="M335" i="1"/>
  <c r="M378" i="1"/>
  <c r="M459" i="1"/>
  <c r="M399" i="1"/>
  <c r="M450" i="1"/>
  <c r="M380" i="1"/>
  <c r="M521" i="1"/>
  <c r="M372" i="1"/>
  <c r="M370" i="1"/>
  <c r="M533" i="1"/>
  <c r="M540" i="1"/>
  <c r="M435" i="1"/>
  <c r="M348" i="1"/>
  <c r="M426" i="1"/>
  <c r="M414" i="1"/>
  <c r="M346" i="1"/>
  <c r="M518" i="1"/>
  <c r="M391" i="1"/>
  <c r="M350" i="1"/>
  <c r="M337" i="1"/>
  <c r="M470" i="1"/>
  <c r="M467" i="1"/>
  <c r="M528" i="1"/>
  <c r="M505" i="1"/>
  <c r="M376" i="1"/>
  <c r="M546" i="1"/>
  <c r="M381" i="1"/>
  <c r="M549" i="1"/>
  <c r="M548" i="1"/>
  <c r="M324" i="1"/>
  <c r="M465" i="1"/>
  <c r="M344" i="1"/>
  <c r="M365" i="1"/>
  <c r="M409" i="1"/>
  <c r="M339" i="1"/>
  <c r="M445" i="1"/>
  <c r="M492" i="1"/>
  <c r="M537" i="1"/>
  <c r="M541" i="1"/>
  <c r="M359" i="1"/>
  <c r="M395" i="1"/>
  <c r="M485" i="1"/>
  <c r="M458" i="1"/>
  <c r="M448" i="1"/>
  <c r="M486" i="1"/>
  <c r="M401" i="1"/>
  <c r="M430" i="1"/>
  <c r="M375" i="1"/>
  <c r="M493" i="1"/>
  <c r="M412" i="1"/>
  <c r="M402" i="1"/>
  <c r="M538" i="1"/>
  <c r="M496" i="1"/>
  <c r="M499" i="1"/>
  <c r="M333" i="1"/>
  <c r="M334" i="1"/>
  <c r="M475" i="1"/>
  <c r="M466" i="1"/>
  <c r="M340" i="1"/>
  <c r="M424" i="1"/>
  <c r="M452" i="1"/>
  <c r="M419" i="1"/>
  <c r="M360" i="1"/>
  <c r="M355" i="1"/>
  <c r="M432" i="1"/>
  <c r="M371" i="1"/>
  <c r="M366" i="1"/>
  <c r="M407" i="1"/>
  <c r="M440" i="1"/>
  <c r="M454" i="1"/>
  <c r="M389" i="1"/>
  <c r="M385" i="1"/>
  <c r="M507" i="1"/>
  <c r="M408" i="1"/>
  <c r="M400" i="1"/>
  <c r="M484" i="1"/>
  <c r="M379" i="1"/>
  <c r="M460" i="1"/>
  <c r="M500" i="1"/>
  <c r="M322" i="1"/>
  <c r="M425" i="1"/>
  <c r="M504" i="1"/>
  <c r="M320" i="1"/>
  <c r="M497" i="1"/>
  <c r="M443" i="1"/>
  <c r="M512" i="1"/>
  <c r="M332" i="1"/>
  <c r="M532" i="1"/>
  <c r="M328" i="1"/>
  <c r="M417" i="1"/>
  <c r="M387" i="1"/>
  <c r="M388" i="1"/>
  <c r="M513" i="1"/>
  <c r="M449" i="1"/>
  <c r="M517" i="1"/>
  <c r="M508" i="1"/>
  <c r="M539" i="1"/>
  <c r="M506" i="1"/>
  <c r="M361" i="1"/>
  <c r="M363" i="1"/>
  <c r="M481" i="1"/>
  <c r="M420" i="1"/>
  <c r="M397" i="1"/>
  <c r="M441" i="1"/>
  <c r="M338" i="1"/>
  <c r="M474" i="1"/>
  <c r="M403" i="1"/>
  <c r="M523" i="1"/>
  <c r="M451" i="1"/>
  <c r="M494" i="1"/>
  <c r="M457" i="1"/>
  <c r="M364" i="1"/>
  <c r="M551" i="1"/>
  <c r="M524" i="1"/>
  <c r="M321" i="1"/>
  <c r="M501" i="1"/>
  <c r="M373" i="1"/>
  <c r="M479" i="1"/>
  <c r="M394" i="1"/>
  <c r="M480" i="1"/>
  <c r="M386" i="1"/>
  <c r="M478" i="1"/>
  <c r="M477" i="1"/>
  <c r="M431" i="1"/>
  <c r="M529" i="1"/>
  <c r="M553" i="1"/>
  <c r="M461" i="1"/>
  <c r="M436" i="1"/>
  <c r="M545" i="1"/>
  <c r="M473" i="1"/>
  <c r="M434" i="1"/>
  <c r="M495" i="1"/>
  <c r="M404" i="1"/>
  <c r="M428" i="1"/>
  <c r="M406" i="1"/>
  <c r="M469" i="1"/>
  <c r="M439" i="1"/>
  <c r="M534" i="1"/>
  <c r="M377" i="1"/>
  <c r="M374" i="1"/>
  <c r="M542" i="1"/>
  <c r="M356" i="1"/>
  <c r="M347" i="1"/>
  <c r="M343" i="1"/>
  <c r="M341" i="1"/>
  <c r="M413" i="1"/>
  <c r="M522" i="1"/>
  <c r="M416" i="1"/>
  <c r="M516" i="1"/>
  <c r="M418" i="1"/>
  <c r="M423" i="1"/>
  <c r="M317" i="1"/>
  <c r="M327" i="1"/>
  <c r="M455" i="1"/>
  <c r="M368" i="1"/>
  <c r="M392" i="1"/>
  <c r="M531" i="1"/>
  <c r="M354" i="1"/>
  <c r="M319" i="1"/>
  <c r="M329" i="1"/>
  <c r="M550" i="1"/>
  <c r="M552" i="1"/>
  <c r="M336" i="1"/>
  <c r="M393" i="1"/>
  <c r="M468" i="1"/>
  <c r="M472" i="1"/>
  <c r="M446" i="1"/>
  <c r="M491" i="1"/>
  <c r="M488" i="1"/>
  <c r="M192" i="1"/>
  <c r="M191" i="1"/>
  <c r="M190" i="1"/>
  <c r="M193" i="1"/>
  <c r="M194" i="1"/>
  <c r="M220" i="1"/>
  <c r="M216" i="1"/>
  <c r="M219" i="1"/>
  <c r="M218" i="1"/>
  <c r="F218" i="1" s="1"/>
  <c r="M221" i="1"/>
  <c r="M217" i="1"/>
  <c r="M189" i="1"/>
  <c r="F189" i="1" s="1"/>
  <c r="M188" i="1"/>
  <c r="M187" i="1"/>
  <c r="M186" i="1"/>
  <c r="M185" i="1"/>
  <c r="M2" i="1"/>
  <c r="M6" i="1"/>
  <c r="M4" i="1"/>
  <c r="M3" i="1"/>
  <c r="M5" i="1"/>
  <c r="F5" i="1" s="1"/>
  <c r="M267" i="1"/>
  <c r="M269" i="1"/>
  <c r="M270" i="1"/>
  <c r="M271" i="1"/>
  <c r="M268" i="1"/>
  <c r="M118" i="1"/>
  <c r="F118" i="1" s="1"/>
  <c r="M115" i="1"/>
  <c r="M116" i="1"/>
  <c r="M114" i="1"/>
  <c r="F114" i="1" s="1"/>
  <c r="M117" i="1"/>
  <c r="M223" i="1"/>
  <c r="M225" i="1"/>
  <c r="F225" i="1" s="1"/>
  <c r="M222" i="1"/>
  <c r="M224" i="1"/>
  <c r="M226" i="1"/>
  <c r="F226" i="1" s="1"/>
  <c r="M63" i="1"/>
  <c r="M62" i="1"/>
  <c r="F62" i="1" s="1"/>
  <c r="M65" i="1"/>
  <c r="M64" i="1"/>
  <c r="M61" i="1"/>
  <c r="M290" i="1"/>
  <c r="M292" i="1"/>
  <c r="M291" i="1"/>
  <c r="M289" i="1"/>
  <c r="F289" i="1" s="1"/>
  <c r="M293" i="1"/>
  <c r="M89" i="1"/>
  <c r="M87" i="1"/>
  <c r="M86" i="1"/>
  <c r="M90" i="1"/>
  <c r="F90" i="1" s="1"/>
  <c r="M88" i="1"/>
  <c r="M80" i="1"/>
  <c r="M77" i="1"/>
  <c r="M78" i="1"/>
  <c r="M76" i="1"/>
  <c r="M79" i="1"/>
  <c r="M48" i="1"/>
  <c r="M47" i="1"/>
  <c r="M49" i="1"/>
  <c r="M52" i="1"/>
  <c r="M51" i="1"/>
  <c r="M50" i="1"/>
  <c r="M98" i="1"/>
  <c r="M100" i="1"/>
  <c r="M99" i="1"/>
  <c r="M96" i="1"/>
  <c r="M97" i="1"/>
  <c r="F97" i="1" s="1"/>
  <c r="M156" i="1"/>
  <c r="F156" i="1" s="1"/>
  <c r="M157" i="1"/>
  <c r="M154" i="1"/>
  <c r="M155" i="1"/>
  <c r="M153" i="1"/>
  <c r="M275" i="1"/>
  <c r="M273" i="1"/>
  <c r="M276" i="1"/>
  <c r="M272" i="1"/>
  <c r="M274" i="1"/>
  <c r="M281" i="1"/>
  <c r="M279" i="1"/>
  <c r="M277" i="1"/>
  <c r="M278" i="1"/>
  <c r="M280" i="1"/>
  <c r="M237" i="1"/>
  <c r="M239" i="1"/>
  <c r="M240" i="1"/>
  <c r="M241" i="1"/>
  <c r="M238" i="1"/>
  <c r="M129" i="1"/>
  <c r="M127" i="1"/>
  <c r="M131" i="1"/>
  <c r="M128" i="1"/>
  <c r="M126" i="1"/>
  <c r="M57" i="1"/>
  <c r="F57" i="1" s="1"/>
  <c r="M60" i="1"/>
  <c r="M59" i="1"/>
  <c r="M55" i="1"/>
  <c r="M54" i="1"/>
  <c r="M53" i="1"/>
  <c r="M58" i="1"/>
  <c r="M161" i="1"/>
  <c r="M158" i="1"/>
  <c r="M162" i="1"/>
  <c r="M159" i="1"/>
  <c r="M160" i="1"/>
  <c r="M255" i="1"/>
  <c r="F255" i="1" s="1"/>
  <c r="M252" i="1"/>
  <c r="M256" i="1"/>
  <c r="F256" i="1" s="1"/>
  <c r="M253" i="1"/>
  <c r="M254" i="1"/>
  <c r="M72" i="1"/>
  <c r="M75" i="1"/>
  <c r="M74" i="1"/>
  <c r="M73" i="1"/>
  <c r="M71" i="1"/>
  <c r="M172" i="1"/>
  <c r="M170" i="1"/>
  <c r="M171" i="1"/>
  <c r="M169" i="1"/>
  <c r="M168" i="1"/>
  <c r="M173" i="1"/>
  <c r="M294" i="1"/>
  <c r="M298" i="1"/>
  <c r="M296" i="1"/>
  <c r="F296" i="1" s="1"/>
  <c r="M297" i="1"/>
  <c r="M295" i="1"/>
  <c r="M150" i="1"/>
  <c r="M148" i="1"/>
  <c r="M152" i="1"/>
  <c r="F152" i="1" s="1"/>
  <c r="M149" i="1"/>
  <c r="M151" i="1"/>
  <c r="M66" i="1"/>
  <c r="M68" i="1"/>
  <c r="M70" i="1"/>
  <c r="M67" i="1"/>
  <c r="M69" i="1"/>
  <c r="M144" i="1"/>
  <c r="F144" i="1" s="1"/>
  <c r="M143" i="1"/>
  <c r="M146" i="1"/>
  <c r="M145" i="1"/>
  <c r="F145" i="1" s="1"/>
  <c r="M147" i="1"/>
  <c r="M94" i="1"/>
  <c r="M92" i="1"/>
  <c r="M91" i="1"/>
  <c r="M95" i="1"/>
  <c r="M93" i="1"/>
  <c r="F93" i="1" s="1"/>
  <c r="M45" i="1"/>
  <c r="M42" i="1"/>
  <c r="F42" i="1" s="1"/>
  <c r="M44" i="1"/>
  <c r="M40" i="1"/>
  <c r="M46" i="1"/>
  <c r="M43" i="1"/>
  <c r="M41" i="1"/>
  <c r="M227" i="1"/>
  <c r="M229" i="1"/>
  <c r="M228" i="1"/>
  <c r="M230" i="1"/>
  <c r="M231" i="1"/>
  <c r="M286" i="1"/>
  <c r="M282" i="1"/>
  <c r="M288" i="1"/>
  <c r="M283" i="1"/>
  <c r="M284" i="1"/>
  <c r="M285" i="1"/>
  <c r="M136" i="1"/>
  <c r="M134" i="1"/>
  <c r="M132" i="1"/>
  <c r="M135" i="1"/>
  <c r="M133" i="1"/>
  <c r="M302" i="1"/>
  <c r="M303" i="1"/>
  <c r="M301" i="1"/>
  <c r="F301" i="1" s="1"/>
  <c r="M299" i="1"/>
  <c r="M300" i="1"/>
  <c r="M248" i="1"/>
  <c r="M247" i="1"/>
  <c r="M249" i="1"/>
  <c r="M250" i="1"/>
  <c r="F250" i="1" s="1"/>
  <c r="M251" i="1"/>
  <c r="M311" i="1"/>
  <c r="M313" i="1"/>
  <c r="M314" i="1"/>
  <c r="M312" i="1"/>
  <c r="M315" i="1"/>
  <c r="M167" i="1"/>
  <c r="M165" i="1"/>
  <c r="M166" i="1"/>
  <c r="M164" i="1"/>
  <c r="M163" i="1"/>
  <c r="M260" i="1"/>
  <c r="M261" i="1"/>
  <c r="M259" i="1"/>
  <c r="M258" i="1"/>
  <c r="M257" i="1"/>
  <c r="M236" i="1"/>
  <c r="M232" i="1"/>
  <c r="M234" i="1"/>
  <c r="M235" i="1"/>
  <c r="F235" i="1" s="1"/>
  <c r="M233" i="1"/>
  <c r="M81" i="1"/>
  <c r="M84" i="1"/>
  <c r="M82" i="1"/>
  <c r="M85" i="1"/>
  <c r="M83" i="1"/>
  <c r="M209" i="1"/>
  <c r="F209" i="1" s="1"/>
  <c r="M206" i="1"/>
  <c r="M208" i="1"/>
  <c r="M205" i="1"/>
  <c r="M207" i="1"/>
  <c r="M111" i="1"/>
  <c r="M113" i="1"/>
  <c r="M110" i="1"/>
  <c r="M109" i="1"/>
  <c r="M112" i="1"/>
  <c r="M29" i="1"/>
  <c r="M28" i="1"/>
  <c r="M26" i="1"/>
  <c r="M25" i="1"/>
  <c r="M27" i="1"/>
  <c r="M20" i="1"/>
  <c r="M21" i="1"/>
  <c r="M23" i="1"/>
  <c r="M24" i="1"/>
  <c r="M22" i="1"/>
  <c r="M182" i="1"/>
  <c r="F182" i="1" s="1"/>
  <c r="M184" i="1"/>
  <c r="M183" i="1"/>
  <c r="M181" i="1"/>
  <c r="M180" i="1"/>
  <c r="M198" i="1"/>
  <c r="M195" i="1"/>
  <c r="M199" i="1"/>
  <c r="M196" i="1"/>
  <c r="M197" i="1"/>
  <c r="M304" i="1"/>
  <c r="M309" i="1"/>
  <c r="M305" i="1"/>
  <c r="M308" i="1"/>
  <c r="M310" i="1"/>
  <c r="M307" i="1"/>
  <c r="M7" i="1"/>
  <c r="G7" i="1" s="1"/>
  <c r="M11" i="1"/>
  <c r="M9" i="1"/>
  <c r="M8" i="1"/>
  <c r="F8" i="1" s="1"/>
  <c r="M10" i="1"/>
  <c r="M18" i="1"/>
  <c r="M16" i="1"/>
  <c r="M14" i="1"/>
  <c r="M19" i="1"/>
  <c r="G19" i="1" s="1"/>
  <c r="M15" i="1"/>
  <c r="M17" i="1"/>
  <c r="M12" i="1"/>
  <c r="M13" i="1"/>
  <c r="M210" i="1"/>
  <c r="F210" i="1" s="1"/>
  <c r="M215" i="1"/>
  <c r="M214" i="1"/>
  <c r="M212" i="1"/>
  <c r="G212" i="1" s="1"/>
  <c r="M211" i="1"/>
  <c r="M101" i="1"/>
  <c r="M104" i="1"/>
  <c r="M105" i="1"/>
  <c r="M108" i="1"/>
  <c r="M107" i="1"/>
  <c r="M106" i="1"/>
  <c r="G106" i="1" s="1"/>
  <c r="M103" i="1"/>
  <c r="M102" i="1"/>
  <c r="M264" i="1"/>
  <c r="M266" i="1"/>
  <c r="M265" i="1"/>
  <c r="M263" i="1"/>
  <c r="F263" i="1" s="1"/>
  <c r="M262" i="1"/>
  <c r="M124" i="1"/>
  <c r="G124" i="1" s="1"/>
  <c r="M120" i="1"/>
  <c r="M119" i="1"/>
  <c r="M121" i="1"/>
  <c r="M122" i="1"/>
  <c r="M125" i="1"/>
  <c r="M123" i="1"/>
  <c r="F123" i="1" s="1"/>
  <c r="M139" i="1"/>
  <c r="M138" i="1"/>
  <c r="M141" i="1"/>
  <c r="M140" i="1"/>
  <c r="M137" i="1"/>
  <c r="M30" i="1"/>
  <c r="M31" i="1"/>
  <c r="M34" i="1"/>
  <c r="M32" i="1"/>
  <c r="G32" i="1" s="1"/>
  <c r="M33" i="1"/>
  <c r="M39" i="1"/>
  <c r="M38" i="1"/>
  <c r="M37" i="1"/>
  <c r="M35" i="1"/>
  <c r="M36" i="1"/>
  <c r="M244" i="1"/>
  <c r="F244" i="1" s="1"/>
  <c r="M246" i="1"/>
  <c r="M242" i="1"/>
  <c r="M245" i="1"/>
  <c r="M243" i="1"/>
  <c r="M201" i="1"/>
  <c r="M200" i="1"/>
  <c r="M204" i="1"/>
  <c r="M202" i="1"/>
  <c r="F202" i="1" s="1"/>
  <c r="M203" i="1"/>
  <c r="M179" i="1"/>
  <c r="M176" i="1"/>
  <c r="G176" i="1" s="1"/>
  <c r="M178" i="1"/>
  <c r="M175" i="1"/>
  <c r="M174" i="1"/>
  <c r="F174" i="1" s="1"/>
  <c r="C137" i="79"/>
  <c r="C2" i="79"/>
  <c r="C3" i="79"/>
  <c r="C4" i="79"/>
  <c r="C5" i="79"/>
  <c r="C6" i="79"/>
  <c r="C7" i="79"/>
  <c r="C8" i="79"/>
  <c r="C9" i="79"/>
  <c r="C10" i="79"/>
  <c r="C11" i="79"/>
  <c r="C12" i="79"/>
  <c r="C13" i="79"/>
  <c r="C14" i="79"/>
  <c r="C15" i="79"/>
  <c r="C16" i="79"/>
  <c r="C17" i="79"/>
  <c r="C18" i="79"/>
  <c r="C19" i="79"/>
  <c r="C20" i="79"/>
  <c r="C21" i="79"/>
  <c r="C22" i="79"/>
  <c r="C23" i="79"/>
  <c r="C24" i="79"/>
  <c r="C25" i="79"/>
  <c r="C26" i="79"/>
  <c r="C27" i="79"/>
  <c r="C28" i="79"/>
  <c r="C29" i="79"/>
  <c r="C30" i="79"/>
  <c r="C31" i="79"/>
  <c r="C32" i="79"/>
  <c r="C33" i="79"/>
  <c r="C34" i="79"/>
  <c r="C35" i="79"/>
  <c r="C36" i="79"/>
  <c r="C37" i="79"/>
  <c r="C38" i="79"/>
  <c r="C39" i="79"/>
  <c r="C40" i="79"/>
  <c r="C41" i="79"/>
  <c r="C42" i="79"/>
  <c r="C43" i="79"/>
  <c r="C44" i="79"/>
  <c r="C45" i="79"/>
  <c r="C46" i="79"/>
  <c r="C47" i="79"/>
  <c r="C48" i="79"/>
  <c r="C49" i="79"/>
  <c r="C50" i="79"/>
  <c r="C51" i="79"/>
  <c r="C52" i="79"/>
  <c r="C53" i="79"/>
  <c r="C54" i="79"/>
  <c r="C55" i="79"/>
  <c r="C56" i="79"/>
  <c r="C57" i="79"/>
  <c r="C58" i="79"/>
  <c r="C59" i="79"/>
  <c r="C60" i="79"/>
  <c r="C61" i="79"/>
  <c r="C62" i="79"/>
  <c r="C63" i="79"/>
  <c r="C64" i="79"/>
  <c r="C65" i="79"/>
  <c r="C66" i="79"/>
  <c r="C67" i="79"/>
  <c r="C68" i="79"/>
  <c r="C69" i="79"/>
  <c r="C70" i="79"/>
  <c r="C71" i="79"/>
  <c r="C72" i="79"/>
  <c r="C73" i="79"/>
  <c r="C74" i="79"/>
  <c r="C75" i="79"/>
  <c r="C76" i="79"/>
  <c r="C77" i="79"/>
  <c r="C78" i="79"/>
  <c r="C79" i="79"/>
  <c r="C80" i="79"/>
  <c r="C81" i="79"/>
  <c r="C82" i="79"/>
  <c r="C83" i="79"/>
  <c r="C84" i="79"/>
  <c r="C85" i="79"/>
  <c r="C86" i="79"/>
  <c r="C87" i="79"/>
  <c r="C88" i="79"/>
  <c r="C89" i="79"/>
  <c r="C90" i="79"/>
  <c r="C91" i="79"/>
  <c r="C92" i="79"/>
  <c r="C93" i="79"/>
  <c r="C94" i="79"/>
  <c r="C95" i="79"/>
  <c r="C96" i="79"/>
  <c r="C97" i="79"/>
  <c r="C98" i="79"/>
  <c r="C99" i="79"/>
  <c r="C100" i="79"/>
  <c r="C101" i="79"/>
  <c r="C102" i="79"/>
  <c r="C103" i="79"/>
  <c r="C104" i="79"/>
  <c r="C105" i="79"/>
  <c r="C106" i="79"/>
  <c r="C107" i="79"/>
  <c r="C108" i="79"/>
  <c r="C109" i="79"/>
  <c r="C110" i="79"/>
  <c r="C111" i="79"/>
  <c r="C112" i="79"/>
  <c r="C113" i="79"/>
  <c r="C114" i="79"/>
  <c r="C115" i="79"/>
  <c r="C116" i="79"/>
  <c r="C117" i="79"/>
  <c r="C118" i="79"/>
  <c r="C119" i="79"/>
  <c r="C120" i="79"/>
  <c r="C121" i="79"/>
  <c r="C122" i="79"/>
  <c r="C123" i="79"/>
  <c r="C124" i="79"/>
  <c r="C125" i="79"/>
  <c r="C126" i="79"/>
  <c r="C127" i="79"/>
  <c r="C128" i="79"/>
  <c r="C129" i="79"/>
  <c r="C130" i="79"/>
  <c r="C131" i="79"/>
  <c r="C132" i="79"/>
  <c r="C133" i="79"/>
  <c r="C134" i="79"/>
  <c r="C135" i="79"/>
  <c r="C136" i="79"/>
  <c r="F2" i="71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F55" i="71"/>
  <c r="F56" i="71"/>
  <c r="F57" i="71"/>
  <c r="F58" i="71"/>
  <c r="F59" i="71"/>
  <c r="F60" i="71"/>
  <c r="F61" i="71"/>
  <c r="F62" i="71"/>
  <c r="F63" i="71"/>
  <c r="F64" i="71"/>
  <c r="F65" i="71"/>
  <c r="F66" i="71"/>
  <c r="F67" i="71"/>
  <c r="F68" i="71"/>
  <c r="F69" i="71"/>
  <c r="F70" i="71"/>
  <c r="F71" i="71"/>
  <c r="F72" i="71"/>
  <c r="F73" i="71"/>
  <c r="F74" i="71"/>
  <c r="F75" i="71"/>
  <c r="F76" i="71"/>
  <c r="F77" i="71"/>
  <c r="F78" i="71"/>
  <c r="F79" i="71"/>
  <c r="F80" i="71"/>
  <c r="F81" i="71"/>
  <c r="F82" i="71"/>
  <c r="F83" i="71"/>
  <c r="F84" i="71"/>
  <c r="F85" i="71"/>
  <c r="F86" i="71"/>
  <c r="F87" i="71"/>
  <c r="F88" i="71"/>
  <c r="F89" i="71"/>
  <c r="F90" i="71"/>
  <c r="F91" i="71"/>
  <c r="F92" i="71"/>
  <c r="F93" i="71"/>
  <c r="F94" i="71"/>
  <c r="F95" i="71"/>
  <c r="F96" i="71"/>
  <c r="F97" i="71"/>
  <c r="F98" i="71"/>
  <c r="F99" i="71"/>
  <c r="F100" i="71"/>
  <c r="F101" i="71"/>
  <c r="F102" i="71"/>
  <c r="F103" i="71"/>
  <c r="F104" i="71"/>
  <c r="F105" i="71"/>
  <c r="F106" i="71"/>
  <c r="F107" i="71"/>
  <c r="F108" i="71"/>
  <c r="F109" i="71"/>
  <c r="F110" i="71"/>
  <c r="F111" i="71"/>
  <c r="F112" i="71"/>
  <c r="F113" i="71"/>
  <c r="F114" i="71"/>
  <c r="F115" i="71"/>
  <c r="F116" i="71"/>
  <c r="F117" i="71"/>
  <c r="F118" i="71"/>
  <c r="F119" i="71"/>
  <c r="F120" i="71"/>
  <c r="F121" i="71"/>
  <c r="F122" i="71"/>
  <c r="F123" i="71"/>
  <c r="F124" i="71"/>
  <c r="F125" i="71"/>
  <c r="F126" i="71"/>
  <c r="F127" i="71"/>
  <c r="F128" i="71"/>
  <c r="F129" i="71"/>
  <c r="F130" i="71"/>
  <c r="F131" i="71"/>
  <c r="F132" i="71"/>
  <c r="F133" i="71"/>
  <c r="F134" i="71"/>
  <c r="F135" i="71"/>
  <c r="F136" i="71"/>
  <c r="F137" i="71"/>
  <c r="F138" i="71"/>
  <c r="F139" i="71"/>
  <c r="F140" i="71"/>
  <c r="F141" i="71"/>
  <c r="H2" i="71"/>
  <c r="H3" i="71"/>
  <c r="H4" i="71"/>
  <c r="H5" i="71"/>
  <c r="H6" i="71"/>
  <c r="H7" i="71"/>
  <c r="H8" i="71"/>
  <c r="H9" i="71"/>
  <c r="H10" i="71"/>
  <c r="H11" i="71"/>
  <c r="H12" i="71"/>
  <c r="H13" i="71"/>
  <c r="H14" i="71"/>
  <c r="H15" i="71"/>
  <c r="H16" i="71"/>
  <c r="H17" i="71"/>
  <c r="H18" i="71"/>
  <c r="H19" i="71"/>
  <c r="H20" i="71"/>
  <c r="H21" i="71"/>
  <c r="H22" i="71"/>
  <c r="H23" i="71"/>
  <c r="H24" i="71"/>
  <c r="H25" i="71"/>
  <c r="H26" i="71"/>
  <c r="H27" i="71"/>
  <c r="H28" i="71"/>
  <c r="H29" i="71"/>
  <c r="H30" i="71"/>
  <c r="H31" i="71"/>
  <c r="H32" i="71"/>
  <c r="H33" i="71"/>
  <c r="H34" i="71"/>
  <c r="H35" i="71"/>
  <c r="H36" i="71"/>
  <c r="H37" i="71"/>
  <c r="H38" i="71"/>
  <c r="H39" i="71"/>
  <c r="H40" i="71"/>
  <c r="H41" i="71"/>
  <c r="H42" i="71"/>
  <c r="H43" i="71"/>
  <c r="H44" i="71"/>
  <c r="H45" i="71"/>
  <c r="H46" i="71"/>
  <c r="H47" i="71"/>
  <c r="H48" i="71"/>
  <c r="H49" i="71"/>
  <c r="H50" i="71"/>
  <c r="H51" i="71"/>
  <c r="H52" i="71"/>
  <c r="H53" i="71"/>
  <c r="H54" i="71"/>
  <c r="H55" i="71"/>
  <c r="H56" i="71"/>
  <c r="H57" i="71"/>
  <c r="H58" i="71"/>
  <c r="H59" i="71"/>
  <c r="H60" i="71"/>
  <c r="H61" i="71"/>
  <c r="H62" i="71"/>
  <c r="H63" i="71"/>
  <c r="H64" i="71"/>
  <c r="H65" i="71"/>
  <c r="H66" i="71"/>
  <c r="H67" i="71"/>
  <c r="H68" i="71"/>
  <c r="H69" i="71"/>
  <c r="H70" i="71"/>
  <c r="H71" i="71"/>
  <c r="H72" i="71"/>
  <c r="H73" i="71"/>
  <c r="H74" i="71"/>
  <c r="H75" i="71"/>
  <c r="H76" i="71"/>
  <c r="H77" i="71"/>
  <c r="H78" i="71"/>
  <c r="H79" i="71"/>
  <c r="H80" i="71"/>
  <c r="H81" i="71"/>
  <c r="H82" i="71"/>
  <c r="H83" i="71"/>
  <c r="H84" i="71"/>
  <c r="H85" i="71"/>
  <c r="H86" i="71"/>
  <c r="H87" i="71"/>
  <c r="H88" i="71"/>
  <c r="H89" i="71"/>
  <c r="H90" i="71"/>
  <c r="H91" i="71"/>
  <c r="H92" i="71"/>
  <c r="H93" i="71"/>
  <c r="H94" i="71"/>
  <c r="H95" i="71"/>
  <c r="H96" i="71"/>
  <c r="H97" i="71"/>
  <c r="H98" i="71"/>
  <c r="H99" i="71"/>
  <c r="H100" i="71"/>
  <c r="H101" i="71"/>
  <c r="H102" i="71"/>
  <c r="H103" i="71"/>
  <c r="H104" i="71"/>
  <c r="H105" i="71"/>
  <c r="H106" i="71"/>
  <c r="H107" i="71"/>
  <c r="H108" i="71"/>
  <c r="H109" i="71"/>
  <c r="H110" i="71"/>
  <c r="H111" i="71"/>
  <c r="H112" i="71"/>
  <c r="H113" i="71"/>
  <c r="H114" i="71"/>
  <c r="H115" i="71"/>
  <c r="H116" i="71"/>
  <c r="H117" i="71"/>
  <c r="H118" i="71"/>
  <c r="H119" i="71"/>
  <c r="H120" i="71"/>
  <c r="H121" i="71"/>
  <c r="H122" i="71"/>
  <c r="H123" i="71"/>
  <c r="H124" i="71"/>
  <c r="H125" i="71"/>
  <c r="H126" i="71"/>
  <c r="H127" i="71"/>
  <c r="H128" i="71"/>
  <c r="H129" i="71"/>
  <c r="H130" i="71"/>
  <c r="H131" i="71"/>
  <c r="H132" i="71"/>
  <c r="H133" i="71"/>
  <c r="H134" i="71"/>
  <c r="H135" i="71"/>
  <c r="H136" i="71"/>
  <c r="H137" i="71"/>
  <c r="H138" i="71"/>
  <c r="H139" i="71"/>
  <c r="H140" i="71"/>
  <c r="H141" i="71"/>
  <c r="G1" i="84"/>
  <c r="E1" i="84"/>
  <c r="F1" i="84" s="1"/>
  <c r="F232" i="1" l="1"/>
  <c r="F66" i="1"/>
  <c r="F292" i="1"/>
  <c r="F298" i="1"/>
  <c r="F71" i="1"/>
  <c r="F133" i="1"/>
  <c r="F282" i="1"/>
  <c r="F186" i="1"/>
  <c r="F216" i="1"/>
  <c r="F50" i="1"/>
  <c r="F16" i="1"/>
  <c r="F300" i="1"/>
  <c r="F6" i="1"/>
  <c r="F101" i="1"/>
  <c r="F17" i="1"/>
  <c r="F229" i="1"/>
  <c r="F47" i="1"/>
  <c r="F290" i="1"/>
  <c r="F81" i="1"/>
  <c r="F168" i="1"/>
  <c r="F65" i="1"/>
  <c r="F233" i="1"/>
  <c r="F31" i="1"/>
  <c r="F180" i="1"/>
  <c r="F161" i="1"/>
  <c r="F126" i="1"/>
  <c r="F239" i="1"/>
  <c r="F272" i="1"/>
  <c r="F3" i="1"/>
  <c r="F245" i="1"/>
  <c r="F120" i="1"/>
  <c r="F103" i="1"/>
  <c r="F249" i="1"/>
  <c r="F74" i="1"/>
  <c r="F160" i="1"/>
  <c r="F55" i="1"/>
  <c r="F223" i="1"/>
  <c r="F270" i="1"/>
  <c r="F33" i="1"/>
  <c r="F138" i="1"/>
  <c r="F214" i="1"/>
  <c r="F59" i="1"/>
  <c r="F238" i="1"/>
  <c r="F279" i="1"/>
  <c r="F155" i="1"/>
  <c r="F107" i="1"/>
  <c r="F286" i="1"/>
  <c r="F162" i="1"/>
  <c r="F187" i="1"/>
  <c r="F40" i="1"/>
  <c r="F51" i="1"/>
  <c r="F77" i="1"/>
  <c r="F147" i="1"/>
  <c r="F304" i="1"/>
  <c r="F183" i="1"/>
  <c r="F27" i="1"/>
  <c r="F113" i="1"/>
  <c r="F151" i="1"/>
  <c r="F222" i="1"/>
  <c r="F178" i="1"/>
  <c r="F82" i="1"/>
  <c r="F283" i="1"/>
  <c r="F143" i="1"/>
  <c r="F294" i="1"/>
  <c r="F73" i="1"/>
  <c r="F86" i="1"/>
  <c r="F61" i="1"/>
  <c r="F2" i="1"/>
  <c r="F84" i="1"/>
  <c r="F258" i="1"/>
  <c r="F167" i="1"/>
  <c r="F247" i="1"/>
  <c r="F159" i="1"/>
  <c r="F269" i="1"/>
  <c r="F203" i="1"/>
  <c r="F246" i="1"/>
  <c r="F139" i="1"/>
  <c r="F262" i="1"/>
  <c r="F215" i="1"/>
  <c r="F310" i="1"/>
  <c r="F195" i="1"/>
  <c r="F24" i="1"/>
  <c r="F29" i="1"/>
  <c r="F208" i="1"/>
  <c r="F132" i="1"/>
  <c r="F72" i="1"/>
  <c r="F60" i="1"/>
  <c r="F241" i="1"/>
  <c r="F281" i="1"/>
  <c r="F154" i="1"/>
  <c r="F267" i="1"/>
  <c r="F220" i="1"/>
  <c r="F446" i="1"/>
  <c r="F319" i="1"/>
  <c r="F423" i="1"/>
  <c r="F347" i="1"/>
  <c r="F406" i="1"/>
  <c r="F461" i="1"/>
  <c r="F394" i="1"/>
  <c r="F457" i="1"/>
  <c r="F397" i="1"/>
  <c r="F517" i="1"/>
  <c r="F332" i="1"/>
  <c r="F500" i="1"/>
  <c r="F389" i="1"/>
  <c r="F360" i="1"/>
  <c r="F333" i="1"/>
  <c r="F430" i="1"/>
  <c r="F541" i="1"/>
  <c r="F465" i="1"/>
  <c r="F528" i="1"/>
  <c r="F414" i="1"/>
  <c r="F521" i="1"/>
  <c r="F544" i="1"/>
  <c r="F353" i="1"/>
  <c r="F442" i="1"/>
  <c r="F383" i="1"/>
  <c r="F352" i="1"/>
  <c r="F447" i="1"/>
  <c r="F483" i="1"/>
  <c r="F357" i="1"/>
  <c r="F520" i="1"/>
  <c r="F179" i="1"/>
  <c r="F18" i="1"/>
  <c r="F231" i="1"/>
  <c r="F157" i="1"/>
  <c r="F194" i="1"/>
  <c r="F472" i="1"/>
  <c r="F354" i="1"/>
  <c r="F418" i="1"/>
  <c r="F356" i="1"/>
  <c r="F428" i="1"/>
  <c r="F553" i="1"/>
  <c r="F479" i="1"/>
  <c r="F494" i="1"/>
  <c r="F420" i="1"/>
  <c r="F449" i="1"/>
  <c r="F512" i="1"/>
  <c r="F460" i="1"/>
  <c r="F454" i="1"/>
  <c r="F419" i="1"/>
  <c r="F499" i="1"/>
  <c r="F401" i="1"/>
  <c r="F537" i="1"/>
  <c r="F324" i="1"/>
  <c r="F467" i="1"/>
  <c r="F426" i="1"/>
  <c r="F380" i="1"/>
  <c r="F476" i="1"/>
  <c r="F444" i="1"/>
  <c r="F519" i="1"/>
  <c r="F471" i="1"/>
  <c r="F396" i="1"/>
  <c r="F498" i="1"/>
  <c r="F453" i="1"/>
  <c r="F316" i="1"/>
  <c r="F464" i="1"/>
  <c r="F242" i="1"/>
  <c r="F13" i="1"/>
  <c r="F305" i="1"/>
  <c r="F136" i="1"/>
  <c r="F230" i="1"/>
  <c r="F44" i="1"/>
  <c r="F52" i="1"/>
  <c r="F80" i="1"/>
  <c r="F193" i="1"/>
  <c r="F468" i="1"/>
  <c r="F531" i="1"/>
  <c r="F516" i="1"/>
  <c r="F542" i="1"/>
  <c r="F404" i="1"/>
  <c r="F529" i="1"/>
  <c r="F373" i="1"/>
  <c r="F451" i="1"/>
  <c r="F481" i="1"/>
  <c r="F513" i="1"/>
  <c r="F443" i="1"/>
  <c r="F379" i="1"/>
  <c r="F440" i="1"/>
  <c r="F452" i="1"/>
  <c r="F496" i="1"/>
  <c r="F486" i="1"/>
  <c r="F492" i="1"/>
  <c r="F548" i="1"/>
  <c r="F470" i="1"/>
  <c r="F348" i="1"/>
  <c r="F450" i="1"/>
  <c r="F362" i="1"/>
  <c r="F509" i="1"/>
  <c r="F535" i="1"/>
  <c r="F511" i="1"/>
  <c r="F437" i="1"/>
  <c r="F536" i="1"/>
  <c r="F421" i="1"/>
  <c r="F429" i="1"/>
  <c r="F489" i="1"/>
  <c r="F104" i="1"/>
  <c r="F128" i="1"/>
  <c r="F37" i="1"/>
  <c r="F9" i="1"/>
  <c r="O3" i="1"/>
  <c r="F184" i="1"/>
  <c r="F25" i="1"/>
  <c r="F111" i="1"/>
  <c r="F14" i="1"/>
  <c r="F259" i="1"/>
  <c r="F315" i="1"/>
  <c r="F43" i="1"/>
  <c r="F98" i="1"/>
  <c r="F76" i="1"/>
  <c r="F491" i="1"/>
  <c r="F329" i="1"/>
  <c r="F317" i="1"/>
  <c r="F343" i="1"/>
  <c r="F469" i="1"/>
  <c r="F436" i="1"/>
  <c r="F480" i="1"/>
  <c r="F364" i="1"/>
  <c r="F441" i="1"/>
  <c r="F508" i="1"/>
  <c r="F532" i="1"/>
  <c r="F322" i="1"/>
  <c r="F385" i="1"/>
  <c r="F355" i="1"/>
  <c r="F334" i="1"/>
  <c r="F375" i="1"/>
  <c r="F359" i="1"/>
  <c r="F344" i="1"/>
  <c r="F505" i="1"/>
  <c r="F346" i="1"/>
  <c r="F372" i="1"/>
  <c r="F369" i="1"/>
  <c r="F438" i="1"/>
  <c r="F433" i="1"/>
  <c r="F427" i="1"/>
  <c r="F515" i="1"/>
  <c r="F490" i="1"/>
  <c r="F382" i="1"/>
  <c r="F530" i="1"/>
  <c r="F525" i="1"/>
  <c r="F248" i="1"/>
  <c r="F169" i="1"/>
  <c r="O87" i="1"/>
  <c r="F308" i="1"/>
  <c r="F198" i="1"/>
  <c r="F23" i="1"/>
  <c r="F112" i="1"/>
  <c r="F134" i="1"/>
  <c r="F94" i="1"/>
  <c r="F70" i="1"/>
  <c r="F295" i="1"/>
  <c r="F254" i="1"/>
  <c r="F116" i="1"/>
  <c r="F307" i="1"/>
  <c r="F199" i="1"/>
  <c r="F22" i="1"/>
  <c r="F28" i="1"/>
  <c r="F205" i="1"/>
  <c r="F135" i="1"/>
  <c r="F91" i="1"/>
  <c r="F69" i="1"/>
  <c r="F148" i="1"/>
  <c r="F75" i="1"/>
  <c r="F89" i="1"/>
  <c r="F117" i="1"/>
  <c r="F34" i="1"/>
  <c r="F108" i="1"/>
  <c r="F206" i="1"/>
  <c r="F260" i="1"/>
  <c r="F314" i="1"/>
  <c r="F171" i="1"/>
  <c r="F158" i="1"/>
  <c r="F240" i="1"/>
  <c r="F274" i="1"/>
  <c r="F63" i="1"/>
  <c r="F188" i="1"/>
  <c r="F204" i="1"/>
  <c r="F36" i="1"/>
  <c r="F125" i="1"/>
  <c r="F265" i="1"/>
  <c r="F105" i="1"/>
  <c r="F10" i="1"/>
  <c r="F163" i="1"/>
  <c r="F313" i="1"/>
  <c r="F299" i="1"/>
  <c r="F30" i="1"/>
  <c r="F12" i="1"/>
  <c r="F309" i="1"/>
  <c r="F181" i="1"/>
  <c r="F20" i="1"/>
  <c r="F110" i="1"/>
  <c r="F285" i="1"/>
  <c r="F228" i="1"/>
  <c r="F58" i="1"/>
  <c r="F237" i="1"/>
  <c r="F276" i="1"/>
  <c r="F49" i="1"/>
  <c r="F88" i="1"/>
  <c r="F190" i="1"/>
  <c r="F393" i="1"/>
  <c r="F392" i="1"/>
  <c r="F416" i="1"/>
  <c r="F374" i="1"/>
  <c r="F495" i="1"/>
  <c r="F431" i="1"/>
  <c r="F501" i="1"/>
  <c r="F523" i="1"/>
  <c r="F363" i="1"/>
  <c r="F388" i="1"/>
  <c r="F497" i="1"/>
  <c r="F484" i="1"/>
  <c r="F407" i="1"/>
  <c r="F424" i="1"/>
  <c r="F538" i="1"/>
  <c r="F448" i="1"/>
  <c r="F445" i="1"/>
  <c r="F549" i="1"/>
  <c r="F337" i="1"/>
  <c r="F435" i="1"/>
  <c r="F399" i="1"/>
  <c r="F503" i="1"/>
  <c r="F547" i="1"/>
  <c r="F527" i="1"/>
  <c r="F330" i="1"/>
  <c r="F456" i="1"/>
  <c r="F487" i="1"/>
  <c r="F422" i="1"/>
  <c r="F502" i="1"/>
  <c r="F514" i="1"/>
  <c r="O223" i="1"/>
  <c r="O156" i="1"/>
  <c r="O207" i="1"/>
  <c r="F137" i="1"/>
  <c r="F85" i="1"/>
  <c r="F303" i="1"/>
  <c r="F284" i="1"/>
  <c r="F45" i="1"/>
  <c r="F146" i="1"/>
  <c r="F96" i="1"/>
  <c r="F221" i="1"/>
  <c r="F191" i="1"/>
  <c r="F336" i="1"/>
  <c r="F368" i="1"/>
  <c r="F522" i="1"/>
  <c r="F377" i="1"/>
  <c r="F434" i="1"/>
  <c r="F477" i="1"/>
  <c r="F321" i="1"/>
  <c r="F403" i="1"/>
  <c r="F361" i="1"/>
  <c r="F387" i="1"/>
  <c r="F320" i="1"/>
  <c r="F400" i="1"/>
  <c r="F366" i="1"/>
  <c r="F340" i="1"/>
  <c r="F402" i="1"/>
  <c r="F458" i="1"/>
  <c r="F339" i="1"/>
  <c r="F381" i="1"/>
  <c r="F350" i="1"/>
  <c r="F540" i="1"/>
  <c r="F459" i="1"/>
  <c r="F390" i="1"/>
  <c r="F318" i="1"/>
  <c r="F323" i="1"/>
  <c r="F415" i="1"/>
  <c r="F410" i="1"/>
  <c r="F349" i="1"/>
  <c r="F331" i="1"/>
  <c r="F345" i="1"/>
  <c r="F11" i="1"/>
  <c r="F197" i="1"/>
  <c r="F257" i="1"/>
  <c r="F165" i="1"/>
  <c r="F227" i="1"/>
  <c r="F149" i="1"/>
  <c r="F127" i="1"/>
  <c r="F48" i="1"/>
  <c r="F271" i="1"/>
  <c r="O90" i="1"/>
  <c r="F95" i="1"/>
  <c r="F173" i="1"/>
  <c r="F87" i="1"/>
  <c r="F64" i="1"/>
  <c r="O129" i="1"/>
  <c r="F261" i="1"/>
  <c r="F312" i="1"/>
  <c r="F46" i="1"/>
  <c r="F92" i="1"/>
  <c r="F67" i="1"/>
  <c r="F150" i="1"/>
  <c r="F78" i="1"/>
  <c r="F293" i="1"/>
  <c r="O221" i="1"/>
  <c r="O226" i="1"/>
  <c r="F21" i="1"/>
  <c r="F109" i="1"/>
  <c r="F234" i="1"/>
  <c r="F68" i="1"/>
  <c r="F297" i="1"/>
  <c r="F170" i="1"/>
  <c r="F253" i="1"/>
  <c r="F291" i="1"/>
  <c r="F115" i="1"/>
  <c r="F200" i="1"/>
  <c r="F35" i="1"/>
  <c r="F122" i="1"/>
  <c r="F266" i="1"/>
  <c r="F83" i="1"/>
  <c r="F164" i="1"/>
  <c r="F311" i="1"/>
  <c r="F172" i="1"/>
  <c r="F224" i="1"/>
  <c r="F4" i="1"/>
  <c r="F217" i="1"/>
  <c r="F175" i="1"/>
  <c r="F201" i="1"/>
  <c r="F121" i="1"/>
  <c r="F264" i="1"/>
  <c r="F236" i="1"/>
  <c r="F166" i="1"/>
  <c r="F251" i="1"/>
  <c r="F252" i="1"/>
  <c r="F53" i="1"/>
  <c r="F131" i="1"/>
  <c r="F280" i="1"/>
  <c r="F273" i="1"/>
  <c r="F268" i="1"/>
  <c r="F243" i="1"/>
  <c r="F38" i="1"/>
  <c r="F140" i="1"/>
  <c r="F119" i="1"/>
  <c r="F102" i="1"/>
  <c r="F211" i="1"/>
  <c r="F15" i="1"/>
  <c r="F302" i="1"/>
  <c r="F54" i="1"/>
  <c r="F278" i="1"/>
  <c r="F275" i="1"/>
  <c r="F99" i="1"/>
  <c r="F192" i="1"/>
  <c r="F552" i="1"/>
  <c r="F455" i="1"/>
  <c r="F413" i="1"/>
  <c r="F534" i="1"/>
  <c r="F473" i="1"/>
  <c r="F478" i="1"/>
  <c r="F524" i="1"/>
  <c r="F474" i="1"/>
  <c r="F506" i="1"/>
  <c r="F417" i="1"/>
  <c r="F504" i="1"/>
  <c r="F408" i="1"/>
  <c r="F371" i="1"/>
  <c r="F466" i="1"/>
  <c r="F412" i="1"/>
  <c r="F485" i="1"/>
  <c r="F409" i="1"/>
  <c r="F546" i="1"/>
  <c r="F391" i="1"/>
  <c r="F533" i="1"/>
  <c r="F378" i="1"/>
  <c r="F398" i="1"/>
  <c r="F384" i="1"/>
  <c r="F526" i="1"/>
  <c r="F462" i="1"/>
  <c r="F543" i="1"/>
  <c r="F326" i="1"/>
  <c r="F482" i="1"/>
  <c r="F411" i="1"/>
  <c r="F39" i="1"/>
  <c r="F141" i="1"/>
  <c r="F196" i="1"/>
  <c r="F26" i="1"/>
  <c r="F207" i="1"/>
  <c r="F288" i="1"/>
  <c r="F41" i="1"/>
  <c r="F129" i="1"/>
  <c r="F277" i="1"/>
  <c r="F153" i="1"/>
  <c r="F100" i="1"/>
  <c r="F79" i="1"/>
  <c r="F185" i="1"/>
  <c r="F219" i="1"/>
  <c r="F488" i="1"/>
  <c r="F550" i="1"/>
  <c r="F327" i="1"/>
  <c r="F341" i="1"/>
  <c r="F439" i="1"/>
  <c r="F545" i="1"/>
  <c r="F386" i="1"/>
  <c r="F551" i="1"/>
  <c r="F338" i="1"/>
  <c r="F539" i="1"/>
  <c r="F328" i="1"/>
  <c r="F425" i="1"/>
  <c r="F507" i="1"/>
  <c r="F432" i="1"/>
  <c r="F475" i="1"/>
  <c r="F493" i="1"/>
  <c r="F395" i="1"/>
  <c r="F365" i="1"/>
  <c r="F376" i="1"/>
  <c r="F518" i="1"/>
  <c r="F370" i="1"/>
  <c r="F335" i="1"/>
  <c r="F463" i="1"/>
  <c r="F367" i="1"/>
  <c r="F358" i="1"/>
  <c r="F510" i="1"/>
  <c r="F325" i="1"/>
  <c r="F351" i="1"/>
  <c r="F405" i="1"/>
  <c r="F342" i="1"/>
  <c r="O313" i="1"/>
  <c r="O134" i="1"/>
  <c r="F124" i="1"/>
  <c r="G514" i="1"/>
  <c r="G502" i="1"/>
  <c r="G422" i="1"/>
  <c r="G487" i="1"/>
  <c r="G456" i="1"/>
  <c r="G330" i="1"/>
  <c r="G527" i="1"/>
  <c r="G547" i="1"/>
  <c r="G503" i="1"/>
  <c r="G399" i="1"/>
  <c r="G435" i="1"/>
  <c r="G337" i="1"/>
  <c r="G549" i="1"/>
  <c r="G445" i="1"/>
  <c r="G448" i="1"/>
  <c r="G538" i="1"/>
  <c r="G424" i="1"/>
  <c r="G407" i="1"/>
  <c r="G484" i="1"/>
  <c r="G497" i="1"/>
  <c r="G388" i="1"/>
  <c r="G363" i="1"/>
  <c r="G523" i="1"/>
  <c r="G501" i="1"/>
  <c r="G431" i="1"/>
  <c r="G495" i="1"/>
  <c r="G374" i="1"/>
  <c r="G416" i="1"/>
  <c r="G392" i="1"/>
  <c r="G393" i="1"/>
  <c r="G190" i="1"/>
  <c r="G216" i="1"/>
  <c r="G5" i="1"/>
  <c r="G118" i="1"/>
  <c r="G226" i="1"/>
  <c r="G290" i="1"/>
  <c r="G87" i="1"/>
  <c r="G47" i="1"/>
  <c r="G97" i="1"/>
  <c r="G276" i="1"/>
  <c r="G237" i="1"/>
  <c r="G129" i="1"/>
  <c r="G60" i="1"/>
  <c r="G72" i="1"/>
  <c r="G169" i="1"/>
  <c r="G150" i="1"/>
  <c r="G67" i="1"/>
  <c r="G92" i="1"/>
  <c r="G41" i="1"/>
  <c r="G284" i="1"/>
  <c r="G132" i="1"/>
  <c r="G301" i="1"/>
  <c r="G314" i="1"/>
  <c r="G260" i="1"/>
  <c r="G233" i="1"/>
  <c r="G205" i="1"/>
  <c r="G112" i="1"/>
  <c r="G23" i="1"/>
  <c r="G198" i="1"/>
  <c r="G307" i="1"/>
  <c r="G11" i="1"/>
  <c r="G18" i="1"/>
  <c r="G101" i="1"/>
  <c r="G266" i="1"/>
  <c r="G122" i="1"/>
  <c r="G137" i="1"/>
  <c r="G34" i="1"/>
  <c r="G244" i="1"/>
  <c r="G202" i="1"/>
  <c r="O113" i="1"/>
  <c r="F106" i="1"/>
  <c r="F32" i="1"/>
  <c r="G489" i="1"/>
  <c r="G429" i="1"/>
  <c r="G421" i="1"/>
  <c r="G536" i="1"/>
  <c r="G437" i="1"/>
  <c r="G511" i="1"/>
  <c r="G535" i="1"/>
  <c r="G509" i="1"/>
  <c r="G362" i="1"/>
  <c r="G450" i="1"/>
  <c r="G348" i="1"/>
  <c r="G470" i="1"/>
  <c r="G548" i="1"/>
  <c r="G492" i="1"/>
  <c r="G486" i="1"/>
  <c r="G496" i="1"/>
  <c r="G452" i="1"/>
  <c r="G440" i="1"/>
  <c r="G379" i="1"/>
  <c r="G443" i="1"/>
  <c r="G513" i="1"/>
  <c r="G481" i="1"/>
  <c r="G451" i="1"/>
  <c r="G373" i="1"/>
  <c r="G529" i="1"/>
  <c r="G404" i="1"/>
  <c r="G542" i="1"/>
  <c r="G516" i="1"/>
  <c r="G531" i="1"/>
  <c r="G468" i="1"/>
  <c r="G193" i="1"/>
  <c r="G189" i="1"/>
  <c r="G3" i="1"/>
  <c r="G115" i="1"/>
  <c r="G225" i="1"/>
  <c r="G292" i="1"/>
  <c r="G80" i="1"/>
  <c r="G49" i="1"/>
  <c r="G157" i="1"/>
  <c r="G272" i="1"/>
  <c r="G239" i="1"/>
  <c r="G130" i="1"/>
  <c r="G56" i="1"/>
  <c r="G75" i="1"/>
  <c r="G168" i="1"/>
  <c r="G148" i="1"/>
  <c r="G69" i="1"/>
  <c r="G91" i="1"/>
  <c r="G46" i="1"/>
  <c r="G286" i="1"/>
  <c r="G135" i="1"/>
  <c r="G251" i="1"/>
  <c r="G312" i="1"/>
  <c r="G261" i="1"/>
  <c r="G235" i="1"/>
  <c r="G207" i="1"/>
  <c r="G29" i="1"/>
  <c r="G24" i="1"/>
  <c r="G195" i="1"/>
  <c r="G308" i="1"/>
  <c r="G16" i="1"/>
  <c r="G108" i="1"/>
  <c r="G265" i="1"/>
  <c r="G125" i="1"/>
  <c r="G254" i="1"/>
  <c r="G246" i="1"/>
  <c r="G203" i="1"/>
  <c r="O70" i="1"/>
  <c r="F19" i="1"/>
  <c r="F212" i="1"/>
  <c r="G464" i="1"/>
  <c r="G316" i="1"/>
  <c r="G453" i="1"/>
  <c r="G498" i="1"/>
  <c r="G396" i="1"/>
  <c r="G471" i="1"/>
  <c r="G519" i="1"/>
  <c r="G444" i="1"/>
  <c r="G476" i="1"/>
  <c r="G380" i="1"/>
  <c r="G426" i="1"/>
  <c r="G467" i="1"/>
  <c r="G324" i="1"/>
  <c r="G537" i="1"/>
  <c r="G401" i="1"/>
  <c r="G499" i="1"/>
  <c r="G419" i="1"/>
  <c r="G454" i="1"/>
  <c r="G460" i="1"/>
  <c r="G512" i="1"/>
  <c r="G449" i="1"/>
  <c r="G420" i="1"/>
  <c r="G494" i="1"/>
  <c r="G479" i="1"/>
  <c r="G553" i="1"/>
  <c r="G428" i="1"/>
  <c r="G356" i="1"/>
  <c r="G418" i="1"/>
  <c r="G354" i="1"/>
  <c r="G472" i="1"/>
  <c r="G194" i="1"/>
  <c r="G188" i="1"/>
  <c r="G2" i="1"/>
  <c r="G116" i="1"/>
  <c r="G63" i="1"/>
  <c r="G289" i="1"/>
  <c r="G77" i="1"/>
  <c r="G51" i="1"/>
  <c r="G155" i="1"/>
  <c r="G274" i="1"/>
  <c r="G240" i="1"/>
  <c r="G126" i="1"/>
  <c r="G57" i="1"/>
  <c r="G71" i="1"/>
  <c r="G173" i="1"/>
  <c r="G152" i="1"/>
  <c r="G146" i="1"/>
  <c r="G95" i="1"/>
  <c r="G40" i="1"/>
  <c r="G288" i="1"/>
  <c r="G136" i="1"/>
  <c r="G248" i="1"/>
  <c r="G315" i="1"/>
  <c r="G259" i="1"/>
  <c r="G81" i="1"/>
  <c r="G206" i="1"/>
  <c r="G28" i="1"/>
  <c r="G22" i="1"/>
  <c r="G199" i="1"/>
  <c r="G306" i="1"/>
  <c r="G215" i="1"/>
  <c r="G107" i="1"/>
  <c r="G263" i="1"/>
  <c r="G123" i="1"/>
  <c r="G256" i="1"/>
  <c r="G33" i="1"/>
  <c r="G242" i="1"/>
  <c r="G179" i="1"/>
  <c r="P270" i="1"/>
  <c r="O53" i="1"/>
  <c r="G520" i="1"/>
  <c r="G357" i="1"/>
  <c r="G483" i="1"/>
  <c r="G447" i="1"/>
  <c r="G352" i="1"/>
  <c r="G383" i="1"/>
  <c r="G442" i="1"/>
  <c r="G353" i="1"/>
  <c r="G544" i="1"/>
  <c r="G521" i="1"/>
  <c r="G414" i="1"/>
  <c r="G528" i="1"/>
  <c r="G465" i="1"/>
  <c r="G541" i="1"/>
  <c r="G430" i="1"/>
  <c r="G333" i="1"/>
  <c r="G360" i="1"/>
  <c r="G389" i="1"/>
  <c r="G500" i="1"/>
  <c r="G332" i="1"/>
  <c r="G517" i="1"/>
  <c r="G397" i="1"/>
  <c r="G457" i="1"/>
  <c r="G394" i="1"/>
  <c r="G461" i="1"/>
  <c r="G406" i="1"/>
  <c r="G347" i="1"/>
  <c r="G423" i="1"/>
  <c r="G319" i="1"/>
  <c r="G446" i="1"/>
  <c r="G220" i="1"/>
  <c r="G187" i="1"/>
  <c r="G271" i="1"/>
  <c r="G114" i="1"/>
  <c r="G65" i="1"/>
  <c r="G293" i="1"/>
  <c r="G78" i="1"/>
  <c r="G52" i="1"/>
  <c r="G153" i="1"/>
  <c r="G281" i="1"/>
  <c r="G241" i="1"/>
  <c r="G59" i="1"/>
  <c r="G158" i="1"/>
  <c r="G74" i="1"/>
  <c r="G298" i="1"/>
  <c r="G149" i="1"/>
  <c r="G144" i="1"/>
  <c r="G93" i="1"/>
  <c r="G229" i="1"/>
  <c r="G283" i="1"/>
  <c r="G133" i="1"/>
  <c r="G247" i="1"/>
  <c r="G167" i="1"/>
  <c r="G258" i="1"/>
  <c r="G84" i="1"/>
  <c r="G208" i="1"/>
  <c r="G26" i="1"/>
  <c r="G184" i="1"/>
  <c r="G196" i="1"/>
  <c r="G305" i="1"/>
  <c r="G15" i="1"/>
  <c r="G214" i="1"/>
  <c r="G103" i="1"/>
  <c r="G262" i="1"/>
  <c r="G139" i="1"/>
  <c r="G253" i="1"/>
  <c r="G37" i="1"/>
  <c r="G245" i="1"/>
  <c r="O91" i="1"/>
  <c r="G525" i="1"/>
  <c r="G530" i="1"/>
  <c r="G382" i="1"/>
  <c r="G490" i="1"/>
  <c r="G515" i="1"/>
  <c r="G427" i="1"/>
  <c r="G433" i="1"/>
  <c r="G438" i="1"/>
  <c r="G369" i="1"/>
  <c r="G372" i="1"/>
  <c r="G346" i="1"/>
  <c r="G505" i="1"/>
  <c r="G344" i="1"/>
  <c r="G359" i="1"/>
  <c r="G375" i="1"/>
  <c r="G334" i="1"/>
  <c r="G355" i="1"/>
  <c r="G385" i="1"/>
  <c r="G322" i="1"/>
  <c r="G532" i="1"/>
  <c r="G508" i="1"/>
  <c r="G441" i="1"/>
  <c r="G364" i="1"/>
  <c r="G480" i="1"/>
  <c r="G436" i="1"/>
  <c r="G469" i="1"/>
  <c r="G343" i="1"/>
  <c r="G317" i="1"/>
  <c r="G329" i="1"/>
  <c r="G491" i="1"/>
  <c r="G218" i="1"/>
  <c r="G186" i="1"/>
  <c r="G269" i="1"/>
  <c r="G117" i="1"/>
  <c r="G64" i="1"/>
  <c r="G90" i="1"/>
  <c r="G76" i="1"/>
  <c r="G98" i="1"/>
  <c r="G154" i="1"/>
  <c r="G279" i="1"/>
  <c r="G238" i="1"/>
  <c r="G55" i="1"/>
  <c r="G161" i="1"/>
  <c r="G73" i="1"/>
  <c r="G294" i="1"/>
  <c r="G151" i="1"/>
  <c r="G147" i="1"/>
  <c r="G44" i="1"/>
  <c r="G228" i="1"/>
  <c r="G285" i="1"/>
  <c r="G303" i="1"/>
  <c r="G249" i="1"/>
  <c r="G165" i="1"/>
  <c r="G257" i="1"/>
  <c r="G82" i="1"/>
  <c r="G111" i="1"/>
  <c r="G25" i="1"/>
  <c r="G180" i="1"/>
  <c r="G197" i="1"/>
  <c r="G10" i="1"/>
  <c r="G17" i="1"/>
  <c r="G211" i="1"/>
  <c r="G102" i="1"/>
  <c r="G141" i="1"/>
  <c r="G252" i="1"/>
  <c r="G35" i="1"/>
  <c r="G243" i="1"/>
  <c r="G178" i="1"/>
  <c r="O96" i="1"/>
  <c r="G342" i="1"/>
  <c r="G405" i="1"/>
  <c r="G351" i="1"/>
  <c r="G325" i="1"/>
  <c r="G510" i="1"/>
  <c r="G358" i="1"/>
  <c r="G367" i="1"/>
  <c r="G463" i="1"/>
  <c r="G335" i="1"/>
  <c r="G370" i="1"/>
  <c r="G518" i="1"/>
  <c r="G376" i="1"/>
  <c r="G365" i="1"/>
  <c r="G395" i="1"/>
  <c r="G493" i="1"/>
  <c r="G475" i="1"/>
  <c r="G432" i="1"/>
  <c r="G507" i="1"/>
  <c r="G425" i="1"/>
  <c r="G328" i="1"/>
  <c r="G539" i="1"/>
  <c r="G338" i="1"/>
  <c r="G551" i="1"/>
  <c r="G386" i="1"/>
  <c r="G545" i="1"/>
  <c r="G439" i="1"/>
  <c r="G341" i="1"/>
  <c r="G327" i="1"/>
  <c r="G550" i="1"/>
  <c r="G488" i="1"/>
  <c r="G217" i="1"/>
  <c r="G185" i="1"/>
  <c r="G270" i="1"/>
  <c r="G222" i="1"/>
  <c r="G61" i="1"/>
  <c r="G89" i="1"/>
  <c r="G79" i="1"/>
  <c r="G100" i="1"/>
  <c r="G156" i="1"/>
  <c r="G277" i="1"/>
  <c r="G128" i="1"/>
  <c r="G54" i="1"/>
  <c r="G162" i="1"/>
  <c r="G172" i="1"/>
  <c r="G295" i="1"/>
  <c r="G66" i="1"/>
  <c r="G143" i="1"/>
  <c r="G231" i="1"/>
  <c r="G287" i="1"/>
  <c r="G299" i="1"/>
  <c r="G250" i="1"/>
  <c r="G166" i="1"/>
  <c r="G236" i="1"/>
  <c r="G85" i="1"/>
  <c r="G113" i="1"/>
  <c r="G27" i="1"/>
  <c r="G183" i="1"/>
  <c r="G309" i="1"/>
  <c r="G9" i="1"/>
  <c r="G12" i="1"/>
  <c r="G213" i="1"/>
  <c r="G120" i="1"/>
  <c r="G140" i="1"/>
  <c r="G255" i="1"/>
  <c r="G36" i="1"/>
  <c r="G201" i="1"/>
  <c r="G175" i="1"/>
  <c r="F7" i="1"/>
  <c r="O267" i="1"/>
  <c r="G411" i="1"/>
  <c r="G482" i="1"/>
  <c r="G326" i="1"/>
  <c r="G543" i="1"/>
  <c r="G462" i="1"/>
  <c r="G526" i="1"/>
  <c r="G384" i="1"/>
  <c r="G398" i="1"/>
  <c r="G378" i="1"/>
  <c r="G533" i="1"/>
  <c r="G391" i="1"/>
  <c r="G546" i="1"/>
  <c r="G409" i="1"/>
  <c r="G485" i="1"/>
  <c r="G412" i="1"/>
  <c r="G466" i="1"/>
  <c r="G371" i="1"/>
  <c r="G408" i="1"/>
  <c r="G504" i="1"/>
  <c r="G417" i="1"/>
  <c r="G506" i="1"/>
  <c r="G474" i="1"/>
  <c r="G524" i="1"/>
  <c r="G478" i="1"/>
  <c r="G473" i="1"/>
  <c r="G534" i="1"/>
  <c r="G413" i="1"/>
  <c r="G455" i="1"/>
  <c r="G552" i="1"/>
  <c r="G192" i="1"/>
  <c r="G219" i="1"/>
  <c r="G6" i="1"/>
  <c r="G268" i="1"/>
  <c r="G223" i="1"/>
  <c r="G62" i="1"/>
  <c r="G88" i="1"/>
  <c r="G50" i="1"/>
  <c r="G99" i="1"/>
  <c r="G275" i="1"/>
  <c r="G278" i="1"/>
  <c r="G127" i="1"/>
  <c r="G53" i="1"/>
  <c r="G160" i="1"/>
  <c r="G170" i="1"/>
  <c r="G297" i="1"/>
  <c r="G68" i="1"/>
  <c r="G145" i="1"/>
  <c r="G230" i="1"/>
  <c r="G282" i="1"/>
  <c r="G300" i="1"/>
  <c r="G311" i="1"/>
  <c r="G164" i="1"/>
  <c r="G232" i="1"/>
  <c r="G83" i="1"/>
  <c r="G110" i="1"/>
  <c r="G20" i="1"/>
  <c r="G181" i="1"/>
  <c r="G304" i="1"/>
  <c r="G8" i="1"/>
  <c r="G13" i="1"/>
  <c r="G210" i="1"/>
  <c r="G105" i="1"/>
  <c r="G119" i="1"/>
  <c r="G138" i="1"/>
  <c r="G30" i="1"/>
  <c r="G39" i="1"/>
  <c r="G200" i="1"/>
  <c r="G174" i="1"/>
  <c r="O249" i="1"/>
  <c r="G345" i="1"/>
  <c r="G331" i="1"/>
  <c r="G349" i="1"/>
  <c r="G410" i="1"/>
  <c r="G415" i="1"/>
  <c r="G323" i="1"/>
  <c r="G318" i="1"/>
  <c r="G390" i="1"/>
  <c r="G459" i="1"/>
  <c r="G540" i="1"/>
  <c r="G350" i="1"/>
  <c r="G381" i="1"/>
  <c r="G339" i="1"/>
  <c r="G458" i="1"/>
  <c r="G402" i="1"/>
  <c r="G340" i="1"/>
  <c r="G366" i="1"/>
  <c r="G400" i="1"/>
  <c r="G320" i="1"/>
  <c r="G387" i="1"/>
  <c r="G361" i="1"/>
  <c r="G403" i="1"/>
  <c r="G321" i="1"/>
  <c r="G477" i="1"/>
  <c r="G434" i="1"/>
  <c r="G377" i="1"/>
  <c r="G522" i="1"/>
  <c r="G368" i="1"/>
  <c r="G336" i="1"/>
  <c r="G191" i="1"/>
  <c r="G221" i="1"/>
  <c r="G4" i="1"/>
  <c r="G267" i="1"/>
  <c r="G224" i="1"/>
  <c r="G291" i="1"/>
  <c r="G86" i="1"/>
  <c r="G48" i="1"/>
  <c r="G96" i="1"/>
  <c r="G273" i="1"/>
  <c r="G280" i="1"/>
  <c r="G131" i="1"/>
  <c r="G58" i="1"/>
  <c r="G159" i="1"/>
  <c r="G171" i="1"/>
  <c r="G296" i="1"/>
  <c r="G70" i="1"/>
  <c r="G94" i="1"/>
  <c r="G43" i="1"/>
  <c r="G227" i="1"/>
  <c r="G134" i="1"/>
  <c r="G302" i="1"/>
  <c r="G313" i="1"/>
  <c r="G163" i="1"/>
  <c r="G234" i="1"/>
  <c r="G209" i="1"/>
  <c r="G109" i="1"/>
  <c r="G21" i="1"/>
  <c r="G182" i="1"/>
  <c r="G310" i="1"/>
  <c r="G14" i="1"/>
  <c r="G104" i="1"/>
  <c r="G264" i="1"/>
  <c r="G121" i="1"/>
  <c r="G142" i="1"/>
  <c r="G31" i="1"/>
  <c r="G38" i="1"/>
  <c r="G204" i="1"/>
  <c r="G177" i="1"/>
  <c r="O233" i="1"/>
  <c r="O171" i="1"/>
  <c r="O61" i="1"/>
  <c r="P10" i="1"/>
  <c r="O86" i="1"/>
  <c r="O128" i="1"/>
  <c r="O253" i="1"/>
  <c r="P314" i="1"/>
  <c r="O188" i="1"/>
  <c r="O173" i="1"/>
  <c r="O217" i="1"/>
  <c r="O272" i="1"/>
  <c r="O160" i="1"/>
  <c r="O196" i="1"/>
  <c r="O124" i="1"/>
  <c r="O36" i="1"/>
  <c r="F176" i="1"/>
  <c r="O214" i="1"/>
  <c r="O191" i="1"/>
  <c r="O97" i="1"/>
  <c r="P185" i="1"/>
  <c r="P153" i="1"/>
  <c r="P300" i="1"/>
  <c r="O315" i="1"/>
  <c r="P169" i="1"/>
  <c r="O94" i="1"/>
  <c r="P112" i="1"/>
  <c r="O49" i="1"/>
  <c r="O281" i="1"/>
  <c r="O148" i="1"/>
  <c r="O260" i="1"/>
  <c r="O307" i="1"/>
  <c r="P79" i="1"/>
  <c r="P46" i="1"/>
  <c r="O73" i="1"/>
  <c r="O45" i="1"/>
  <c r="O99" i="1"/>
  <c r="O170" i="1"/>
  <c r="O311" i="1"/>
  <c r="P47" i="1"/>
  <c r="P286" i="1"/>
  <c r="O65" i="1"/>
  <c r="O68" i="1"/>
  <c r="O234" i="1"/>
  <c r="O202" i="1"/>
  <c r="Q89" i="1"/>
  <c r="Q305" i="1"/>
  <c r="P13" i="1"/>
  <c r="P125" i="1"/>
  <c r="P179" i="1"/>
  <c r="O218" i="1"/>
  <c r="O269" i="1"/>
  <c r="O279" i="1"/>
  <c r="O158" i="1"/>
  <c r="O169" i="1"/>
  <c r="O92" i="1"/>
  <c r="O41" i="1"/>
  <c r="O133" i="1"/>
  <c r="O314" i="1"/>
  <c r="O24" i="1"/>
  <c r="O34" i="1"/>
  <c r="O63" i="1"/>
  <c r="O62" i="1"/>
  <c r="Q254" i="1"/>
  <c r="O185" i="1"/>
  <c r="O115" i="1"/>
  <c r="O293" i="1"/>
  <c r="O79" i="1"/>
  <c r="O48" i="1"/>
  <c r="O154" i="1"/>
  <c r="O240" i="1"/>
  <c r="O55" i="1"/>
  <c r="O252" i="1"/>
  <c r="O297" i="1"/>
  <c r="O147" i="1"/>
  <c r="O227" i="1"/>
  <c r="O182" i="1"/>
  <c r="O10" i="1"/>
  <c r="O107" i="1"/>
  <c r="O123" i="1"/>
  <c r="O39" i="1"/>
  <c r="O244" i="1"/>
  <c r="O174" i="1"/>
  <c r="O193" i="1"/>
  <c r="Q299" i="1"/>
  <c r="P221" i="1"/>
  <c r="P222" i="1"/>
  <c r="P90" i="1"/>
  <c r="P96" i="1"/>
  <c r="P277" i="1"/>
  <c r="P74" i="1"/>
  <c r="P152" i="1"/>
  <c r="P95" i="1"/>
  <c r="P135" i="1"/>
  <c r="P259" i="1"/>
  <c r="P205" i="1"/>
  <c r="P199" i="1"/>
  <c r="P310" i="1"/>
  <c r="P104" i="1"/>
  <c r="P34" i="1"/>
  <c r="P246" i="1"/>
  <c r="O190" i="1"/>
  <c r="O5" i="1"/>
  <c r="O114" i="1"/>
  <c r="O291" i="1"/>
  <c r="O47" i="1"/>
  <c r="O145" i="1"/>
  <c r="O283" i="1"/>
  <c r="P6" i="1"/>
  <c r="P127" i="1"/>
  <c r="P247" i="1"/>
  <c r="P28" i="1"/>
  <c r="O187" i="1"/>
  <c r="O77" i="1"/>
  <c r="O153" i="1"/>
  <c r="O301" i="1"/>
  <c r="O112" i="1"/>
  <c r="O8" i="1"/>
  <c r="O125" i="1"/>
  <c r="P87" i="1"/>
  <c r="P72" i="1"/>
  <c r="P92" i="1"/>
  <c r="P206" i="1"/>
  <c r="P306" i="1"/>
  <c r="R245" i="1"/>
  <c r="R242" i="1"/>
  <c r="R246" i="1"/>
  <c r="R244" i="1"/>
  <c r="R243" i="1"/>
  <c r="R102" i="1"/>
  <c r="R103" i="1"/>
  <c r="R106" i="1"/>
  <c r="R107" i="1"/>
  <c r="R108" i="1"/>
  <c r="R105" i="1"/>
  <c r="R104" i="1"/>
  <c r="R101" i="1"/>
  <c r="Q194" i="1"/>
  <c r="Q193" i="1"/>
  <c r="Q190" i="1"/>
  <c r="Q191" i="1"/>
  <c r="Q192" i="1"/>
  <c r="Q5" i="1"/>
  <c r="Q3" i="1"/>
  <c r="Q4" i="1"/>
  <c r="Q6" i="1"/>
  <c r="Q2" i="1"/>
  <c r="Q274" i="1"/>
  <c r="Q272" i="1"/>
  <c r="Q276" i="1"/>
  <c r="Q273" i="1"/>
  <c r="Q275" i="1"/>
  <c r="Q126" i="1"/>
  <c r="Q128" i="1"/>
  <c r="Q131" i="1"/>
  <c r="Q127" i="1"/>
  <c r="Q129" i="1"/>
  <c r="Q130" i="1"/>
  <c r="Q57" i="1"/>
  <c r="Q58" i="1"/>
  <c r="Q53" i="1"/>
  <c r="Q56" i="1"/>
  <c r="Q54" i="1"/>
  <c r="Q55" i="1"/>
  <c r="Q59" i="1"/>
  <c r="Q60" i="1"/>
  <c r="Q251" i="1"/>
  <c r="Q250" i="1"/>
  <c r="Q249" i="1"/>
  <c r="Q247" i="1"/>
  <c r="Q248" i="1"/>
  <c r="Q27" i="1"/>
  <c r="Q25" i="1"/>
  <c r="Q26" i="1"/>
  <c r="Q28" i="1"/>
  <c r="Q29" i="1"/>
  <c r="Q211" i="1"/>
  <c r="Q213" i="1"/>
  <c r="Q212" i="1"/>
  <c r="Q214" i="1"/>
  <c r="Q215" i="1"/>
  <c r="Q210" i="1"/>
  <c r="Q141" i="1"/>
  <c r="Q138" i="1"/>
  <c r="Q142" i="1"/>
  <c r="Q139" i="1"/>
  <c r="Q137" i="1"/>
  <c r="Q140" i="1"/>
  <c r="P61" i="1"/>
  <c r="P65" i="1"/>
  <c r="P62" i="1"/>
  <c r="P63" i="1"/>
  <c r="P69" i="1"/>
  <c r="P70" i="1"/>
  <c r="P68" i="1"/>
  <c r="P66" i="1"/>
  <c r="P233" i="1"/>
  <c r="P234" i="1"/>
  <c r="P232" i="1"/>
  <c r="P236" i="1"/>
  <c r="P263" i="1"/>
  <c r="P262" i="1"/>
  <c r="P265" i="1"/>
  <c r="P264" i="1"/>
  <c r="P204" i="1"/>
  <c r="P203" i="1"/>
  <c r="P202" i="1"/>
  <c r="P200" i="1"/>
  <c r="P201" i="1"/>
  <c r="R207" i="1"/>
  <c r="R205" i="1"/>
  <c r="R208" i="1"/>
  <c r="R206" i="1"/>
  <c r="R209" i="1"/>
  <c r="R133" i="1"/>
  <c r="R135" i="1"/>
  <c r="R132" i="1"/>
  <c r="R134" i="1"/>
  <c r="R136" i="1"/>
  <c r="R44" i="1"/>
  <c r="R42" i="1"/>
  <c r="R45" i="1"/>
  <c r="R41" i="1"/>
  <c r="R43" i="1"/>
  <c r="R46" i="1"/>
  <c r="R40" i="1"/>
  <c r="R170" i="1"/>
  <c r="R172" i="1"/>
  <c r="R173" i="1"/>
  <c r="R168" i="1"/>
  <c r="R169" i="1"/>
  <c r="R171" i="1"/>
  <c r="R161" i="1"/>
  <c r="R160" i="1"/>
  <c r="R159" i="1"/>
  <c r="R162" i="1"/>
  <c r="R158" i="1"/>
  <c r="R154" i="1"/>
  <c r="R157" i="1"/>
  <c r="R156" i="1"/>
  <c r="R153" i="1"/>
  <c r="R155" i="1"/>
  <c r="R78" i="1"/>
  <c r="R77" i="1"/>
  <c r="R80" i="1"/>
  <c r="R79" i="1"/>
  <c r="R76" i="1"/>
  <c r="R187" i="1"/>
  <c r="R188" i="1"/>
  <c r="R189" i="1"/>
  <c r="R185" i="1"/>
  <c r="R186" i="1"/>
  <c r="O194" i="1"/>
  <c r="O270" i="1"/>
  <c r="O225" i="1"/>
  <c r="O290" i="1"/>
  <c r="O88" i="1"/>
  <c r="O52" i="1"/>
  <c r="O157" i="1"/>
  <c r="O277" i="1"/>
  <c r="O127" i="1"/>
  <c r="O58" i="1"/>
  <c r="O72" i="1"/>
  <c r="O294" i="1"/>
  <c r="O67" i="1"/>
  <c r="O44" i="1"/>
  <c r="O258" i="1"/>
  <c r="O109" i="1"/>
  <c r="O7" i="1"/>
  <c r="O120" i="1"/>
  <c r="Q293" i="1"/>
  <c r="Q289" i="1"/>
  <c r="Q291" i="1"/>
  <c r="Q292" i="1"/>
  <c r="Q290" i="1"/>
  <c r="Q50" i="1"/>
  <c r="Q51" i="1"/>
  <c r="Q52" i="1"/>
  <c r="Q49" i="1"/>
  <c r="Q47" i="1"/>
  <c r="Q48" i="1"/>
  <c r="Q147" i="1"/>
  <c r="Q145" i="1"/>
  <c r="Q146" i="1"/>
  <c r="Q143" i="1"/>
  <c r="Q144" i="1"/>
  <c r="Q287" i="1"/>
  <c r="Q285" i="1"/>
  <c r="Q284" i="1"/>
  <c r="Q283" i="1"/>
  <c r="Q288" i="1"/>
  <c r="Q282" i="1"/>
  <c r="Q286" i="1"/>
  <c r="Q83" i="1"/>
  <c r="Q85" i="1"/>
  <c r="Q82" i="1"/>
  <c r="Q84" i="1"/>
  <c r="Q81" i="1"/>
  <c r="Q39" i="1"/>
  <c r="Q36" i="1"/>
  <c r="Q35" i="1"/>
  <c r="Q37" i="1"/>
  <c r="Q38" i="1"/>
  <c r="Q176" i="1"/>
  <c r="Q179" i="1"/>
  <c r="Q174" i="1"/>
  <c r="Q175" i="1"/>
  <c r="Q178" i="1"/>
  <c r="P271" i="1"/>
  <c r="P269" i="1"/>
  <c r="P267" i="1"/>
  <c r="P278" i="1"/>
  <c r="P279" i="1"/>
  <c r="P281" i="1"/>
  <c r="P159" i="1"/>
  <c r="P158" i="1"/>
  <c r="P161" i="1"/>
  <c r="P168" i="1"/>
  <c r="P171" i="1"/>
  <c r="P170" i="1"/>
  <c r="P172" i="1"/>
  <c r="P43" i="1"/>
  <c r="P40" i="1"/>
  <c r="P44" i="1"/>
  <c r="P42" i="1"/>
  <c r="P45" i="1"/>
  <c r="P312" i="1"/>
  <c r="P313" i="1"/>
  <c r="P311" i="1"/>
  <c r="P24" i="1"/>
  <c r="P21" i="1"/>
  <c r="P20" i="1"/>
  <c r="O276" i="1"/>
  <c r="O237" i="1"/>
  <c r="O131" i="1"/>
  <c r="O60" i="1"/>
  <c r="O56" i="1"/>
  <c r="O255" i="1"/>
  <c r="O296" i="1"/>
  <c r="O167" i="1"/>
  <c r="O84" i="1"/>
  <c r="O26" i="1"/>
  <c r="O38" i="1"/>
  <c r="O177" i="1"/>
  <c r="P280" i="1"/>
  <c r="R211" i="1"/>
  <c r="R213" i="1"/>
  <c r="R212" i="1"/>
  <c r="R214" i="1"/>
  <c r="R215" i="1"/>
  <c r="R210" i="1"/>
  <c r="R197" i="1"/>
  <c r="R196" i="1"/>
  <c r="R199" i="1"/>
  <c r="R195" i="1"/>
  <c r="R198" i="1"/>
  <c r="R93" i="1"/>
  <c r="R95" i="1"/>
  <c r="R91" i="1"/>
  <c r="R92" i="1"/>
  <c r="R94" i="1"/>
  <c r="R62" i="1"/>
  <c r="R63" i="1"/>
  <c r="R61" i="1"/>
  <c r="R64" i="1"/>
  <c r="R65" i="1"/>
  <c r="R257" i="1"/>
  <c r="R258" i="1"/>
  <c r="R259" i="1"/>
  <c r="R261" i="1"/>
  <c r="R260" i="1"/>
  <c r="R33" i="1"/>
  <c r="R32" i="1"/>
  <c r="R34" i="1"/>
  <c r="R31" i="1"/>
  <c r="R30" i="1"/>
  <c r="R309" i="1"/>
  <c r="R304" i="1"/>
  <c r="R307" i="1"/>
  <c r="R310" i="1"/>
  <c r="R308" i="1"/>
  <c r="R306" i="1"/>
  <c r="R305" i="1"/>
  <c r="R20" i="1"/>
  <c r="R22" i="1"/>
  <c r="R24" i="1"/>
  <c r="R23" i="1"/>
  <c r="R21" i="1"/>
  <c r="R311" i="1"/>
  <c r="R315" i="1"/>
  <c r="R312" i="1"/>
  <c r="R314" i="1"/>
  <c r="R313" i="1"/>
  <c r="R68" i="1"/>
  <c r="R66" i="1"/>
  <c r="R69" i="1"/>
  <c r="R67" i="1"/>
  <c r="R70" i="1"/>
  <c r="R241" i="1"/>
  <c r="R240" i="1"/>
  <c r="R239" i="1"/>
  <c r="R237" i="1"/>
  <c r="R238" i="1"/>
  <c r="R114" i="1"/>
  <c r="R116" i="1"/>
  <c r="R115" i="1"/>
  <c r="R118" i="1"/>
  <c r="R117" i="1"/>
  <c r="O220" i="1"/>
  <c r="O271" i="1"/>
  <c r="O222" i="1"/>
  <c r="O292" i="1"/>
  <c r="O80" i="1"/>
  <c r="O51" i="1"/>
  <c r="O278" i="1"/>
  <c r="O161" i="1"/>
  <c r="O75" i="1"/>
  <c r="O69" i="1"/>
  <c r="O40" i="1"/>
  <c r="O303" i="1"/>
  <c r="O236" i="1"/>
  <c r="O11" i="1"/>
  <c r="O122" i="1"/>
  <c r="O179" i="1"/>
  <c r="Q238" i="1"/>
  <c r="Q121" i="1"/>
  <c r="P218" i="1"/>
  <c r="P225" i="1"/>
  <c r="P86" i="1"/>
  <c r="P99" i="1"/>
  <c r="P75" i="1"/>
  <c r="P91" i="1"/>
  <c r="P132" i="1"/>
  <c r="P208" i="1"/>
  <c r="P308" i="1"/>
  <c r="O117" i="1"/>
  <c r="O238" i="1"/>
  <c r="O254" i="1"/>
  <c r="O143" i="1"/>
  <c r="O286" i="1"/>
  <c r="O139" i="1"/>
  <c r="O37" i="1"/>
  <c r="O178" i="1"/>
  <c r="P130" i="1"/>
  <c r="R203" i="1"/>
  <c r="R202" i="1"/>
  <c r="R204" i="1"/>
  <c r="R200" i="1"/>
  <c r="R201" i="1"/>
  <c r="R262" i="1"/>
  <c r="R263" i="1"/>
  <c r="R265" i="1"/>
  <c r="R266" i="1"/>
  <c r="R264" i="1"/>
  <c r="R232" i="1"/>
  <c r="R236" i="1"/>
  <c r="R233" i="1"/>
  <c r="R235" i="1"/>
  <c r="R234" i="1"/>
  <c r="R50" i="1"/>
  <c r="R51" i="1"/>
  <c r="R52" i="1"/>
  <c r="R49" i="1"/>
  <c r="R47" i="1"/>
  <c r="R48" i="1"/>
  <c r="R293" i="1"/>
  <c r="R289" i="1"/>
  <c r="R291" i="1"/>
  <c r="R292" i="1"/>
  <c r="R290" i="1"/>
  <c r="R287" i="1"/>
  <c r="R285" i="1"/>
  <c r="R284" i="1"/>
  <c r="R283" i="1"/>
  <c r="R288" i="1"/>
  <c r="R282" i="1"/>
  <c r="R286" i="1"/>
  <c r="O219" i="1"/>
  <c r="O2" i="1"/>
  <c r="O268" i="1"/>
  <c r="O224" i="1"/>
  <c r="O50" i="1"/>
  <c r="O280" i="1"/>
  <c r="O126" i="1"/>
  <c r="O162" i="1"/>
  <c r="O74" i="1"/>
  <c r="O295" i="1"/>
  <c r="O46" i="1"/>
  <c r="O232" i="1"/>
  <c r="O21" i="1"/>
  <c r="O176" i="1"/>
  <c r="Q186" i="1"/>
  <c r="Q155" i="1"/>
  <c r="Q109" i="1"/>
  <c r="Q264" i="1"/>
  <c r="P226" i="1"/>
  <c r="P71" i="1"/>
  <c r="P148" i="1"/>
  <c r="P261" i="1"/>
  <c r="P195" i="1"/>
  <c r="P108" i="1"/>
  <c r="P245" i="1"/>
  <c r="P268" i="1"/>
  <c r="P173" i="1"/>
  <c r="P41" i="1"/>
  <c r="P315" i="1"/>
  <c r="P16" i="1"/>
  <c r="O6" i="1"/>
  <c r="O118" i="1"/>
  <c r="O289" i="1"/>
  <c r="O78" i="1"/>
  <c r="O100" i="1"/>
  <c r="O275" i="1"/>
  <c r="O239" i="1"/>
  <c r="O57" i="1"/>
  <c r="O159" i="1"/>
  <c r="O172" i="1"/>
  <c r="O150" i="1"/>
  <c r="O235" i="1"/>
  <c r="O23" i="1"/>
  <c r="O175" i="1"/>
  <c r="Q62" i="1"/>
  <c r="Q63" i="1"/>
  <c r="Q61" i="1"/>
  <c r="Q64" i="1"/>
  <c r="Q65" i="1"/>
  <c r="Q68" i="1"/>
  <c r="Q66" i="1"/>
  <c r="Q69" i="1"/>
  <c r="Q67" i="1"/>
  <c r="Q70" i="1"/>
  <c r="Q232" i="1"/>
  <c r="Q236" i="1"/>
  <c r="Q233" i="1"/>
  <c r="Q235" i="1"/>
  <c r="Q234" i="1"/>
  <c r="P192" i="1"/>
  <c r="P194" i="1"/>
  <c r="P193" i="1"/>
  <c r="P190" i="1"/>
  <c r="P2" i="1"/>
  <c r="P5" i="1"/>
  <c r="P3" i="1"/>
  <c r="P4" i="1"/>
  <c r="P275" i="1"/>
  <c r="P274" i="1"/>
  <c r="P272" i="1"/>
  <c r="P276" i="1"/>
  <c r="P129" i="1"/>
  <c r="P126" i="1"/>
  <c r="P128" i="1"/>
  <c r="P131" i="1"/>
  <c r="P55" i="1"/>
  <c r="P60" i="1"/>
  <c r="P57" i="1"/>
  <c r="P58" i="1"/>
  <c r="P53" i="1"/>
  <c r="P56" i="1"/>
  <c r="P248" i="1"/>
  <c r="P251" i="1"/>
  <c r="P250" i="1"/>
  <c r="P249" i="1"/>
  <c r="P29" i="1"/>
  <c r="P27" i="1"/>
  <c r="P25" i="1"/>
  <c r="P26" i="1"/>
  <c r="P215" i="1"/>
  <c r="P210" i="1"/>
  <c r="P211" i="1"/>
  <c r="P213" i="1"/>
  <c r="P212" i="1"/>
  <c r="P214" i="1"/>
  <c r="O186" i="1"/>
  <c r="O76" i="1"/>
  <c r="O155" i="1"/>
  <c r="O300" i="1"/>
  <c r="O299" i="1"/>
  <c r="O302" i="1"/>
  <c r="O110" i="1"/>
  <c r="O9" i="1"/>
  <c r="O13" i="1"/>
  <c r="O14" i="1"/>
  <c r="O121" i="1"/>
  <c r="O119" i="1"/>
  <c r="O243" i="1"/>
  <c r="O204" i="1"/>
  <c r="P223" i="1"/>
  <c r="P100" i="1"/>
  <c r="P59" i="1"/>
  <c r="P150" i="1"/>
  <c r="P260" i="1"/>
  <c r="P23" i="1"/>
  <c r="R110" i="1"/>
  <c r="R113" i="1"/>
  <c r="R111" i="1"/>
  <c r="R112" i="1"/>
  <c r="R109" i="1"/>
  <c r="R253" i="1"/>
  <c r="R256" i="1"/>
  <c r="R252" i="1"/>
  <c r="R255" i="1"/>
  <c r="R254" i="1"/>
  <c r="R17" i="1"/>
  <c r="R15" i="1"/>
  <c r="R19" i="1"/>
  <c r="R14" i="1"/>
  <c r="R16" i="1"/>
  <c r="R18" i="1"/>
  <c r="R13" i="1"/>
  <c r="R12" i="1"/>
  <c r="R164" i="1"/>
  <c r="R166" i="1"/>
  <c r="R165" i="1"/>
  <c r="R167" i="1"/>
  <c r="R163" i="1"/>
  <c r="R126" i="1"/>
  <c r="R128" i="1"/>
  <c r="R131" i="1"/>
  <c r="R127" i="1"/>
  <c r="R129" i="1"/>
  <c r="R130" i="1"/>
  <c r="R226" i="1"/>
  <c r="R224" i="1"/>
  <c r="R222" i="1"/>
  <c r="R225" i="1"/>
  <c r="R223" i="1"/>
  <c r="Q267" i="1"/>
  <c r="Q268" i="1"/>
  <c r="Q271" i="1"/>
  <c r="Q270" i="1"/>
  <c r="Q269" i="1"/>
  <c r="Q281" i="1"/>
  <c r="Q280" i="1"/>
  <c r="Q278" i="1"/>
  <c r="Q277" i="1"/>
  <c r="Q279" i="1"/>
  <c r="Q161" i="1"/>
  <c r="Q160" i="1"/>
  <c r="Q159" i="1"/>
  <c r="Q162" i="1"/>
  <c r="Q158" i="1"/>
  <c r="Q170" i="1"/>
  <c r="Q172" i="1"/>
  <c r="Q173" i="1"/>
  <c r="Q168" i="1"/>
  <c r="Q169" i="1"/>
  <c r="Q171" i="1"/>
  <c r="Q44" i="1"/>
  <c r="Q42" i="1"/>
  <c r="Q45" i="1"/>
  <c r="Q41" i="1"/>
  <c r="Q43" i="1"/>
  <c r="Q46" i="1"/>
  <c r="Q40" i="1"/>
  <c r="Q311" i="1"/>
  <c r="Q315" i="1"/>
  <c r="Q312" i="1"/>
  <c r="Q314" i="1"/>
  <c r="Q313" i="1"/>
  <c r="Q20" i="1"/>
  <c r="Q22" i="1"/>
  <c r="Q24" i="1"/>
  <c r="Q23" i="1"/>
  <c r="Q21" i="1"/>
  <c r="Q33" i="1"/>
  <c r="Q32" i="1"/>
  <c r="Q34" i="1"/>
  <c r="Q31" i="1"/>
  <c r="Q30" i="1"/>
  <c r="P293" i="1"/>
  <c r="P289" i="1"/>
  <c r="P291" i="1"/>
  <c r="P292" i="1"/>
  <c r="P48" i="1"/>
  <c r="P50" i="1"/>
  <c r="P51" i="1"/>
  <c r="P52" i="1"/>
  <c r="P49" i="1"/>
  <c r="P147" i="1"/>
  <c r="P145" i="1"/>
  <c r="P146" i="1"/>
  <c r="P143" i="1"/>
  <c r="P282" i="1"/>
  <c r="P287" i="1"/>
  <c r="P285" i="1"/>
  <c r="P284" i="1"/>
  <c r="P283" i="1"/>
  <c r="P83" i="1"/>
  <c r="P85" i="1"/>
  <c r="P82" i="1"/>
  <c r="P84" i="1"/>
  <c r="P142" i="1"/>
  <c r="P139" i="1"/>
  <c r="P137" i="1"/>
  <c r="P140" i="1"/>
  <c r="P141" i="1"/>
  <c r="P138" i="1"/>
  <c r="O263" i="1"/>
  <c r="O262" i="1"/>
  <c r="O137" i="1"/>
  <c r="O31" i="1"/>
  <c r="P191" i="1"/>
  <c r="P54" i="1"/>
  <c r="P288" i="1"/>
  <c r="P22" i="1"/>
  <c r="Q177" i="1"/>
  <c r="R119" i="1"/>
  <c r="R120" i="1"/>
  <c r="R124" i="1"/>
  <c r="R123" i="1"/>
  <c r="R125" i="1"/>
  <c r="R122" i="1"/>
  <c r="R121" i="1"/>
  <c r="R230" i="1"/>
  <c r="R228" i="1"/>
  <c r="R229" i="1"/>
  <c r="R227" i="1"/>
  <c r="R231" i="1"/>
  <c r="R297" i="1"/>
  <c r="R296" i="1"/>
  <c r="R298" i="1"/>
  <c r="R294" i="1"/>
  <c r="R295" i="1"/>
  <c r="R5" i="1"/>
  <c r="R3" i="1"/>
  <c r="R4" i="1"/>
  <c r="R6" i="1"/>
  <c r="R2" i="1"/>
  <c r="R39" i="1"/>
  <c r="R36" i="1"/>
  <c r="R35" i="1"/>
  <c r="R37" i="1"/>
  <c r="R38" i="1"/>
  <c r="R9" i="1"/>
  <c r="R11" i="1"/>
  <c r="R7" i="1"/>
  <c r="R10" i="1"/>
  <c r="R8" i="1"/>
  <c r="R181" i="1"/>
  <c r="R183" i="1"/>
  <c r="R184" i="1"/>
  <c r="R182" i="1"/>
  <c r="R180" i="1"/>
  <c r="R147" i="1"/>
  <c r="R145" i="1"/>
  <c r="R146" i="1"/>
  <c r="R143" i="1"/>
  <c r="R144" i="1"/>
  <c r="O192" i="1"/>
  <c r="O4" i="1"/>
  <c r="H4" i="1" s="1"/>
  <c r="O273" i="1"/>
  <c r="O59" i="1"/>
  <c r="R176" i="1"/>
  <c r="R179" i="1"/>
  <c r="R174" i="1"/>
  <c r="R175" i="1"/>
  <c r="R178" i="1"/>
  <c r="R177" i="1"/>
  <c r="R83" i="1"/>
  <c r="R85" i="1"/>
  <c r="R82" i="1"/>
  <c r="R84" i="1"/>
  <c r="R81" i="1"/>
  <c r="R57" i="1"/>
  <c r="R58" i="1"/>
  <c r="R53" i="1"/>
  <c r="R56" i="1"/>
  <c r="R54" i="1"/>
  <c r="R55" i="1"/>
  <c r="R59" i="1"/>
  <c r="R60" i="1"/>
  <c r="R97" i="1"/>
  <c r="R96" i="1"/>
  <c r="R99" i="1"/>
  <c r="R100" i="1"/>
  <c r="R98" i="1"/>
  <c r="R88" i="1"/>
  <c r="R90" i="1"/>
  <c r="R86" i="1"/>
  <c r="R87" i="1"/>
  <c r="R89" i="1"/>
  <c r="R220" i="1"/>
  <c r="R217" i="1"/>
  <c r="R221" i="1"/>
  <c r="R218" i="1"/>
  <c r="R219" i="1"/>
  <c r="R216" i="1"/>
  <c r="O116" i="1"/>
  <c r="O241" i="1"/>
  <c r="O149" i="1"/>
  <c r="O230" i="1"/>
  <c r="O104" i="1"/>
  <c r="Q220" i="1"/>
  <c r="Q217" i="1"/>
  <c r="Q221" i="1"/>
  <c r="Q218" i="1"/>
  <c r="Q219" i="1"/>
  <c r="Q216" i="1"/>
  <c r="Q88" i="1"/>
  <c r="Q90" i="1"/>
  <c r="Q86" i="1"/>
  <c r="Q87" i="1"/>
  <c r="Q97" i="1"/>
  <c r="Q96" i="1"/>
  <c r="Q99" i="1"/>
  <c r="Q100" i="1"/>
  <c r="Q98" i="1"/>
  <c r="Q93" i="1"/>
  <c r="Q95" i="1"/>
  <c r="Q91" i="1"/>
  <c r="Q92" i="1"/>
  <c r="Q94" i="1"/>
  <c r="Q133" i="1"/>
  <c r="Q135" i="1"/>
  <c r="Q132" i="1"/>
  <c r="Q134" i="1"/>
  <c r="Q136" i="1"/>
  <c r="Q207" i="1"/>
  <c r="Q205" i="1"/>
  <c r="Q208" i="1"/>
  <c r="Q206" i="1"/>
  <c r="Q209" i="1"/>
  <c r="Q309" i="1"/>
  <c r="Q304" i="1"/>
  <c r="Q307" i="1"/>
  <c r="Q310" i="1"/>
  <c r="Q308" i="1"/>
  <c r="Q306" i="1"/>
  <c r="Q245" i="1"/>
  <c r="Q242" i="1"/>
  <c r="Q246" i="1"/>
  <c r="Q244" i="1"/>
  <c r="Q243" i="1"/>
  <c r="P117" i="1"/>
  <c r="P114" i="1"/>
  <c r="P116" i="1"/>
  <c r="P115" i="1"/>
  <c r="P118" i="1"/>
  <c r="P238" i="1"/>
  <c r="P241" i="1"/>
  <c r="P240" i="1"/>
  <c r="P239" i="1"/>
  <c r="P237" i="1"/>
  <c r="P254" i="1"/>
  <c r="P253" i="1"/>
  <c r="P256" i="1"/>
  <c r="P252" i="1"/>
  <c r="P255" i="1"/>
  <c r="P295" i="1"/>
  <c r="P297" i="1"/>
  <c r="P296" i="1"/>
  <c r="P298" i="1"/>
  <c r="P294" i="1"/>
  <c r="P231" i="1"/>
  <c r="P230" i="1"/>
  <c r="P228" i="1"/>
  <c r="P229" i="1"/>
  <c r="P227" i="1"/>
  <c r="P163" i="1"/>
  <c r="P164" i="1"/>
  <c r="P166" i="1"/>
  <c r="P165" i="1"/>
  <c r="P167" i="1"/>
  <c r="P180" i="1"/>
  <c r="P181" i="1"/>
  <c r="P183" i="1"/>
  <c r="P184" i="1"/>
  <c r="P182" i="1"/>
  <c r="P36" i="1"/>
  <c r="P35" i="1"/>
  <c r="P37" i="1"/>
  <c r="P38" i="1"/>
  <c r="P39" i="1"/>
  <c r="P174" i="1"/>
  <c r="P177" i="1"/>
  <c r="P176" i="1"/>
  <c r="P175" i="1"/>
  <c r="P178" i="1"/>
  <c r="O42" i="1"/>
  <c r="H42" i="1" s="1"/>
  <c r="O43" i="1"/>
  <c r="H43" i="1" s="1"/>
  <c r="O20" i="1"/>
  <c r="H20" i="1" s="1"/>
  <c r="O22" i="1"/>
  <c r="H22" i="1" s="1"/>
  <c r="O108" i="1"/>
  <c r="P219" i="1"/>
  <c r="P64" i="1"/>
  <c r="P162" i="1"/>
  <c r="P67" i="1"/>
  <c r="P134" i="1"/>
  <c r="P235" i="1"/>
  <c r="P198" i="1"/>
  <c r="P266" i="1"/>
  <c r="R301" i="1"/>
  <c r="R303" i="1"/>
  <c r="R302" i="1"/>
  <c r="R300" i="1"/>
  <c r="R299" i="1"/>
  <c r="R274" i="1"/>
  <c r="R272" i="1"/>
  <c r="R276" i="1"/>
  <c r="R273" i="1"/>
  <c r="R275" i="1"/>
  <c r="R194" i="1"/>
  <c r="R193" i="1"/>
  <c r="R190" i="1"/>
  <c r="R191" i="1"/>
  <c r="R192" i="1"/>
  <c r="O152" i="1"/>
  <c r="R141" i="1"/>
  <c r="R138" i="1"/>
  <c r="R142" i="1"/>
  <c r="R139" i="1"/>
  <c r="R137" i="1"/>
  <c r="R140" i="1"/>
  <c r="R27" i="1"/>
  <c r="R25" i="1"/>
  <c r="R26" i="1"/>
  <c r="R28" i="1"/>
  <c r="R29" i="1"/>
  <c r="R251" i="1"/>
  <c r="R250" i="1"/>
  <c r="R249" i="1"/>
  <c r="R247" i="1"/>
  <c r="R248" i="1"/>
  <c r="R151" i="1"/>
  <c r="R149" i="1"/>
  <c r="R152" i="1"/>
  <c r="R148" i="1"/>
  <c r="R150" i="1"/>
  <c r="R71" i="1"/>
  <c r="R73" i="1"/>
  <c r="R74" i="1"/>
  <c r="R75" i="1"/>
  <c r="R72" i="1"/>
  <c r="R281" i="1"/>
  <c r="R280" i="1"/>
  <c r="R278" i="1"/>
  <c r="R277" i="1"/>
  <c r="R279" i="1"/>
  <c r="R267" i="1"/>
  <c r="R268" i="1"/>
  <c r="R271" i="1"/>
  <c r="R270" i="1"/>
  <c r="R269" i="1"/>
  <c r="O189" i="1"/>
  <c r="O64" i="1"/>
  <c r="H64" i="1" s="1"/>
  <c r="O274" i="1"/>
  <c r="H274" i="1" s="1"/>
  <c r="O130" i="1"/>
  <c r="H130" i="1" s="1"/>
  <c r="O54" i="1"/>
  <c r="H54" i="1" s="1"/>
  <c r="O256" i="1"/>
  <c r="O168" i="1"/>
  <c r="H168" i="1" s="1"/>
  <c r="O66" i="1"/>
  <c r="H66" i="1" s="1"/>
  <c r="O93" i="1"/>
  <c r="O312" i="1"/>
  <c r="H312" i="1" s="1"/>
  <c r="O111" i="1"/>
  <c r="O198" i="1"/>
  <c r="O35" i="1"/>
  <c r="H35" i="1" s="1"/>
  <c r="P186" i="1"/>
  <c r="P76" i="1"/>
  <c r="P155" i="1"/>
  <c r="P299" i="1"/>
  <c r="P109" i="1"/>
  <c r="P8" i="1"/>
  <c r="P18" i="1"/>
  <c r="O216" i="1"/>
  <c r="O89" i="1"/>
  <c r="O98" i="1"/>
  <c r="P290" i="1"/>
  <c r="P273" i="1"/>
  <c r="P160" i="1"/>
  <c r="P144" i="1"/>
  <c r="P81" i="1"/>
  <c r="Q226" i="1"/>
  <c r="Q224" i="1"/>
  <c r="Q222" i="1"/>
  <c r="Q225" i="1"/>
  <c r="Q223" i="1"/>
  <c r="Q71" i="1"/>
  <c r="Q73" i="1"/>
  <c r="Q74" i="1"/>
  <c r="Q75" i="1"/>
  <c r="Q72" i="1"/>
  <c r="Q151" i="1"/>
  <c r="Q149" i="1"/>
  <c r="Q152" i="1"/>
  <c r="Q148" i="1"/>
  <c r="Q150" i="1"/>
  <c r="Q257" i="1"/>
  <c r="Q258" i="1"/>
  <c r="Q259" i="1"/>
  <c r="Q261" i="1"/>
  <c r="Q260" i="1"/>
  <c r="Q197" i="1"/>
  <c r="Q196" i="1"/>
  <c r="Q199" i="1"/>
  <c r="Q195" i="1"/>
  <c r="Q198" i="1"/>
  <c r="P123" i="1"/>
  <c r="O71" i="1"/>
  <c r="O298" i="1"/>
  <c r="O151" i="1"/>
  <c r="O144" i="1"/>
  <c r="H144" i="1" s="1"/>
  <c r="O95" i="1"/>
  <c r="H95" i="1" s="1"/>
  <c r="O231" i="1"/>
  <c r="O288" i="1"/>
  <c r="H288" i="1" s="1"/>
  <c r="O135" i="1"/>
  <c r="H135" i="1" s="1"/>
  <c r="O247" i="1"/>
  <c r="H247" i="1" s="1"/>
  <c r="O163" i="1"/>
  <c r="O259" i="1"/>
  <c r="O81" i="1"/>
  <c r="H81" i="1" s="1"/>
  <c r="O205" i="1"/>
  <c r="H205" i="1" s="1"/>
  <c r="O28" i="1"/>
  <c r="H28" i="1" s="1"/>
  <c r="O180" i="1"/>
  <c r="O199" i="1"/>
  <c r="H199" i="1" s="1"/>
  <c r="O310" i="1"/>
  <c r="H310" i="1" s="1"/>
  <c r="O16" i="1"/>
  <c r="O215" i="1"/>
  <c r="H215" i="1" s="1"/>
  <c r="P217" i="1"/>
  <c r="P224" i="1"/>
  <c r="P88" i="1"/>
  <c r="P97" i="1"/>
  <c r="P73" i="1"/>
  <c r="P149" i="1"/>
  <c r="P93" i="1"/>
  <c r="P133" i="1"/>
  <c r="P258" i="1"/>
  <c r="P207" i="1"/>
  <c r="P196" i="1"/>
  <c r="P307" i="1"/>
  <c r="P14" i="1"/>
  <c r="P107" i="1"/>
  <c r="P124" i="1"/>
  <c r="P243" i="1"/>
  <c r="P189" i="1"/>
  <c r="P80" i="1"/>
  <c r="P156" i="1"/>
  <c r="P151" i="1"/>
  <c r="P302" i="1"/>
  <c r="P257" i="1"/>
  <c r="P111" i="1"/>
  <c r="P197" i="1"/>
  <c r="P7" i="1"/>
  <c r="P19" i="1"/>
  <c r="P106" i="1"/>
  <c r="P120" i="1"/>
  <c r="P188" i="1"/>
  <c r="P77" i="1"/>
  <c r="P157" i="1"/>
  <c r="P303" i="1"/>
  <c r="P113" i="1"/>
  <c r="P304" i="1"/>
  <c r="P11" i="1"/>
  <c r="P15" i="1"/>
  <c r="P103" i="1"/>
  <c r="P119" i="1"/>
  <c r="Q114" i="1"/>
  <c r="Q116" i="1"/>
  <c r="Q115" i="1"/>
  <c r="Q118" i="1"/>
  <c r="Q241" i="1"/>
  <c r="Q240" i="1"/>
  <c r="Q239" i="1"/>
  <c r="Q237" i="1"/>
  <c r="Q253" i="1"/>
  <c r="Q256" i="1"/>
  <c r="Q252" i="1"/>
  <c r="Q255" i="1"/>
  <c r="Q297" i="1"/>
  <c r="Q296" i="1"/>
  <c r="Q298" i="1"/>
  <c r="Q294" i="1"/>
  <c r="Q230" i="1"/>
  <c r="Q228" i="1"/>
  <c r="Q229" i="1"/>
  <c r="Q227" i="1"/>
  <c r="Q164" i="1"/>
  <c r="Q166" i="1"/>
  <c r="Q165" i="1"/>
  <c r="Q167" i="1"/>
  <c r="Q181" i="1"/>
  <c r="Q183" i="1"/>
  <c r="Q184" i="1"/>
  <c r="Q182" i="1"/>
  <c r="Q119" i="1"/>
  <c r="Q120" i="1"/>
  <c r="Q124" i="1"/>
  <c r="Q123" i="1"/>
  <c r="Q125" i="1"/>
  <c r="Q122" i="1"/>
  <c r="P31" i="1"/>
  <c r="P220" i="1"/>
  <c r="P187" i="1"/>
  <c r="P78" i="1"/>
  <c r="P154" i="1"/>
  <c r="P301" i="1"/>
  <c r="P110" i="1"/>
  <c r="P309" i="1"/>
  <c r="P9" i="1"/>
  <c r="P17" i="1"/>
  <c r="P102" i="1"/>
  <c r="P121" i="1"/>
  <c r="Q117" i="1"/>
  <c r="Q231" i="1"/>
  <c r="O206" i="1"/>
  <c r="H206" i="1" s="1"/>
  <c r="O306" i="1"/>
  <c r="H306" i="1" s="1"/>
  <c r="Q187" i="1"/>
  <c r="Q188" i="1"/>
  <c r="Q189" i="1"/>
  <c r="Q185" i="1"/>
  <c r="Q78" i="1"/>
  <c r="Q77" i="1"/>
  <c r="Q80" i="1"/>
  <c r="Q79" i="1"/>
  <c r="Q154" i="1"/>
  <c r="Q157" i="1"/>
  <c r="Q156" i="1"/>
  <c r="Q153" i="1"/>
  <c r="Q301" i="1"/>
  <c r="Q303" i="1"/>
  <c r="Q302" i="1"/>
  <c r="Q300" i="1"/>
  <c r="Q110" i="1"/>
  <c r="Q113" i="1"/>
  <c r="Q111" i="1"/>
  <c r="Q112" i="1"/>
  <c r="Q9" i="1"/>
  <c r="Q11" i="1"/>
  <c r="Q7" i="1"/>
  <c r="Q10" i="1"/>
  <c r="Q17" i="1"/>
  <c r="Q15" i="1"/>
  <c r="Q19" i="1"/>
  <c r="Q14" i="1"/>
  <c r="Q16" i="1"/>
  <c r="Q18" i="1"/>
  <c r="Q13" i="1"/>
  <c r="Q262" i="1"/>
  <c r="Q263" i="1"/>
  <c r="Q265" i="1"/>
  <c r="Q266" i="1"/>
  <c r="Q203" i="1"/>
  <c r="Q202" i="1"/>
  <c r="Q204" i="1"/>
  <c r="Q200" i="1"/>
  <c r="Q201" i="1"/>
  <c r="P216" i="1"/>
  <c r="P89" i="1"/>
  <c r="P98" i="1"/>
  <c r="P94" i="1"/>
  <c r="P136" i="1"/>
  <c r="P209" i="1"/>
  <c r="P305" i="1"/>
  <c r="P12" i="1"/>
  <c r="P101" i="1"/>
  <c r="P122" i="1"/>
  <c r="P30" i="1"/>
  <c r="P244" i="1"/>
  <c r="Q180" i="1"/>
  <c r="P105" i="1"/>
  <c r="P32" i="1"/>
  <c r="P242" i="1"/>
  <c r="Q76" i="1"/>
  <c r="Q8" i="1"/>
  <c r="P33" i="1"/>
  <c r="Q295" i="1"/>
  <c r="Q163" i="1"/>
  <c r="Q12" i="1"/>
  <c r="Q107" i="1"/>
  <c r="Q108" i="1"/>
  <c r="Q105" i="1"/>
  <c r="Q104" i="1"/>
  <c r="Q101" i="1"/>
  <c r="Q102" i="1"/>
  <c r="Q103" i="1"/>
  <c r="Q106" i="1"/>
  <c r="O146" i="1"/>
  <c r="H146" i="1" s="1"/>
  <c r="O229" i="1"/>
  <c r="H229" i="1" s="1"/>
  <c r="O284" i="1"/>
  <c r="H284" i="1" s="1"/>
  <c r="O250" i="1"/>
  <c r="H250" i="1" s="1"/>
  <c r="O165" i="1"/>
  <c r="H165" i="1" s="1"/>
  <c r="O257" i="1"/>
  <c r="H257" i="1" s="1"/>
  <c r="O82" i="1"/>
  <c r="H82" i="1" s="1"/>
  <c r="O25" i="1"/>
  <c r="H25" i="1" s="1"/>
  <c r="O184" i="1"/>
  <c r="H184" i="1" s="1"/>
  <c r="O197" i="1"/>
  <c r="H197" i="1" s="1"/>
  <c r="O19" i="1"/>
  <c r="H19" i="1" s="1"/>
  <c r="O212" i="1"/>
  <c r="H212" i="1" s="1"/>
  <c r="O106" i="1"/>
  <c r="H106" i="1" s="1"/>
  <c r="O142" i="1"/>
  <c r="H142" i="1" s="1"/>
  <c r="O32" i="1"/>
  <c r="H32" i="1" s="1"/>
  <c r="O246" i="1"/>
  <c r="H246" i="1" s="1"/>
  <c r="O203" i="1"/>
  <c r="H203" i="1" s="1"/>
  <c r="O228" i="1"/>
  <c r="H228" i="1" s="1"/>
  <c r="O285" i="1"/>
  <c r="H285" i="1" s="1"/>
  <c r="O251" i="1"/>
  <c r="H251" i="1" s="1"/>
  <c r="O166" i="1"/>
  <c r="H166" i="1" s="1"/>
  <c r="O85" i="1"/>
  <c r="H85" i="1" s="1"/>
  <c r="O27" i="1"/>
  <c r="H27" i="1" s="1"/>
  <c r="O183" i="1"/>
  <c r="H183" i="1" s="1"/>
  <c r="O304" i="1"/>
  <c r="H304" i="1" s="1"/>
  <c r="O15" i="1"/>
  <c r="H15" i="1" s="1"/>
  <c r="O213" i="1"/>
  <c r="H213" i="1" s="1"/>
  <c r="O103" i="1"/>
  <c r="H103" i="1" s="1"/>
  <c r="O138" i="1"/>
  <c r="H138" i="1" s="1"/>
  <c r="O33" i="1"/>
  <c r="H33" i="1" s="1"/>
  <c r="O242" i="1"/>
  <c r="H242" i="1" s="1"/>
  <c r="O287" i="1"/>
  <c r="H287" i="1" s="1"/>
  <c r="O164" i="1"/>
  <c r="H164" i="1" s="1"/>
  <c r="O83" i="1"/>
  <c r="H83" i="1" s="1"/>
  <c r="O181" i="1"/>
  <c r="H181" i="1" s="1"/>
  <c r="O309" i="1"/>
  <c r="H309" i="1" s="1"/>
  <c r="O17" i="1"/>
  <c r="H17" i="1" s="1"/>
  <c r="O211" i="1"/>
  <c r="H211" i="1" s="1"/>
  <c r="O102" i="1"/>
  <c r="O141" i="1"/>
  <c r="H141" i="1" s="1"/>
  <c r="O245" i="1"/>
  <c r="H245" i="1" s="1"/>
  <c r="O136" i="1"/>
  <c r="H136" i="1" s="1"/>
  <c r="O209" i="1"/>
  <c r="H209" i="1" s="1"/>
  <c r="O305" i="1"/>
  <c r="H305" i="1" s="1"/>
  <c r="O12" i="1"/>
  <c r="H12" i="1" s="1"/>
  <c r="O101" i="1"/>
  <c r="H101" i="1" s="1"/>
  <c r="O264" i="1"/>
  <c r="H264" i="1" s="1"/>
  <c r="O140" i="1"/>
  <c r="H140" i="1" s="1"/>
  <c r="O266" i="1"/>
  <c r="H266" i="1" s="1"/>
  <c r="O201" i="1"/>
  <c r="H201" i="1" s="1"/>
  <c r="O282" i="1"/>
  <c r="H282" i="1" s="1"/>
  <c r="O132" i="1"/>
  <c r="H132" i="1" s="1"/>
  <c r="O248" i="1"/>
  <c r="H248" i="1" s="1"/>
  <c r="O261" i="1"/>
  <c r="H261" i="1" s="1"/>
  <c r="O208" i="1"/>
  <c r="H208" i="1" s="1"/>
  <c r="O29" i="1"/>
  <c r="H29" i="1" s="1"/>
  <c r="O195" i="1"/>
  <c r="H195" i="1" s="1"/>
  <c r="O308" i="1"/>
  <c r="H308" i="1" s="1"/>
  <c r="O18" i="1"/>
  <c r="H18" i="1" s="1"/>
  <c r="O210" i="1"/>
  <c r="H210" i="1" s="1"/>
  <c r="O105" i="1"/>
  <c r="H105" i="1" s="1"/>
  <c r="O265" i="1"/>
  <c r="H265" i="1" s="1"/>
  <c r="O30" i="1"/>
  <c r="H30" i="1" s="1"/>
  <c r="O200" i="1"/>
  <c r="H200" i="1" s="1"/>
  <c r="J26" i="71"/>
  <c r="J35" i="71"/>
  <c r="J43" i="71"/>
  <c r="J50" i="71"/>
  <c r="J34" i="71"/>
  <c r="J23" i="71"/>
  <c r="J18" i="71"/>
  <c r="J10" i="71"/>
  <c r="J4" i="71"/>
  <c r="J30" i="71"/>
  <c r="J41" i="71"/>
  <c r="J20" i="71"/>
  <c r="J72" i="71"/>
  <c r="J37" i="71"/>
  <c r="J15" i="71"/>
  <c r="J86" i="71"/>
  <c r="J101" i="71"/>
  <c r="J7" i="71"/>
  <c r="J8" i="71"/>
  <c r="J32" i="71"/>
  <c r="J11" i="71"/>
  <c r="J128" i="71"/>
  <c r="J90" i="71"/>
  <c r="J51" i="71"/>
  <c r="J24" i="71"/>
  <c r="J58" i="71"/>
  <c r="J19" i="71"/>
  <c r="J17" i="71"/>
  <c r="J136" i="71"/>
  <c r="J123" i="71"/>
  <c r="J118" i="71"/>
  <c r="J109" i="71"/>
  <c r="J104" i="71"/>
  <c r="J93" i="71"/>
  <c r="J85" i="71"/>
  <c r="J81" i="71"/>
  <c r="J68" i="71"/>
  <c r="J65" i="71"/>
  <c r="J44" i="71"/>
  <c r="J38" i="71"/>
  <c r="J28" i="71"/>
  <c r="J25" i="71"/>
  <c r="J14" i="71"/>
  <c r="J2" i="71"/>
  <c r="J56" i="71"/>
  <c r="J39" i="71"/>
  <c r="J29" i="71"/>
  <c r="J47" i="71"/>
  <c r="J57" i="71"/>
  <c r="J48" i="71"/>
  <c r="J141" i="71"/>
  <c r="J131" i="71"/>
  <c r="J112" i="71"/>
  <c r="J98" i="71"/>
  <c r="J89" i="71"/>
  <c r="J74" i="71"/>
  <c r="J60" i="71"/>
  <c r="J33" i="71"/>
  <c r="J59" i="71"/>
  <c r="J140" i="71"/>
  <c r="J62" i="71"/>
  <c r="J99" i="71"/>
  <c r="J114" i="71"/>
  <c r="J61" i="71"/>
  <c r="J76" i="71"/>
  <c r="J53" i="71"/>
  <c r="J75" i="71"/>
  <c r="J21" i="71"/>
  <c r="J73" i="71"/>
  <c r="J116" i="71"/>
  <c r="J5" i="71"/>
  <c r="J87" i="71"/>
  <c r="J84" i="71"/>
  <c r="J42" i="71"/>
  <c r="J36" i="71"/>
  <c r="J110" i="71"/>
  <c r="J105" i="71"/>
  <c r="J139" i="71"/>
  <c r="J129" i="71"/>
  <c r="J113" i="71"/>
  <c r="J13" i="71"/>
  <c r="J3" i="71"/>
  <c r="J100" i="71"/>
  <c r="J138" i="71"/>
  <c r="J79" i="71"/>
  <c r="J117" i="71"/>
  <c r="J6" i="71"/>
  <c r="J12" i="71"/>
  <c r="J16" i="71"/>
  <c r="J97" i="71"/>
  <c r="J130" i="71"/>
  <c r="J88" i="71"/>
  <c r="J49" i="71"/>
  <c r="J80" i="71"/>
  <c r="J70" i="71"/>
  <c r="J66" i="71"/>
  <c r="J54" i="71"/>
  <c r="J45" i="71"/>
  <c r="J40" i="71"/>
  <c r="J27" i="71"/>
  <c r="J22" i="71"/>
  <c r="J108" i="71"/>
  <c r="J115" i="71"/>
  <c r="J91" i="71"/>
  <c r="J127" i="71"/>
  <c r="J64" i="71"/>
  <c r="J120" i="71"/>
  <c r="J107" i="71"/>
  <c r="J46" i="71"/>
  <c r="J78" i="71"/>
  <c r="J63" i="71"/>
  <c r="J71" i="71"/>
  <c r="J132" i="71"/>
  <c r="J52" i="71"/>
  <c r="J77" i="71"/>
  <c r="J122" i="71"/>
  <c r="J67" i="71"/>
  <c r="J125" i="71"/>
  <c r="J69" i="71"/>
  <c r="J102" i="71"/>
  <c r="J135" i="71"/>
  <c r="J55" i="71"/>
  <c r="J83" i="71"/>
  <c r="J106" i="71"/>
  <c r="J95" i="71"/>
  <c r="J111" i="71"/>
  <c r="J92" i="71"/>
  <c r="J137" i="71"/>
  <c r="J96" i="71"/>
  <c r="J126" i="71"/>
  <c r="J134" i="71"/>
  <c r="J31" i="71"/>
  <c r="J94" i="71"/>
  <c r="J103" i="71"/>
  <c r="J9" i="71"/>
  <c r="J121" i="71"/>
  <c r="J124" i="71"/>
  <c r="J119" i="71"/>
  <c r="J133" i="71"/>
  <c r="J82" i="71"/>
  <c r="H16" i="1" l="1"/>
  <c r="H163" i="1"/>
  <c r="H298" i="1"/>
  <c r="H230" i="1"/>
  <c r="H273" i="1"/>
  <c r="H121" i="1"/>
  <c r="H155" i="1"/>
  <c r="H235" i="1"/>
  <c r="H78" i="1"/>
  <c r="H295" i="1"/>
  <c r="H2" i="1"/>
  <c r="H143" i="1"/>
  <c r="H122" i="1"/>
  <c r="H278" i="1"/>
  <c r="H38" i="1"/>
  <c r="H131" i="1"/>
  <c r="H72" i="1"/>
  <c r="H225" i="1"/>
  <c r="H125" i="1"/>
  <c r="H5" i="1"/>
  <c r="H107" i="1"/>
  <c r="H240" i="1"/>
  <c r="H62" i="1"/>
  <c r="H169" i="1"/>
  <c r="H311" i="1"/>
  <c r="H260" i="1"/>
  <c r="H124" i="1"/>
  <c r="H253" i="1"/>
  <c r="H267" i="1"/>
  <c r="H71" i="1"/>
  <c r="H98" i="1"/>
  <c r="H149" i="1"/>
  <c r="H14" i="1"/>
  <c r="H76" i="1"/>
  <c r="H150" i="1"/>
  <c r="H289" i="1"/>
  <c r="H74" i="1"/>
  <c r="H219" i="1"/>
  <c r="H254" i="1"/>
  <c r="H11" i="1"/>
  <c r="H51" i="1"/>
  <c r="H26" i="1"/>
  <c r="H237" i="1"/>
  <c r="H120" i="1"/>
  <c r="H58" i="1"/>
  <c r="H270" i="1"/>
  <c r="H8" i="1"/>
  <c r="H190" i="1"/>
  <c r="H10" i="1"/>
  <c r="H154" i="1"/>
  <c r="H63" i="1"/>
  <c r="H158" i="1"/>
  <c r="H170" i="1"/>
  <c r="H148" i="1"/>
  <c r="H196" i="1"/>
  <c r="H128" i="1"/>
  <c r="H102" i="1"/>
  <c r="H89" i="1"/>
  <c r="H256" i="1"/>
  <c r="H241" i="1"/>
  <c r="H192" i="1"/>
  <c r="H31" i="1"/>
  <c r="H13" i="1"/>
  <c r="H186" i="1"/>
  <c r="H172" i="1"/>
  <c r="H118" i="1"/>
  <c r="H162" i="1"/>
  <c r="H238" i="1"/>
  <c r="H236" i="1"/>
  <c r="H80" i="1"/>
  <c r="H84" i="1"/>
  <c r="H276" i="1"/>
  <c r="H7" i="1"/>
  <c r="H127" i="1"/>
  <c r="H194" i="1"/>
  <c r="H112" i="1"/>
  <c r="H182" i="1"/>
  <c r="H48" i="1"/>
  <c r="H34" i="1"/>
  <c r="H279" i="1"/>
  <c r="H202" i="1"/>
  <c r="H99" i="1"/>
  <c r="H281" i="1"/>
  <c r="H160" i="1"/>
  <c r="H86" i="1"/>
  <c r="H91" i="1"/>
  <c r="H180" i="1"/>
  <c r="H216" i="1"/>
  <c r="H116" i="1"/>
  <c r="H137" i="1"/>
  <c r="F3" i="91" s="1"/>
  <c r="H9" i="1"/>
  <c r="H159" i="1"/>
  <c r="H6" i="1"/>
  <c r="H126" i="1"/>
  <c r="H117" i="1"/>
  <c r="H303" i="1"/>
  <c r="H292" i="1"/>
  <c r="H167" i="1"/>
  <c r="H109" i="1"/>
  <c r="H277" i="1"/>
  <c r="H301" i="1"/>
  <c r="H283" i="1"/>
  <c r="H193" i="1"/>
  <c r="H227" i="1"/>
  <c r="H79" i="1"/>
  <c r="H24" i="1"/>
  <c r="H269" i="1"/>
  <c r="H234" i="1"/>
  <c r="H45" i="1"/>
  <c r="H49" i="1"/>
  <c r="H97" i="1"/>
  <c r="H272" i="1"/>
  <c r="H249" i="1"/>
  <c r="H231" i="1"/>
  <c r="H198" i="1"/>
  <c r="H152" i="1"/>
  <c r="H108" i="1"/>
  <c r="H262" i="1"/>
  <c r="H110" i="1"/>
  <c r="H57" i="1"/>
  <c r="H176" i="1"/>
  <c r="H280" i="1"/>
  <c r="H178" i="1"/>
  <c r="H40" i="1"/>
  <c r="H222" i="1"/>
  <c r="H296" i="1"/>
  <c r="H258" i="1"/>
  <c r="H157" i="1"/>
  <c r="H153" i="1"/>
  <c r="H145" i="1"/>
  <c r="H174" i="1"/>
  <c r="H147" i="1"/>
  <c r="H293" i="1"/>
  <c r="H314" i="1"/>
  <c r="H218" i="1"/>
  <c r="H68" i="1"/>
  <c r="H73" i="1"/>
  <c r="H191" i="1"/>
  <c r="H217" i="1"/>
  <c r="H61" i="1"/>
  <c r="H134" i="1"/>
  <c r="H90" i="1"/>
  <c r="H207" i="1"/>
  <c r="H111" i="1"/>
  <c r="H263" i="1"/>
  <c r="H204" i="1"/>
  <c r="H302" i="1"/>
  <c r="H239" i="1"/>
  <c r="H21" i="1"/>
  <c r="H50" i="1"/>
  <c r="H37" i="1"/>
  <c r="H69" i="1"/>
  <c r="H271" i="1"/>
  <c r="H255" i="1"/>
  <c r="H44" i="1"/>
  <c r="H52" i="1"/>
  <c r="H77" i="1"/>
  <c r="H47" i="1"/>
  <c r="H244" i="1"/>
  <c r="H297" i="1"/>
  <c r="H115" i="1"/>
  <c r="H133" i="1"/>
  <c r="H65" i="1"/>
  <c r="H94" i="1"/>
  <c r="H214" i="1"/>
  <c r="H173" i="1"/>
  <c r="H171" i="1"/>
  <c r="H96" i="1"/>
  <c r="H113" i="1"/>
  <c r="H313" i="1"/>
  <c r="H226" i="1"/>
  <c r="H156" i="1"/>
  <c r="H87" i="1"/>
  <c r="H243" i="1"/>
  <c r="H299" i="1"/>
  <c r="H175" i="1"/>
  <c r="H275" i="1"/>
  <c r="H232" i="1"/>
  <c r="H224" i="1"/>
  <c r="H139" i="1"/>
  <c r="H75" i="1"/>
  <c r="H220" i="1"/>
  <c r="H56" i="1"/>
  <c r="H67" i="1"/>
  <c r="H88" i="1"/>
  <c r="H187" i="1"/>
  <c r="H291" i="1"/>
  <c r="H39" i="1"/>
  <c r="H252" i="1"/>
  <c r="H185" i="1"/>
  <c r="H41" i="1"/>
  <c r="H188" i="1"/>
  <c r="H233" i="1"/>
  <c r="H221" i="1"/>
  <c r="H223" i="1"/>
  <c r="H259" i="1"/>
  <c r="H151" i="1"/>
  <c r="H93" i="1"/>
  <c r="H189" i="1"/>
  <c r="H104" i="1"/>
  <c r="H59" i="1"/>
  <c r="H119" i="1"/>
  <c r="H300" i="1"/>
  <c r="H23" i="1"/>
  <c r="H100" i="1"/>
  <c r="H46" i="1"/>
  <c r="H268" i="1"/>
  <c r="H286" i="1"/>
  <c r="H179" i="1"/>
  <c r="H161" i="1"/>
  <c r="H177" i="1"/>
  <c r="H60" i="1"/>
  <c r="H294" i="1"/>
  <c r="H290" i="1"/>
  <c r="H114" i="1"/>
  <c r="H123" i="1"/>
  <c r="H55" i="1"/>
  <c r="H92" i="1"/>
  <c r="H307" i="1"/>
  <c r="H315" i="1"/>
  <c r="H36" i="1"/>
  <c r="H53" i="1"/>
  <c r="H70" i="1"/>
  <c r="H129" i="1"/>
  <c r="H3" i="1"/>
  <c r="F6" i="91"/>
  <c r="F7" i="91"/>
  <c r="F8" i="91"/>
  <c r="E6" i="91"/>
  <c r="K6" i="91" s="1"/>
  <c r="E3" i="91"/>
  <c r="K3" i="91" s="1"/>
  <c r="E5" i="91"/>
  <c r="K5" i="91" s="1"/>
  <c r="F5" i="91"/>
  <c r="E8" i="91"/>
  <c r="K8" i="91" s="1"/>
  <c r="E7" i="91"/>
  <c r="K7" i="91" s="1"/>
  <c r="E4" i="91"/>
  <c r="K4" i="91" s="1"/>
  <c r="F4" i="91"/>
</calcChain>
</file>

<file path=xl/sharedStrings.xml><?xml version="1.0" encoding="utf-8"?>
<sst xmlns="http://schemas.openxmlformats.org/spreadsheetml/2006/main" count="2820" uniqueCount="823">
  <si>
    <t>Role</t>
  </si>
  <si>
    <t>Value</t>
  </si>
  <si>
    <t>Base</t>
  </si>
  <si>
    <t>Entry</t>
  </si>
  <si>
    <t>Sniper</t>
  </si>
  <si>
    <t>Captain</t>
  </si>
  <si>
    <t>Coach</t>
  </si>
  <si>
    <t>All</t>
  </si>
  <si>
    <t>Player ID</t>
  </si>
  <si>
    <t>Player</t>
  </si>
  <si>
    <t>Country</t>
  </si>
  <si>
    <t>Team</t>
  </si>
  <si>
    <t>Region</t>
  </si>
  <si>
    <t>Status</t>
  </si>
  <si>
    <t>Power</t>
  </si>
  <si>
    <t>Active</t>
  </si>
  <si>
    <t>Entry Bonus</t>
  </si>
  <si>
    <t>Sniper Bonus</t>
  </si>
  <si>
    <t>Captain Bonus</t>
  </si>
  <si>
    <t>Coach Bonus</t>
  </si>
  <si>
    <t>ANC Team ATK</t>
  </si>
  <si>
    <t>ANC Team DEF</t>
  </si>
  <si>
    <t>ANC Base ATK</t>
  </si>
  <si>
    <t>ANC Base DEF</t>
  </si>
  <si>
    <t>F1SH</t>
  </si>
  <si>
    <t>United Kingdom</t>
  </si>
  <si>
    <t>Vikings.EF3</t>
  </si>
  <si>
    <t>Europe</t>
  </si>
  <si>
    <t>Impact</t>
  </si>
  <si>
    <t>France</t>
  </si>
  <si>
    <t>K1KO</t>
  </si>
  <si>
    <t>M1O</t>
  </si>
  <si>
    <t>Belgium</t>
  </si>
  <si>
    <t>V1S1ON</t>
  </si>
  <si>
    <t>RuBy</t>
  </si>
  <si>
    <t>United States</t>
  </si>
  <si>
    <t>Emerald</t>
  </si>
  <si>
    <t>North America</t>
  </si>
  <si>
    <t>CamRyyy</t>
  </si>
  <si>
    <t>JstN</t>
  </si>
  <si>
    <t>fEdd</t>
  </si>
  <si>
    <t>Canada</t>
  </si>
  <si>
    <t>mW</t>
  </si>
  <si>
    <t>bone</t>
  </si>
  <si>
    <t>Norway</t>
  </si>
  <si>
    <t>EchoStorm</t>
  </si>
  <si>
    <t>Jassen</t>
  </si>
  <si>
    <t>Finland</t>
  </si>
  <si>
    <t>ThuNdeR</t>
  </si>
  <si>
    <t>Sandi</t>
  </si>
  <si>
    <t>mVs</t>
  </si>
  <si>
    <t>Sweden</t>
  </si>
  <si>
    <t>bOw</t>
  </si>
  <si>
    <t>Vert1go</t>
  </si>
  <si>
    <t>Scott</t>
  </si>
  <si>
    <t>QmN</t>
  </si>
  <si>
    <t>Thailand</t>
  </si>
  <si>
    <t>Fantasy</t>
  </si>
  <si>
    <t>Southeast Asia</t>
  </si>
  <si>
    <t>Fedji</t>
  </si>
  <si>
    <t>Deya</t>
  </si>
  <si>
    <t>Philippines</t>
  </si>
  <si>
    <t>Joe</t>
  </si>
  <si>
    <t>enoya</t>
  </si>
  <si>
    <t>fnJ</t>
  </si>
  <si>
    <t>China</t>
  </si>
  <si>
    <t>Fire Lords</t>
  </si>
  <si>
    <t>Kara</t>
  </si>
  <si>
    <t>DarK</t>
  </si>
  <si>
    <t>PhantoM</t>
  </si>
  <si>
    <t>XnJ</t>
  </si>
  <si>
    <t>Firefly</t>
  </si>
  <si>
    <t>Malaysia</t>
  </si>
  <si>
    <t>C4</t>
  </si>
  <si>
    <t>feri</t>
  </si>
  <si>
    <t>CheaM</t>
  </si>
  <si>
    <t>bNx</t>
  </si>
  <si>
    <t>SworD</t>
  </si>
  <si>
    <t>DumN</t>
  </si>
  <si>
    <t>Black Panthers</t>
  </si>
  <si>
    <t>Ace</t>
  </si>
  <si>
    <t>M1RANA</t>
  </si>
  <si>
    <t>w1ng</t>
  </si>
  <si>
    <t>OuTofCoNtRoL</t>
  </si>
  <si>
    <t>FLC</t>
  </si>
  <si>
    <t>Lunatic Five</t>
  </si>
  <si>
    <t>WyX</t>
  </si>
  <si>
    <t>v1rtou</t>
  </si>
  <si>
    <t>Inactive</t>
  </si>
  <si>
    <t>AnY</t>
  </si>
  <si>
    <t>s1moN</t>
  </si>
  <si>
    <t>s1x</t>
  </si>
  <si>
    <t>Switzerland</t>
  </si>
  <si>
    <t>DemoN</t>
  </si>
  <si>
    <t>Arche</t>
  </si>
  <si>
    <t>Sirius</t>
  </si>
  <si>
    <t>FrOzeN</t>
  </si>
  <si>
    <t>AliaN</t>
  </si>
  <si>
    <t>s1ndy</t>
  </si>
  <si>
    <t>J1m</t>
  </si>
  <si>
    <t>M3rCuRy</t>
  </si>
  <si>
    <t>fONik</t>
  </si>
  <si>
    <t>Denmark</t>
  </si>
  <si>
    <t>Orbitum</t>
  </si>
  <si>
    <t>LogaN</t>
  </si>
  <si>
    <t>Nicke</t>
  </si>
  <si>
    <t>GSB</t>
  </si>
  <si>
    <t>STEP</t>
  </si>
  <si>
    <t>Arty</t>
  </si>
  <si>
    <t>P1XEL</t>
  </si>
  <si>
    <t>RA1D</t>
  </si>
  <si>
    <t>Vector</t>
  </si>
  <si>
    <t>Technosports</t>
  </si>
  <si>
    <t>F4CTOR</t>
  </si>
  <si>
    <t>Nero</t>
  </si>
  <si>
    <t>mulleR</t>
  </si>
  <si>
    <t>Germany</t>
  </si>
  <si>
    <t>SHERMANN</t>
  </si>
  <si>
    <t>LK</t>
  </si>
  <si>
    <t>Ukraine</t>
  </si>
  <si>
    <t>MIG</t>
  </si>
  <si>
    <t>CIS</t>
  </si>
  <si>
    <t>Anz</t>
  </si>
  <si>
    <t>KNJ</t>
  </si>
  <si>
    <t>flash</t>
  </si>
  <si>
    <t>Russia</t>
  </si>
  <si>
    <t>F1NN</t>
  </si>
  <si>
    <t>ROND</t>
  </si>
  <si>
    <t>OMEGA</t>
  </si>
  <si>
    <t>Grf95</t>
  </si>
  <si>
    <t>JC</t>
  </si>
  <si>
    <t>Act1oN</t>
  </si>
  <si>
    <t>Cross</t>
  </si>
  <si>
    <t>Doret</t>
  </si>
  <si>
    <t>Strange Team Six</t>
  </si>
  <si>
    <t>Fyo</t>
  </si>
  <si>
    <t>Fiaz</t>
  </si>
  <si>
    <t>DC</t>
  </si>
  <si>
    <t>Rifty</t>
  </si>
  <si>
    <t>SkyLe</t>
  </si>
  <si>
    <t>Hexagon</t>
  </si>
  <si>
    <t>Amer</t>
  </si>
  <si>
    <t>fObz</t>
  </si>
  <si>
    <t>Andr0</t>
  </si>
  <si>
    <t>Frost</t>
  </si>
  <si>
    <t>Renz</t>
  </si>
  <si>
    <t>SYZEN</t>
  </si>
  <si>
    <t>sound</t>
  </si>
  <si>
    <t>Ben1</t>
  </si>
  <si>
    <t>YorK</t>
  </si>
  <si>
    <t>Jrm17</t>
  </si>
  <si>
    <t>neeL</t>
  </si>
  <si>
    <t>Brazil</t>
  </si>
  <si>
    <t>Luxury</t>
  </si>
  <si>
    <t>South America</t>
  </si>
  <si>
    <t>towi</t>
  </si>
  <si>
    <t>7yler</t>
  </si>
  <si>
    <t>twin</t>
  </si>
  <si>
    <t>Lukka</t>
  </si>
  <si>
    <t>LegeNd</t>
  </si>
  <si>
    <t>Shadows</t>
  </si>
  <si>
    <t>Feracci</t>
  </si>
  <si>
    <t>Wixi</t>
  </si>
  <si>
    <t>Odi</t>
  </si>
  <si>
    <t>QSX</t>
  </si>
  <si>
    <t>MaiKe</t>
  </si>
  <si>
    <t>Spain</t>
  </si>
  <si>
    <t>Dragonfire</t>
  </si>
  <si>
    <t>jEro</t>
  </si>
  <si>
    <t>Portugal</t>
  </si>
  <si>
    <t>roKa</t>
  </si>
  <si>
    <t>Jell</t>
  </si>
  <si>
    <t>gn</t>
  </si>
  <si>
    <t>cago</t>
  </si>
  <si>
    <t>Carlos1</t>
  </si>
  <si>
    <t>GaNt0s</t>
  </si>
  <si>
    <t>MikeL</t>
  </si>
  <si>
    <t>Latvia</t>
  </si>
  <si>
    <t>Fusion</t>
  </si>
  <si>
    <t>Romeo</t>
  </si>
  <si>
    <t>Sm</t>
  </si>
  <si>
    <t>Mar1s</t>
  </si>
  <si>
    <t>Reaver</t>
  </si>
  <si>
    <t>SunshiN</t>
  </si>
  <si>
    <t>Universe</t>
  </si>
  <si>
    <t>fuNder</t>
  </si>
  <si>
    <t>Dyxie</t>
  </si>
  <si>
    <t>g1aNt</t>
  </si>
  <si>
    <t>purpaN</t>
  </si>
  <si>
    <t>Rgz</t>
  </si>
  <si>
    <t>Digital</t>
  </si>
  <si>
    <t>Fines</t>
  </si>
  <si>
    <t>N3X7</t>
  </si>
  <si>
    <t>KyRo</t>
  </si>
  <si>
    <t>AsteRo1d</t>
  </si>
  <si>
    <t>RaveN</t>
  </si>
  <si>
    <t>F1T</t>
  </si>
  <si>
    <t>Bill</t>
  </si>
  <si>
    <t>Origame</t>
  </si>
  <si>
    <t>Shadow</t>
  </si>
  <si>
    <t>PAUL</t>
  </si>
  <si>
    <t>SON4R</t>
  </si>
  <si>
    <t>Tessa</t>
  </si>
  <si>
    <t>Serbia</t>
  </si>
  <si>
    <t>SeveN</t>
  </si>
  <si>
    <t>sNg</t>
  </si>
  <si>
    <t>Australia</t>
  </si>
  <si>
    <t>Knights</t>
  </si>
  <si>
    <t>Aeon</t>
  </si>
  <si>
    <t>Sp1ash</t>
  </si>
  <si>
    <t>BerK</t>
  </si>
  <si>
    <t>ZerO</t>
  </si>
  <si>
    <t>BlitZz</t>
  </si>
  <si>
    <t>CRYSTAL</t>
  </si>
  <si>
    <t>StorM</t>
  </si>
  <si>
    <t>ZENN</t>
  </si>
  <si>
    <t>CNBL</t>
  </si>
  <si>
    <t>NoiSe</t>
  </si>
  <si>
    <t>T0X1C</t>
  </si>
  <si>
    <t>AGN</t>
  </si>
  <si>
    <t>Matrix</t>
  </si>
  <si>
    <t>Symph</t>
  </si>
  <si>
    <t>Ost1n</t>
  </si>
  <si>
    <t>RAZEN</t>
  </si>
  <si>
    <t>NTR</t>
  </si>
  <si>
    <t>OpQ</t>
  </si>
  <si>
    <t>Nebula</t>
  </si>
  <si>
    <t>F_22</t>
  </si>
  <si>
    <t>SavaNt</t>
  </si>
  <si>
    <t>BurN</t>
  </si>
  <si>
    <t>funky1</t>
  </si>
  <si>
    <t>Luxe</t>
  </si>
  <si>
    <t>Quest</t>
  </si>
  <si>
    <t>AtlaNt</t>
  </si>
  <si>
    <t>X3NO</t>
  </si>
  <si>
    <t>Nelson</t>
  </si>
  <si>
    <t>Sentinel</t>
  </si>
  <si>
    <t>Rico</t>
  </si>
  <si>
    <t>Oracle</t>
  </si>
  <si>
    <t>haNny</t>
  </si>
  <si>
    <t>FLEX</t>
  </si>
  <si>
    <t>SPL!TE</t>
  </si>
  <si>
    <t>Met4L</t>
  </si>
  <si>
    <t>KiLLerZb0Y</t>
  </si>
  <si>
    <t>Peru</t>
  </si>
  <si>
    <t>Hurricane</t>
  </si>
  <si>
    <t>Kth</t>
  </si>
  <si>
    <t>Snt</t>
  </si>
  <si>
    <t>Pama</t>
  </si>
  <si>
    <t>Vectus</t>
  </si>
  <si>
    <t>Kai</t>
  </si>
  <si>
    <t>Oblivion</t>
  </si>
  <si>
    <t>Kaze</t>
  </si>
  <si>
    <t>LaNdeR</t>
  </si>
  <si>
    <t>Kim</t>
  </si>
  <si>
    <t>YuhN</t>
  </si>
  <si>
    <t>HusK</t>
  </si>
  <si>
    <t>Cyrex</t>
  </si>
  <si>
    <t>ACE</t>
  </si>
  <si>
    <t>kenG</t>
  </si>
  <si>
    <t>Rinard</t>
  </si>
  <si>
    <t>NJC</t>
  </si>
  <si>
    <t>Lam</t>
  </si>
  <si>
    <t>Rnm</t>
  </si>
  <si>
    <t>AXL</t>
  </si>
  <si>
    <t>EXELONT</t>
  </si>
  <si>
    <t>Pett</t>
  </si>
  <si>
    <t>Select</t>
  </si>
  <si>
    <t>Astro</t>
  </si>
  <si>
    <t>Den1L</t>
  </si>
  <si>
    <t>emiL</t>
  </si>
  <si>
    <t>Estonia</t>
  </si>
  <si>
    <t>Wave</t>
  </si>
  <si>
    <t>Arctur</t>
  </si>
  <si>
    <t>BNG</t>
  </si>
  <si>
    <t>Demis</t>
  </si>
  <si>
    <t>Epiqas</t>
  </si>
  <si>
    <t>n1keL</t>
  </si>
  <si>
    <t>xPaiN</t>
  </si>
  <si>
    <t>raNe</t>
  </si>
  <si>
    <t>EliNe</t>
  </si>
  <si>
    <t>Max1</t>
  </si>
  <si>
    <t>Craze</t>
  </si>
  <si>
    <t>Uin</t>
  </si>
  <si>
    <t>EVIL</t>
  </si>
  <si>
    <t>Megi</t>
  </si>
  <si>
    <t>FadeFue</t>
  </si>
  <si>
    <t>V1CS</t>
  </si>
  <si>
    <t>Sommer</t>
  </si>
  <si>
    <t>tonng</t>
  </si>
  <si>
    <t>South Korea</t>
  </si>
  <si>
    <t>Anarchy</t>
  </si>
  <si>
    <t>Xima</t>
  </si>
  <si>
    <t>Sana</t>
  </si>
  <si>
    <t>Nomi</t>
  </si>
  <si>
    <t>saNns</t>
  </si>
  <si>
    <t>ghoSt</t>
  </si>
  <si>
    <t>G7</t>
  </si>
  <si>
    <t>HeaVen</t>
  </si>
  <si>
    <t>SCHTEEL</t>
  </si>
  <si>
    <t>MySt</t>
  </si>
  <si>
    <t>LMNt</t>
  </si>
  <si>
    <t>tuNe</t>
  </si>
  <si>
    <t>DynamiX</t>
  </si>
  <si>
    <t>Aze</t>
  </si>
  <si>
    <t>Infreaqtion</t>
  </si>
  <si>
    <t>HaZard</t>
  </si>
  <si>
    <t>krs</t>
  </si>
  <si>
    <t>OverLord</t>
  </si>
  <si>
    <t>FocuS</t>
  </si>
  <si>
    <t>WindFury</t>
  </si>
  <si>
    <t>Ridley</t>
  </si>
  <si>
    <t>B2W</t>
  </si>
  <si>
    <t>CrystalMind</t>
  </si>
  <si>
    <t>SyLeR</t>
  </si>
  <si>
    <t>Anse1</t>
  </si>
  <si>
    <t>NoFocusTank</t>
  </si>
  <si>
    <t>Tornado</t>
  </si>
  <si>
    <t>Zodiac</t>
  </si>
  <si>
    <t>FLAT</t>
  </si>
  <si>
    <t>Quadro</t>
  </si>
  <si>
    <t>AdRe</t>
  </si>
  <si>
    <t>SKy</t>
  </si>
  <si>
    <t>Luminous</t>
  </si>
  <si>
    <t>Dex</t>
  </si>
  <si>
    <t>DarkoN</t>
  </si>
  <si>
    <t>v1o</t>
  </si>
  <si>
    <t>DreaM</t>
  </si>
  <si>
    <t>tommi</t>
  </si>
  <si>
    <t>Hive</t>
  </si>
  <si>
    <t>SyroN</t>
  </si>
  <si>
    <t>TinG</t>
  </si>
  <si>
    <t>Then1</t>
  </si>
  <si>
    <t>Vpm</t>
  </si>
  <si>
    <t>Jemi</t>
  </si>
  <si>
    <t>POW3R</t>
  </si>
  <si>
    <t>fira</t>
  </si>
  <si>
    <t>Indonesia</t>
  </si>
  <si>
    <t>DNC</t>
  </si>
  <si>
    <t>Rexxa</t>
  </si>
  <si>
    <t>Fona</t>
  </si>
  <si>
    <t>Ecian</t>
  </si>
  <si>
    <t>APEX</t>
  </si>
  <si>
    <t>Cyclone</t>
  </si>
  <si>
    <t>N3xt</t>
  </si>
  <si>
    <t>Des</t>
  </si>
  <si>
    <t>henryson</t>
  </si>
  <si>
    <t>StN</t>
  </si>
  <si>
    <t>Infinity</t>
  </si>
  <si>
    <t>Set</t>
  </si>
  <si>
    <t>SpeNceR</t>
  </si>
  <si>
    <t>Mult1</t>
  </si>
  <si>
    <t>FbN</t>
  </si>
  <si>
    <t>RC</t>
  </si>
  <si>
    <t>C-Rox.1UP</t>
  </si>
  <si>
    <t>Fillip</t>
  </si>
  <si>
    <t>DNM</t>
  </si>
  <si>
    <t>Tempo</t>
  </si>
  <si>
    <t>g1f</t>
  </si>
  <si>
    <t>Dame</t>
  </si>
  <si>
    <t>HUGE</t>
  </si>
  <si>
    <t>Elin</t>
  </si>
  <si>
    <t>eriex</t>
  </si>
  <si>
    <t>OwyX</t>
  </si>
  <si>
    <t>Ndy</t>
  </si>
  <si>
    <t>DOOM</t>
  </si>
  <si>
    <t>Disarray</t>
  </si>
  <si>
    <t>gates</t>
  </si>
  <si>
    <t>Onto1</t>
  </si>
  <si>
    <t>Gf</t>
  </si>
  <si>
    <t>hOt</t>
  </si>
  <si>
    <t>Termit</t>
  </si>
  <si>
    <t>Velocity</t>
  </si>
  <si>
    <t>Dart1</t>
  </si>
  <si>
    <t>OraNge</t>
  </si>
  <si>
    <t>NeL</t>
  </si>
  <si>
    <t>Fox1</t>
  </si>
  <si>
    <t>Flip</t>
  </si>
  <si>
    <t>Pulse</t>
  </si>
  <si>
    <t>Slide</t>
  </si>
  <si>
    <t>Fg</t>
  </si>
  <si>
    <t>twinQ</t>
  </si>
  <si>
    <t>groomme</t>
  </si>
  <si>
    <t>Lukast</t>
  </si>
  <si>
    <t>Prodigy</t>
  </si>
  <si>
    <t>eNDELUR</t>
  </si>
  <si>
    <t>Toca</t>
  </si>
  <si>
    <t>B1OM</t>
  </si>
  <si>
    <t>Zella</t>
  </si>
  <si>
    <t>R3D</t>
  </si>
  <si>
    <t>Legion</t>
  </si>
  <si>
    <t>MicroN</t>
  </si>
  <si>
    <t>KvN</t>
  </si>
  <si>
    <t>Felix</t>
  </si>
  <si>
    <t>Space</t>
  </si>
  <si>
    <t>ConCorSe</t>
  </si>
  <si>
    <t>Oliver</t>
  </si>
  <si>
    <t>Frenz</t>
  </si>
  <si>
    <t>Team SP</t>
  </si>
  <si>
    <t>Elixe</t>
  </si>
  <si>
    <t>kv1nk</t>
  </si>
  <si>
    <t>mQrfy</t>
  </si>
  <si>
    <t>Enwox</t>
  </si>
  <si>
    <t>z3o</t>
  </si>
  <si>
    <t>NME</t>
  </si>
  <si>
    <t>kRakeN</t>
  </si>
  <si>
    <t>R1ot</t>
  </si>
  <si>
    <t>Phoen1x</t>
  </si>
  <si>
    <t>VolcaN</t>
  </si>
  <si>
    <t>LOD</t>
  </si>
  <si>
    <t>Poland</t>
  </si>
  <si>
    <t>JDI</t>
  </si>
  <si>
    <t>KroN</t>
  </si>
  <si>
    <t>Mont1</t>
  </si>
  <si>
    <t>Reex</t>
  </si>
  <si>
    <t>NeveR</t>
  </si>
  <si>
    <t>Stuart</t>
  </si>
  <si>
    <t>E-Novation</t>
  </si>
  <si>
    <t>smile</t>
  </si>
  <si>
    <t>Leo</t>
  </si>
  <si>
    <t>aNt</t>
  </si>
  <si>
    <t>Crist1aN</t>
  </si>
  <si>
    <t>sp1ke</t>
  </si>
  <si>
    <t>Arc</t>
  </si>
  <si>
    <t>Xtin</t>
  </si>
  <si>
    <t>ILLUSION</t>
  </si>
  <si>
    <t>Qudi</t>
  </si>
  <si>
    <t>Thorbie</t>
  </si>
  <si>
    <t>shy</t>
  </si>
  <si>
    <t>Arelli</t>
  </si>
  <si>
    <t>Xtom</t>
  </si>
  <si>
    <t>benja</t>
  </si>
  <si>
    <t>Rond</t>
  </si>
  <si>
    <t>Anelsen</t>
  </si>
  <si>
    <t>Jona</t>
  </si>
  <si>
    <t>fynjy</t>
  </si>
  <si>
    <t>Juthve</t>
  </si>
  <si>
    <t>SileNce</t>
  </si>
  <si>
    <t>Nuero</t>
  </si>
  <si>
    <t>VINSI</t>
  </si>
  <si>
    <t>Wn</t>
  </si>
  <si>
    <t>beelufll</t>
  </si>
  <si>
    <t>Jarano</t>
  </si>
  <si>
    <t>Ande</t>
  </si>
  <si>
    <t>SvN</t>
  </si>
  <si>
    <t>xenoceanni</t>
  </si>
  <si>
    <t>Jinea</t>
  </si>
  <si>
    <t>MaDeN</t>
  </si>
  <si>
    <t>LujeZ</t>
  </si>
  <si>
    <t>R1nn</t>
  </si>
  <si>
    <t>Amaisan</t>
  </si>
  <si>
    <t>OntGo</t>
  </si>
  <si>
    <t>Harila</t>
  </si>
  <si>
    <t>Nhaxa</t>
  </si>
  <si>
    <t>Loof</t>
  </si>
  <si>
    <t>Bryanner</t>
  </si>
  <si>
    <t>ZELLYY</t>
  </si>
  <si>
    <t>Cca</t>
  </si>
  <si>
    <t>Nosse</t>
  </si>
  <si>
    <t>yoL</t>
  </si>
  <si>
    <t>Ozeko</t>
  </si>
  <si>
    <t>CeNtuRioN</t>
  </si>
  <si>
    <t>peNcy</t>
  </si>
  <si>
    <t>wisy</t>
  </si>
  <si>
    <t>Ontha</t>
  </si>
  <si>
    <t>Woodee</t>
  </si>
  <si>
    <t>tw1x</t>
  </si>
  <si>
    <t>Rendes</t>
  </si>
  <si>
    <t>Ant3r</t>
  </si>
  <si>
    <t>LazeR</t>
  </si>
  <si>
    <t>Clanna</t>
  </si>
  <si>
    <t>Xonand</t>
  </si>
  <si>
    <t>SinF</t>
  </si>
  <si>
    <t>Nanu</t>
  </si>
  <si>
    <t>Leez</t>
  </si>
  <si>
    <t>HustE</t>
  </si>
  <si>
    <t>RALIAN</t>
  </si>
  <si>
    <t>hUGO</t>
  </si>
  <si>
    <t>GeNeRaL</t>
  </si>
  <si>
    <t>Nort</t>
  </si>
  <si>
    <t>L1ght</t>
  </si>
  <si>
    <t>s0n1xx</t>
  </si>
  <si>
    <t>Arrema</t>
  </si>
  <si>
    <t>RaduseNexa</t>
  </si>
  <si>
    <t>Qany</t>
  </si>
  <si>
    <t>LakEz</t>
  </si>
  <si>
    <t>QBZN</t>
  </si>
  <si>
    <t>fuRy</t>
  </si>
  <si>
    <t>Comet</t>
  </si>
  <si>
    <t>Melodyy</t>
  </si>
  <si>
    <t>Onari</t>
  </si>
  <si>
    <t>coriar</t>
  </si>
  <si>
    <t>Qustini</t>
  </si>
  <si>
    <t>kcy1</t>
  </si>
  <si>
    <t>Quan</t>
  </si>
  <si>
    <t>oasar</t>
  </si>
  <si>
    <t>Wycli</t>
  </si>
  <si>
    <t>smitth</t>
  </si>
  <si>
    <t>Ronique</t>
  </si>
  <si>
    <t>Kr1bly</t>
  </si>
  <si>
    <t>FiL</t>
  </si>
  <si>
    <t>JaguaR</t>
  </si>
  <si>
    <t>itr</t>
  </si>
  <si>
    <t>ksama</t>
  </si>
  <si>
    <t>Rapi</t>
  </si>
  <si>
    <t>Oulis</t>
  </si>
  <si>
    <t>Ar1</t>
  </si>
  <si>
    <t>Alter</t>
  </si>
  <si>
    <t>FOG</t>
  </si>
  <si>
    <t>NadhaR</t>
  </si>
  <si>
    <t>Un1key</t>
  </si>
  <si>
    <t>hEspiN</t>
  </si>
  <si>
    <t>REEN</t>
  </si>
  <si>
    <t>Quary</t>
  </si>
  <si>
    <t>KeanOxy</t>
  </si>
  <si>
    <t>Moby</t>
  </si>
  <si>
    <t>Mart1n</t>
  </si>
  <si>
    <t>Guen</t>
  </si>
  <si>
    <t>Dris</t>
  </si>
  <si>
    <t>XettR</t>
  </si>
  <si>
    <t>Dice</t>
  </si>
  <si>
    <t>kuNaki</t>
  </si>
  <si>
    <t>KeO</t>
  </si>
  <si>
    <t>nOollie</t>
  </si>
  <si>
    <t>VentaL</t>
  </si>
  <si>
    <t>z1c</t>
  </si>
  <si>
    <t>Mary</t>
  </si>
  <si>
    <t>BruNo</t>
  </si>
  <si>
    <t>Palar</t>
  </si>
  <si>
    <t>swix</t>
  </si>
  <si>
    <t>Blaze</t>
  </si>
  <si>
    <t>JakeL</t>
  </si>
  <si>
    <t>Bio3x</t>
  </si>
  <si>
    <t>LewiS</t>
  </si>
  <si>
    <t>HmW</t>
  </si>
  <si>
    <t>xashub</t>
  </si>
  <si>
    <t>XehN</t>
  </si>
  <si>
    <t>benso</t>
  </si>
  <si>
    <t>Logo</t>
  </si>
  <si>
    <t>Jupo</t>
  </si>
  <si>
    <t>Panve</t>
  </si>
  <si>
    <t>Skorp1oN</t>
  </si>
  <si>
    <t>Dorri</t>
  </si>
  <si>
    <t>Xuanti</t>
  </si>
  <si>
    <t>Miya</t>
  </si>
  <si>
    <t>Erwod</t>
  </si>
  <si>
    <t>LaryNatha</t>
  </si>
  <si>
    <t>Sefi</t>
  </si>
  <si>
    <t>dyson</t>
  </si>
  <si>
    <t>phiL</t>
  </si>
  <si>
    <t>Elman</t>
  </si>
  <si>
    <t>vaL</t>
  </si>
  <si>
    <t>Relley</t>
  </si>
  <si>
    <t>CRU1SER</t>
  </si>
  <si>
    <t>Kubeth</t>
  </si>
  <si>
    <t>HaronS</t>
  </si>
  <si>
    <t>sh1ft</t>
  </si>
  <si>
    <t>JNC</t>
  </si>
  <si>
    <t>Rgust</t>
  </si>
  <si>
    <t>nexi</t>
  </si>
  <si>
    <t>Akami</t>
  </si>
  <si>
    <t>Weben</t>
  </si>
  <si>
    <t>MurraM</t>
  </si>
  <si>
    <t>Isaar</t>
  </si>
  <si>
    <t>QUARTZ</t>
  </si>
  <si>
    <t>gloric</t>
  </si>
  <si>
    <t>Lima</t>
  </si>
  <si>
    <t>Xand</t>
  </si>
  <si>
    <t>KtSd</t>
  </si>
  <si>
    <t>AtoM</t>
  </si>
  <si>
    <t>valio</t>
  </si>
  <si>
    <t>GERRY</t>
  </si>
  <si>
    <t>Musoaa</t>
  </si>
  <si>
    <t>Queenall</t>
  </si>
  <si>
    <t>Kasenes</t>
  </si>
  <si>
    <t>Emm1t</t>
  </si>
  <si>
    <t>toscat</t>
  </si>
  <si>
    <t>Rejo</t>
  </si>
  <si>
    <t>zooM</t>
  </si>
  <si>
    <t>ntS</t>
  </si>
  <si>
    <t>Lotus</t>
  </si>
  <si>
    <t>Onife</t>
  </si>
  <si>
    <t>allexi</t>
  </si>
  <si>
    <t>D1FF3R3N7</t>
  </si>
  <si>
    <t>Onimout</t>
  </si>
  <si>
    <t>Snake</t>
  </si>
  <si>
    <t>AkeL</t>
  </si>
  <si>
    <t>Edge</t>
  </si>
  <si>
    <t>Hanico</t>
  </si>
  <si>
    <t>Lui</t>
  </si>
  <si>
    <t>Raff</t>
  </si>
  <si>
    <t>Fanchol</t>
  </si>
  <si>
    <t>Ficleria</t>
  </si>
  <si>
    <t>Fudoro</t>
  </si>
  <si>
    <t>Hosudozoki</t>
  </si>
  <si>
    <t>xerri</t>
  </si>
  <si>
    <t>x1ve</t>
  </si>
  <si>
    <t>KeandoN</t>
  </si>
  <si>
    <t>MyzOo</t>
  </si>
  <si>
    <t>Mownen</t>
  </si>
  <si>
    <t>Wiabbe</t>
  </si>
  <si>
    <t>DA$H</t>
  </si>
  <si>
    <t>zR</t>
  </si>
  <si>
    <t>Vipeon</t>
  </si>
  <si>
    <t>A1R</t>
  </si>
  <si>
    <t>NEX1E</t>
  </si>
  <si>
    <t>Mauneo</t>
  </si>
  <si>
    <t>Gethje</t>
  </si>
  <si>
    <t>Drive</t>
  </si>
  <si>
    <t>ManGo</t>
  </si>
  <si>
    <t>Jolone</t>
  </si>
  <si>
    <t>Wentlu</t>
  </si>
  <si>
    <t>MancaN</t>
  </si>
  <si>
    <t>Karlie</t>
  </si>
  <si>
    <t>Fydel</t>
  </si>
  <si>
    <t>Xysini</t>
  </si>
  <si>
    <t>Rana</t>
  </si>
  <si>
    <t>Jorsalila</t>
  </si>
  <si>
    <t>Onc</t>
  </si>
  <si>
    <t>Inive</t>
  </si>
  <si>
    <t>KoT</t>
  </si>
  <si>
    <t>INZ</t>
  </si>
  <si>
    <t>RobN</t>
  </si>
  <si>
    <t>tropic</t>
  </si>
  <si>
    <t>ster</t>
  </si>
  <si>
    <t>JK</t>
  </si>
  <si>
    <t>israchel</t>
  </si>
  <si>
    <t>zui</t>
  </si>
  <si>
    <t>tw1ng</t>
  </si>
  <si>
    <t>BlaSt</t>
  </si>
  <si>
    <t>Iraharr</t>
  </si>
  <si>
    <t>Owennaja</t>
  </si>
  <si>
    <t>SharK</t>
  </si>
  <si>
    <t>Zett</t>
  </si>
  <si>
    <t>QeraN</t>
  </si>
  <si>
    <t>brom</t>
  </si>
  <si>
    <t>Grorielli</t>
  </si>
  <si>
    <t>gambi</t>
  </si>
  <si>
    <t>zeR</t>
  </si>
  <si>
    <t>sinde</t>
  </si>
  <si>
    <t>ShreddeR</t>
  </si>
  <si>
    <t>oNe</t>
  </si>
  <si>
    <t>Enadi</t>
  </si>
  <si>
    <t>Xierson</t>
  </si>
  <si>
    <t>anxz</t>
  </si>
  <si>
    <t>Jesta</t>
  </si>
  <si>
    <t>PtSean</t>
  </si>
  <si>
    <t>CRE3D</t>
  </si>
  <si>
    <t>Shey</t>
  </si>
  <si>
    <t>Wh1sp</t>
  </si>
  <si>
    <t>Net</t>
  </si>
  <si>
    <t>ManniS</t>
  </si>
  <si>
    <t>Intri</t>
  </si>
  <si>
    <t>PhiZz</t>
  </si>
  <si>
    <t>Nassie</t>
  </si>
  <si>
    <t>clayne</t>
  </si>
  <si>
    <t>Veth</t>
  </si>
  <si>
    <t>Rafage</t>
  </si>
  <si>
    <t>Elite</t>
  </si>
  <si>
    <t>olevar</t>
  </si>
  <si>
    <t>RodmaN</t>
  </si>
  <si>
    <t>nyx</t>
  </si>
  <si>
    <t>oaN</t>
  </si>
  <si>
    <t>Anaelan</t>
  </si>
  <si>
    <t>gellishe</t>
  </si>
  <si>
    <t>ameli</t>
  </si>
  <si>
    <t>emoli</t>
  </si>
  <si>
    <t>Teams</t>
  </si>
  <si>
    <t>Sum of Power</t>
  </si>
  <si>
    <t>Общий итог</t>
  </si>
  <si>
    <t>ID</t>
  </si>
  <si>
    <t>Form</t>
  </si>
  <si>
    <t>Date</t>
  </si>
  <si>
    <t>Place</t>
  </si>
  <si>
    <t>Tier</t>
  </si>
  <si>
    <t>Tournament</t>
  </si>
  <si>
    <t>Current Team</t>
  </si>
  <si>
    <t>EPC 17-18</t>
  </si>
  <si>
    <t>Lineup</t>
  </si>
  <si>
    <t>1st</t>
  </si>
  <si>
    <t>Major</t>
  </si>
  <si>
    <t>PowerLeague Season 4</t>
  </si>
  <si>
    <t>2nd</t>
  </si>
  <si>
    <t>ONEUP</t>
  </si>
  <si>
    <t>3-4th</t>
  </si>
  <si>
    <t>Minor</t>
  </si>
  <si>
    <t>G-League Birmingham 2018</t>
  </si>
  <si>
    <t>Vikings.JNR</t>
  </si>
  <si>
    <t>Tornado.Bloom</t>
  </si>
  <si>
    <t>London Cyber Games 2018</t>
  </si>
  <si>
    <t>CYRAX</t>
  </si>
  <si>
    <t>StarLeague Invitational 2018</t>
  </si>
  <si>
    <t>CSL Season X</t>
  </si>
  <si>
    <t>IRONAGAMES Season 8</t>
  </si>
  <si>
    <t>Chaos</t>
  </si>
  <si>
    <t>ORION Major Hannover 2018</t>
  </si>
  <si>
    <t>Transfer ID</t>
  </si>
  <si>
    <t>Old Team</t>
  </si>
  <si>
    <t>Old Position</t>
  </si>
  <si>
    <t>New Team</t>
  </si>
  <si>
    <t>New Position</t>
  </si>
  <si>
    <t>Alpha</t>
  </si>
  <si>
    <t>Astral</t>
  </si>
  <si>
    <t>Billatong</t>
  </si>
  <si>
    <t>CRox.OneUp</t>
  </si>
  <si>
    <t>Digital (Inactive)</t>
  </si>
  <si>
    <r>
      <t xml:space="preserve">Dragonfire </t>
    </r>
    <r>
      <rPr>
        <sz val="11"/>
        <color theme="1"/>
        <rFont val="Calibri"/>
        <family val="2"/>
        <charset val="204"/>
        <scheme val="minor"/>
      </rPr>
      <t>(Inactive)</t>
    </r>
  </si>
  <si>
    <r>
      <t>EchoStorm</t>
    </r>
    <r>
      <rPr>
        <sz val="11"/>
        <color theme="1"/>
        <rFont val="Calibri"/>
        <family val="2"/>
        <charset val="204"/>
        <scheme val="minor"/>
      </rPr>
      <t xml:space="preserve"> (Inactive)</t>
    </r>
  </si>
  <si>
    <t>ECOSPORTS</t>
  </si>
  <si>
    <t>Enigma</t>
  </si>
  <si>
    <r>
      <t xml:space="preserve">E-Novation </t>
    </r>
    <r>
      <rPr>
        <sz val="11"/>
        <color theme="1"/>
        <rFont val="Calibri"/>
        <family val="2"/>
        <charset val="204"/>
        <scheme val="minor"/>
      </rPr>
      <t>(Inactive)</t>
    </r>
  </si>
  <si>
    <t>Fox</t>
  </si>
  <si>
    <t>ACE (Coach)</t>
  </si>
  <si>
    <r>
      <t xml:space="preserve">Origame </t>
    </r>
    <r>
      <rPr>
        <sz val="11"/>
        <color theme="1"/>
        <rFont val="Calibri"/>
        <family val="2"/>
        <charset val="204"/>
        <scheme val="minor"/>
      </rPr>
      <t>(Coach)</t>
    </r>
  </si>
  <si>
    <t>GALAXY</t>
  </si>
  <si>
    <t>K!LL</t>
  </si>
  <si>
    <t>Kingdom</t>
  </si>
  <si>
    <t>Legion (Inacltive)</t>
  </si>
  <si>
    <t>Lumine</t>
  </si>
  <si>
    <r>
      <t xml:space="preserve">Lunatic Five </t>
    </r>
    <r>
      <rPr>
        <sz val="11"/>
        <color theme="1"/>
        <rFont val="Calibri"/>
        <family val="2"/>
        <charset val="204"/>
        <scheme val="minor"/>
      </rPr>
      <t>(Inactive)</t>
    </r>
  </si>
  <si>
    <r>
      <t xml:space="preserve">Pulse </t>
    </r>
    <r>
      <rPr>
        <sz val="11"/>
        <color theme="1"/>
        <rFont val="Calibri"/>
        <family val="2"/>
        <charset val="204"/>
        <scheme val="minor"/>
      </rPr>
      <t>(Stand-in)</t>
    </r>
  </si>
  <si>
    <r>
      <t xml:space="preserve">Legion </t>
    </r>
    <r>
      <rPr>
        <sz val="11"/>
        <color theme="1"/>
        <rFont val="Calibri"/>
        <family val="2"/>
        <charset val="204"/>
        <scheme val="minor"/>
      </rPr>
      <t>(Coach)</t>
    </r>
  </si>
  <si>
    <t>NoPro</t>
  </si>
  <si>
    <r>
      <t xml:space="preserve">Oblivion </t>
    </r>
    <r>
      <rPr>
        <sz val="11"/>
        <color theme="1"/>
        <rFont val="Calibri"/>
        <family val="2"/>
        <charset val="204"/>
        <scheme val="minor"/>
      </rPr>
      <t>(Inactive)</t>
    </r>
  </si>
  <si>
    <t>Orbitum (Inactive)</t>
  </si>
  <si>
    <t>ParaDox</t>
  </si>
  <si>
    <t>Rampage</t>
  </si>
  <si>
    <r>
      <t>Sirius</t>
    </r>
    <r>
      <rPr>
        <sz val="11"/>
        <color theme="1"/>
        <rFont val="Calibri"/>
        <family val="2"/>
        <charset val="204"/>
        <scheme val="minor"/>
      </rPr>
      <t xml:space="preserve"> (Inactive)</t>
    </r>
  </si>
  <si>
    <t>Sirius (Inactive)</t>
  </si>
  <si>
    <t>Team X</t>
  </si>
  <si>
    <t>Tornado.Phoenix</t>
  </si>
  <si>
    <t>None</t>
  </si>
  <si>
    <t>Velocity (Inactive)</t>
  </si>
  <si>
    <t>Vikings.EF3 (Inactive)</t>
  </si>
  <si>
    <t>WindFury (Inactive)</t>
  </si>
  <si>
    <t>E-Novation (Coach)</t>
  </si>
  <si>
    <t>C</t>
  </si>
  <si>
    <t>City</t>
  </si>
  <si>
    <t>Beijing</t>
  </si>
  <si>
    <t>Chengdu</t>
  </si>
  <si>
    <t>Chongqing</t>
  </si>
  <si>
    <t>Shanghai</t>
  </si>
  <si>
    <t>Belarus</t>
  </si>
  <si>
    <t>Minsk</t>
  </si>
  <si>
    <t>Moscow</t>
  </si>
  <si>
    <t>Saint Petersburg</t>
  </si>
  <si>
    <t>Bukovel</t>
  </si>
  <si>
    <t>Kyiv</t>
  </si>
  <si>
    <t>Croatia</t>
  </si>
  <si>
    <t>Split</t>
  </si>
  <si>
    <t>Copenhagen</t>
  </si>
  <si>
    <t>Odense</t>
  </si>
  <si>
    <t>Marseille</t>
  </si>
  <si>
    <t>Montpellier</t>
  </si>
  <si>
    <t>Paris</t>
  </si>
  <si>
    <t>Berlin</t>
  </si>
  <si>
    <t>Cologne</t>
  </si>
  <si>
    <t>Frankfurt</t>
  </si>
  <si>
    <t>Hamburg</t>
  </si>
  <si>
    <t>Hannover</t>
  </si>
  <si>
    <t>Leipzig</t>
  </si>
  <si>
    <t>Greece</t>
  </si>
  <si>
    <t>Mykonos</t>
  </si>
  <si>
    <t>Netherlands</t>
  </si>
  <si>
    <t>Rotterdam</t>
  </si>
  <si>
    <t>Katowice</t>
  </si>
  <si>
    <t>Krakow</t>
  </si>
  <si>
    <t>Lisbon</t>
  </si>
  <si>
    <t>Romania</t>
  </si>
  <si>
    <t>Bucharest</t>
  </si>
  <si>
    <t>Cluj-Napoca</t>
  </si>
  <si>
    <t>Barcelona</t>
  </si>
  <si>
    <t>Madrid</t>
  </si>
  <si>
    <t>Seville</t>
  </si>
  <si>
    <t>Vaclencia</t>
  </si>
  <si>
    <t>Jonkoping</t>
  </si>
  <si>
    <t>Malmo</t>
  </si>
  <si>
    <t>Stockholm</t>
  </si>
  <si>
    <t>Birmingham</t>
  </si>
  <si>
    <t>Leicester</t>
  </si>
  <si>
    <t>Liverpool</t>
  </si>
  <si>
    <t>London</t>
  </si>
  <si>
    <t>Manchester</t>
  </si>
  <si>
    <t>Mexico</t>
  </si>
  <si>
    <t>Cancun</t>
  </si>
  <si>
    <t>Anaheim</t>
  </si>
  <si>
    <t>Arlington</t>
  </si>
  <si>
    <t>Atlanta</t>
  </si>
  <si>
    <t>Austin</t>
  </si>
  <si>
    <t>Boston</t>
  </si>
  <si>
    <t>Burbank</t>
  </si>
  <si>
    <t>Chicago</t>
  </si>
  <si>
    <t>Columbus</t>
  </si>
  <si>
    <t>Dallas</t>
  </si>
  <si>
    <t>Denver</t>
  </si>
  <si>
    <t>Las Vegas</t>
  </si>
  <si>
    <t>Los Angeles</t>
  </si>
  <si>
    <t>Miami</t>
  </si>
  <si>
    <t>New York</t>
  </si>
  <si>
    <t>Oakland</t>
  </si>
  <si>
    <t>Philadlelphia</t>
  </si>
  <si>
    <t>San Francisco</t>
  </si>
  <si>
    <t>Seattle</t>
  </si>
  <si>
    <t>Washington</t>
  </si>
  <si>
    <t>Belo Horizonte</t>
  </si>
  <si>
    <t>Rio de Janeiro</t>
  </si>
  <si>
    <t>Sao Paulo</t>
  </si>
  <si>
    <t>Motreal</t>
  </si>
  <si>
    <t>Toronto</t>
  </si>
  <si>
    <t>Vacouver</t>
  </si>
  <si>
    <t>Brisbane</t>
  </si>
  <si>
    <t>Melbourne</t>
  </si>
  <si>
    <t>Sydney</t>
  </si>
  <si>
    <t>India</t>
  </si>
  <si>
    <t>Mumbai</t>
  </si>
  <si>
    <t>Jakarta</t>
  </si>
  <si>
    <t>Macau</t>
  </si>
  <si>
    <t>Genting</t>
  </si>
  <si>
    <t>Kuala Lumpur</t>
  </si>
  <si>
    <t>Manila</t>
  </si>
  <si>
    <t>Singapore</t>
  </si>
  <si>
    <t>Seoul</t>
  </si>
  <si>
    <t>Bangkok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</si>
</sst>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  <charset val="20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indent="2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vertical="center"/>
    </xf>
    <xf numFmtId="0" fontId="6" fillId="0" borderId="0" xfId="0" applyFont="1"/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inden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9" fontId="0" fillId="0" borderId="0" xfId="1" applyFont="1"/>
    <xf numFmtId="0" fontId="6" fillId="0" borderId="0" xfId="0" applyFont="1" applyAlignment="1">
      <alignment horizontal="left"/>
    </xf>
    <xf numFmtId="2" fontId="0" fillId="0" borderId="0" xfId="0" applyNumberFormat="1"/>
    <xf numFmtId="2" fontId="0" fillId="0" borderId="0" xfId="0" pivotButton="1" applyNumberFormat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left" indent="1"/>
    </xf>
    <xf numFmtId="1" fontId="8" fillId="0" borderId="0" xfId="0" applyNumberFormat="1" applyFont="1" applyAlignment="1">
      <alignment horizontal="left" vertical="center"/>
    </xf>
    <xf numFmtId="1" fontId="6" fillId="0" borderId="0" xfId="0" applyNumberFormat="1" applyFont="1"/>
    <xf numFmtId="1" fontId="6" fillId="0" borderId="0" xfId="0" applyNumberFormat="1" applyFont="1" applyAlignment="1">
      <alignment horizontal="left"/>
    </xf>
    <xf numFmtId="9" fontId="6" fillId="0" borderId="0" xfId="1" applyFont="1"/>
    <xf numFmtId="1" fontId="9" fillId="0" borderId="0" xfId="0" applyNumberFormat="1" applyFont="1" applyAlignment="1">
      <alignment horizontal="left" vertical="center" indent="1"/>
    </xf>
    <xf numFmtId="1" fontId="6" fillId="0" borderId="0" xfId="0" applyNumberFormat="1" applyFont="1" applyAlignment="1">
      <alignment horizontal="left" vertical="center" indent="1"/>
    </xf>
    <xf numFmtId="0" fontId="6" fillId="0" borderId="0" xfId="0" applyFont="1" applyAlignment="1">
      <alignment horizontal="left" vertical="center" wrapText="1"/>
    </xf>
    <xf numFmtId="1" fontId="6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" fontId="5" fillId="0" borderId="0" xfId="0" applyNumberFormat="1" applyFont="1" applyAlignment="1">
      <alignment horizontal="left" vertical="center" wrapText="1"/>
    </xf>
    <xf numFmtId="1" fontId="10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</cellXfs>
  <cellStyles count="2">
    <cellStyle name="Обычный" xfId="0" builtinId="0"/>
    <cellStyle name="Процентный" xfId="1" builtinId="5"/>
  </cellStyles>
  <dxfs count="1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z val="11"/>
        <name val="Calibri"/>
      </font>
      <numFmt numFmtId="1" formatCode="0"/>
      <alignment horizontal="left" vertical="center" textRotation="0" wrapText="0" indent="0" justifyLastLine="0" shrinkToFit="0" readingOrder="0"/>
    </dxf>
    <dxf>
      <numFmt numFmtId="164" formatCode="0.000"/>
    </dxf>
    <dxf>
      <font>
        <sz val="11"/>
        <name val="Calibri"/>
      </font>
      <numFmt numFmtId="1" formatCode="0"/>
      <alignment horizontal="left" vertical="center" textRotation="0" wrapText="0" indent="0" justifyLastLine="0" shrinkToFit="0" readingOrder="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alignment horizontal="left" vertical="center" textRotation="0" wrapText="0" indent="0" justifyLastLine="0" shrinkToFit="0" readingOrder="0"/>
    </dxf>
    <dxf>
      <font>
        <sz val="11"/>
        <name val="Calibri"/>
      </font>
      <numFmt numFmtId="1" formatCode="0"/>
      <alignment horizontal="left" vertical="center" textRotation="0" wrapText="0" indent="0" justifyLastLine="0" shrinkToFit="0" readingOrder="0"/>
    </dxf>
    <dxf>
      <font>
        <sz val="11"/>
        <name val="Calibri"/>
      </font>
      <numFmt numFmtId="1" formatCode="0"/>
      <alignment horizontal="left" vertical="center" textRotation="0" wrapText="0" indent="0" justifyLastLine="0" shrinkToFit="0" readingOrder="0"/>
    </dxf>
    <dxf>
      <font>
        <sz val="11"/>
        <name val="Calibri"/>
      </font>
      <numFmt numFmtId="1" formatCode="0"/>
      <alignment horizontal="left" vertical="center" textRotation="0" wrapText="0" indent="0" justifyLastLine="0" shrinkToFit="0" readingOrder="0"/>
    </dxf>
    <dxf>
      <font>
        <sz val="11"/>
        <name val="Calibri"/>
      </font>
      <numFmt numFmtId="1" formatCode="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charset val="204"/>
        <scheme val="none"/>
      </font>
      <numFmt numFmtId="1" formatCode="0"/>
      <alignment horizontal="left" vertical="center" textRotation="0" wrapText="0" indent="0" justifyLastLine="0" shrinkToFit="0" readingOrder="0"/>
    </dxf>
    <dxf>
      <numFmt numFmtId="164" formatCode="0.000"/>
    </dxf>
    <dxf>
      <font>
        <sz val="11"/>
        <name val="Calibri"/>
      </font>
      <alignment horizontal="left" vertical="center" textRotation="0" wrapText="0" indent="0" justifyLastLine="0" shrinkToFit="0" readingOrder="0"/>
    </dxf>
    <dxf>
      <numFmt numFmtId="164" formatCode="0.000"/>
    </dxf>
    <dxf>
      <font>
        <sz val="11"/>
        <name val="Calibri"/>
      </font>
      <numFmt numFmtId="0" formatCode="General"/>
      <alignment horizontal="left" vertical="center" textRotation="0" wrapText="0" indent="0" justifyLastLine="0" shrinkToFit="0" readingOrder="0"/>
    </dxf>
    <dxf>
      <font>
        <sz val="11"/>
        <color auto="1"/>
        <name val="Calibri"/>
        <charset val="20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numFmt numFmtId="0" formatCode="General"/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charset val="20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z val="11"/>
        <color auto="1"/>
        <name val="Calibri"/>
        <charset val="204"/>
        <scheme val="none"/>
      </font>
      <numFmt numFmtId="1" formatCode="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z val="11"/>
        <name val="Calibri"/>
      </font>
      <alignment horizontal="left" vertical="center" textRotation="0" wrapText="0" indent="0" justifyLastLine="0" shrinkToFit="0" readingOrder="0"/>
    </dxf>
    <dxf>
      <font>
        <sz val="11"/>
        <name val="Calibri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left" vertical="center" textRotation="0" wrapText="0" indent="0" justifyLastLine="0" shrinkToFit="0" readingOrder="0"/>
    </dxf>
    <dxf>
      <font>
        <sz val="11"/>
        <name val="Calibri"/>
      </font>
      <alignment horizontal="left" vertical="center" textRotation="0" wrapText="0" indent="0" justifyLastLine="0" shrinkToFit="0" readingOrder="0"/>
    </dxf>
    <dxf>
      <font>
        <sz val="11"/>
        <name val="Calibri"/>
      </font>
      <alignment horizontal="left" vertical="center" textRotation="0" wrapText="0" indent="0" justifyLastLine="0" shrinkToFit="0" readingOrder="0"/>
    </dxf>
    <dxf>
      <numFmt numFmtId="164" formatCode="0.000"/>
    </dxf>
    <dxf>
      <font>
        <sz val="11"/>
        <name val="Calibri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Medium9"/>
  <colors>
    <mruColors>
      <color rgb="FF6633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Лист1!$B$1:$B$101</c:f>
              <c:numCache>
                <c:formatCode>General</c:formatCode>
                <c:ptCount val="101"/>
                <c:pt idx="0">
                  <c:v>2.2750131948179191E-2</c:v>
                </c:pt>
                <c:pt idx="1">
                  <c:v>2.4997895148220432E-2</c:v>
                </c:pt>
                <c:pt idx="2">
                  <c:v>2.7428949703836809E-2</c:v>
                </c:pt>
                <c:pt idx="3">
                  <c:v>3.0054038961199788E-2</c:v>
                </c:pt>
                <c:pt idx="4">
                  <c:v>3.2884118659163887E-2</c:v>
                </c:pt>
                <c:pt idx="5">
                  <c:v>3.5930319112925789E-2</c:v>
                </c:pt>
                <c:pt idx="6">
                  <c:v>3.9203903287482647E-2</c:v>
                </c:pt>
                <c:pt idx="7">
                  <c:v>4.2716220791328911E-2</c:v>
                </c:pt>
                <c:pt idx="8">
                  <c:v>4.6478657863720053E-2</c:v>
                </c:pt>
                <c:pt idx="9">
                  <c:v>5.0502583474103704E-2</c:v>
                </c:pt>
                <c:pt idx="10">
                  <c:v>5.4799291699557967E-2</c:v>
                </c:pt>
                <c:pt idx="11">
                  <c:v>5.9379940594793013E-2</c:v>
                </c:pt>
                <c:pt idx="12">
                  <c:v>6.4255487818935766E-2</c:v>
                </c:pt>
                <c:pt idx="13">
                  <c:v>6.9436623333331698E-2</c:v>
                </c:pt>
                <c:pt idx="14">
                  <c:v>7.4933699534327061E-2</c:v>
                </c:pt>
                <c:pt idx="15">
                  <c:v>8.0756659233771053E-2</c:v>
                </c:pt>
                <c:pt idx="16">
                  <c:v>8.6914961947085034E-2</c:v>
                </c:pt>
                <c:pt idx="17">
                  <c:v>9.3417508993471829E-2</c:v>
                </c:pt>
                <c:pt idx="18">
                  <c:v>0.10027256795444205</c:v>
                </c:pt>
                <c:pt idx="19">
                  <c:v>0.1074876970745869</c:v>
                </c:pt>
                <c:pt idx="20">
                  <c:v>0.11506967022170828</c:v>
                </c:pt>
                <c:pt idx="21">
                  <c:v>0.12302440305134332</c:v>
                </c:pt>
                <c:pt idx="22">
                  <c:v>0.13135688104273069</c:v>
                </c:pt>
                <c:pt idx="23">
                  <c:v>0.14007109008876906</c:v>
                </c:pt>
                <c:pt idx="24">
                  <c:v>0.1491699503309814</c:v>
                </c:pt>
                <c:pt idx="25">
                  <c:v>0.15865525393145699</c:v>
                </c:pt>
                <c:pt idx="26">
                  <c:v>0.16852760746683779</c:v>
                </c:pt>
                <c:pt idx="27">
                  <c:v>0.17878637961437172</c:v>
                </c:pt>
                <c:pt idx="28">
                  <c:v>0.18942965477671211</c:v>
                </c:pt>
                <c:pt idx="29">
                  <c:v>0.20045419326044966</c:v>
                </c:pt>
                <c:pt idx="30">
                  <c:v>0.21185539858339661</c:v>
                </c:pt>
                <c:pt idx="31">
                  <c:v>0.22362729243759941</c:v>
                </c:pt>
                <c:pt idx="32">
                  <c:v>0.23576249777925118</c:v>
                </c:pt>
                <c:pt idx="33">
                  <c:v>0.24825223045357048</c:v>
                </c:pt>
                <c:pt idx="34">
                  <c:v>0.26108629969286157</c:v>
                </c:pt>
                <c:pt idx="35">
                  <c:v>0.27425311775007355</c:v>
                </c:pt>
                <c:pt idx="36">
                  <c:v>0.28773971884902705</c:v>
                </c:pt>
                <c:pt idx="37">
                  <c:v>0.30153178754696619</c:v>
                </c:pt>
                <c:pt idx="38">
                  <c:v>0.31561369651622256</c:v>
                </c:pt>
                <c:pt idx="39">
                  <c:v>0.32996855366059363</c:v>
                </c:pt>
                <c:pt idx="40">
                  <c:v>0.34457825838967582</c:v>
                </c:pt>
                <c:pt idx="41">
                  <c:v>0.35942356678200871</c:v>
                </c:pt>
                <c:pt idx="42">
                  <c:v>0.37448416527667994</c:v>
                </c:pt>
                <c:pt idx="43">
                  <c:v>0.38973875244420275</c:v>
                </c:pt>
                <c:pt idx="44">
                  <c:v>0.40516512830220414</c:v>
                </c:pt>
                <c:pt idx="45">
                  <c:v>0.42074029056089696</c:v>
                </c:pt>
                <c:pt idx="46">
                  <c:v>0.43644053710856717</c:v>
                </c:pt>
                <c:pt idx="47">
                  <c:v>0.45224157397941611</c:v>
                </c:pt>
                <c:pt idx="48">
                  <c:v>0.46811862798601256</c:v>
                </c:pt>
                <c:pt idx="49">
                  <c:v>0.48404656314716921</c:v>
                </c:pt>
                <c:pt idx="50">
                  <c:v>0.5</c:v>
                </c:pt>
                <c:pt idx="51">
                  <c:v>0.51595343685283079</c:v>
                </c:pt>
                <c:pt idx="52">
                  <c:v>0.53188137201398744</c:v>
                </c:pt>
                <c:pt idx="53">
                  <c:v>0.54775842602058389</c:v>
                </c:pt>
                <c:pt idx="54">
                  <c:v>0.56355946289143288</c:v>
                </c:pt>
                <c:pt idx="55">
                  <c:v>0.5792597094391031</c:v>
                </c:pt>
                <c:pt idx="56">
                  <c:v>0.59483487169779603</c:v>
                </c:pt>
                <c:pt idx="57">
                  <c:v>0.61026124755579714</c:v>
                </c:pt>
                <c:pt idx="58">
                  <c:v>0.62551583472331995</c:v>
                </c:pt>
                <c:pt idx="59">
                  <c:v>0.64057643321799118</c:v>
                </c:pt>
                <c:pt idx="60">
                  <c:v>0.65542174161032418</c:v>
                </c:pt>
                <c:pt idx="61">
                  <c:v>0.67003144633940637</c:v>
                </c:pt>
                <c:pt idx="62">
                  <c:v>0.68438630348377738</c:v>
                </c:pt>
                <c:pt idx="63">
                  <c:v>0.69846821245303381</c:v>
                </c:pt>
                <c:pt idx="64">
                  <c:v>0.71226028115097295</c:v>
                </c:pt>
                <c:pt idx="65">
                  <c:v>0.72574688224992645</c:v>
                </c:pt>
                <c:pt idx="66">
                  <c:v>0.73891370030713843</c:v>
                </c:pt>
                <c:pt idx="67">
                  <c:v>0.75174776954642963</c:v>
                </c:pt>
                <c:pt idx="68">
                  <c:v>0.76423750222074893</c:v>
                </c:pt>
                <c:pt idx="69">
                  <c:v>0.77637270756240051</c:v>
                </c:pt>
                <c:pt idx="70">
                  <c:v>0.78814460141660325</c:v>
                </c:pt>
                <c:pt idx="71">
                  <c:v>0.79954580673955022</c:v>
                </c:pt>
                <c:pt idx="72">
                  <c:v>0.81057034522328786</c:v>
                </c:pt>
                <c:pt idx="73">
                  <c:v>0.82121362038562828</c:v>
                </c:pt>
                <c:pt idx="74">
                  <c:v>0.83147239253316219</c:v>
                </c:pt>
                <c:pt idx="75">
                  <c:v>0.84134474606854304</c:v>
                </c:pt>
                <c:pt idx="76">
                  <c:v>0.85083004966901865</c:v>
                </c:pt>
                <c:pt idx="77">
                  <c:v>0.85992890991123094</c:v>
                </c:pt>
                <c:pt idx="78">
                  <c:v>0.86864311895726931</c:v>
                </c:pt>
                <c:pt idx="79">
                  <c:v>0.87697559694865668</c:v>
                </c:pt>
                <c:pt idx="80">
                  <c:v>0.88493032977829178</c:v>
                </c:pt>
                <c:pt idx="81">
                  <c:v>0.89251230292541317</c:v>
                </c:pt>
                <c:pt idx="82">
                  <c:v>0.89972743204555794</c:v>
                </c:pt>
                <c:pt idx="83">
                  <c:v>0.90658249100652821</c:v>
                </c:pt>
                <c:pt idx="84">
                  <c:v>0.91308503805291497</c:v>
                </c:pt>
                <c:pt idx="85">
                  <c:v>0.91924334076622893</c:v>
                </c:pt>
                <c:pt idx="86">
                  <c:v>0.92506630046567295</c:v>
                </c:pt>
                <c:pt idx="87">
                  <c:v>0.93056337666666833</c:v>
                </c:pt>
                <c:pt idx="88">
                  <c:v>0.93574451218106425</c:v>
                </c:pt>
                <c:pt idx="89">
                  <c:v>0.94062005940520699</c:v>
                </c:pt>
                <c:pt idx="90">
                  <c:v>0.94520070830044201</c:v>
                </c:pt>
                <c:pt idx="91">
                  <c:v>0.94949741652589625</c:v>
                </c:pt>
                <c:pt idx="92">
                  <c:v>0.95352134213628004</c:v>
                </c:pt>
                <c:pt idx="93">
                  <c:v>0.95728377920867114</c:v>
                </c:pt>
                <c:pt idx="94">
                  <c:v>0.96079609671251731</c:v>
                </c:pt>
                <c:pt idx="95">
                  <c:v>0.96406968088707423</c:v>
                </c:pt>
                <c:pt idx="96">
                  <c:v>0.96711588134083615</c:v>
                </c:pt>
                <c:pt idx="97">
                  <c:v>0.96994596103880026</c:v>
                </c:pt>
                <c:pt idx="98">
                  <c:v>0.9725710502961632</c:v>
                </c:pt>
                <c:pt idx="99">
                  <c:v>0.97500210485177952</c:v>
                </c:pt>
                <c:pt idx="100">
                  <c:v>0.97724986805182079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4-4E73-984A-462F4BA23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889944"/>
        <c:axId val="495888304"/>
      </c:barChart>
      <c:catAx>
        <c:axId val="495889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88304"/>
        <c:crosses val="autoZero"/>
        <c:auto val="1"/>
        <c:lblAlgn val="ctr"/>
        <c:lblOffset val="100"/>
        <c:noMultiLvlLbl val="0"/>
      </c:catAx>
      <c:valAx>
        <c:axId val="4958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8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190499</xdr:rowOff>
    </xdr:from>
    <xdr:to>
      <xdr:col>22</xdr:col>
      <xdr:colOff>285750</xdr:colOff>
      <xdr:row>34</xdr:row>
      <xdr:rowOff>9524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F0D533B-A6AA-4104-8BB7-8004C0748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4795.466661689818" createdVersion="7" refreshedVersion="8" minRefreshableVersion="3" recordCount="552" xr:uid="{81899F22-0939-4AE1-91EC-FD9D814E86F4}">
  <cacheSource type="worksheet">
    <worksheetSource name="Players"/>
  </cacheSource>
  <cacheFields count="23">
    <cacheField name="Player ID" numFmtId="0">
      <sharedItems containsSemiMixedTypes="0" containsString="0" containsNumber="1" containsInteger="1" minValue="1" maxValue="901"/>
    </cacheField>
    <cacheField name="Player" numFmtId="0">
      <sharedItems count="550">
        <s v="SKy"/>
        <s v="Dex"/>
        <s v="RC"/>
        <s v="tommi"/>
        <s v="FocuS"/>
        <s v="Termit"/>
        <s v="DarkoN"/>
        <s v="NoFocusTank"/>
        <s v="RuBy"/>
        <s v="tuNe"/>
        <s v="KiLLerZb0Y"/>
        <s v="Xtom"/>
        <s v="Frenz"/>
        <s v="Vector"/>
        <s v="benja"/>
        <s v="Rond"/>
        <s v="Rico"/>
        <s v="fONik"/>
        <s v="MikeL"/>
        <s v="Anelsen"/>
        <s v="BlitZz"/>
        <s v="Jona"/>
        <s v="fynjy"/>
        <s v="R3D"/>
        <s v="SyroN"/>
        <s v="Dart1"/>
        <s v="Juthve"/>
        <s v="DumN"/>
        <s v="Uin"/>
        <s v="SileNce"/>
        <s v="LK"/>
        <s v="Nuero"/>
        <s v="Romeo"/>
        <s v="VINSI"/>
        <s v="v1o"/>
        <s v="Wn"/>
        <s v="Sm"/>
        <s v="QmN"/>
        <s v="ghoSt"/>
        <s v="MaiKe"/>
        <s v="emiL"/>
        <s v="Elixe"/>
        <s v="Stuart"/>
        <s v="LogaN"/>
        <s v="z3o"/>
        <s v="Fedji"/>
        <s v="beelufll"/>
        <s v="Jarano"/>
        <s v="Ande"/>
        <s v="AGN"/>
        <s v="SvN"/>
        <s v="SunshiN"/>
        <s v="MicroN"/>
        <s v="xenoceanni"/>
        <s v="Jinea"/>
        <s v="sNg"/>
        <s v="MaDeN"/>
        <s v="LujeZ"/>
        <s v="R1nn"/>
        <s v="Cyrex"/>
        <s v="Amaisan"/>
        <s v="OntGo"/>
        <s v="CamRyyy"/>
        <s v="StN"/>
        <s v="Harila"/>
        <s v="Nhaxa"/>
        <s v="Loof"/>
        <s v="Aze"/>
        <s v="Bryanner"/>
        <s v="fuNder"/>
        <s v="Jemi"/>
        <s v="Aeon"/>
        <s v="ZELLYY"/>
        <s v="Zodiac"/>
        <s v="Cca"/>
        <s v="kv1nk"/>
        <s v="tonng"/>
        <s v="Nosse"/>
        <s v="AXL"/>
        <s v="yoL"/>
        <s v="StorM"/>
        <s v="Ozeko"/>
        <s v="CeNtuRioN"/>
        <s v="F1SH"/>
        <s v="peNcy"/>
        <s v="wisy"/>
        <s v="JstN"/>
        <s v="kenG"/>
        <s v="DOOM"/>
        <s v="FLAT"/>
        <s v="Lukast"/>
        <s v="Dame"/>
        <s v="gates"/>
        <s v="Infreaqtion"/>
        <s v="smile"/>
        <s v="Ontha"/>
        <s v="Renz"/>
        <s v="ZENN"/>
        <s v="Woodee"/>
        <s v="jEro"/>
        <s v="TinG"/>
        <s v="mQrfy"/>
        <s v="Impact"/>
        <s v="tw1x"/>
        <s v="Leo"/>
        <s v="Rinard"/>
        <s v="DreaM"/>
        <s v="Kai"/>
        <s v="Ridley"/>
        <s v="Pett"/>
        <s v="Rendes"/>
        <s v="HeaVen"/>
        <s v="Fillip"/>
        <s v="Ant3r"/>
        <s v="Arctur"/>
        <s v="LazeR"/>
        <s v="Clanna"/>
        <s v="Xonand"/>
        <s v="Rgz"/>
        <s v="BNG"/>
        <s v="neeL"/>
        <s v="Firefly"/>
        <s v="SinF"/>
        <s v="Symph"/>
        <s v="Nanu"/>
        <s v="aNt"/>
        <s v="Kth"/>
        <s v="Fines"/>
        <s v="Leez"/>
        <s v="F4CTOR"/>
        <s v="FLC"/>
        <s v="Onto1"/>
        <s v="Grf95"/>
        <s v="LOD"/>
        <s v="Nicke"/>
        <s v="HustE"/>
        <s v="RALIAN"/>
        <s v="OpQ"/>
        <s v="hUGO"/>
        <s v="Kaze"/>
        <s v="haNny"/>
        <s v="Nero"/>
        <s v="Gf"/>
        <s v="GeNeRaL"/>
        <s v="WyX"/>
        <s v="JC"/>
        <s v="LegeNd"/>
        <s v="OraNge"/>
        <s v="Nort"/>
        <s v="Enwox"/>
        <s v="v1rtou"/>
        <s v="Xtin"/>
        <s v="fEdd"/>
        <s v="towi"/>
        <s v="L1ght"/>
        <s v="s0n1xx"/>
        <s v="Luxe"/>
        <s v="SCHTEEL"/>
        <s v="Arrema"/>
        <s v="RaduseNexa"/>
        <s v="Qany"/>
        <s v="SkyLe"/>
        <s v="roKa"/>
        <s v="LakEz"/>
        <s v="QBZN"/>
        <s v="Flip"/>
        <s v="Qudi"/>
        <s v="fuRy"/>
        <s v="Comet"/>
        <s v="Melodyy"/>
        <s v="Onari"/>
        <s v="Select"/>
        <s v="Doret"/>
        <s v="Sp1ash"/>
        <s v="N3X7"/>
        <s v="AtlaNt"/>
        <s v="CNBL"/>
        <s v="coriar"/>
        <s v="Qustini"/>
        <s v="fnJ"/>
        <s v="NeL"/>
        <s v="kcy1"/>
        <s v="KvN"/>
        <s v="HaZard"/>
        <s v="n1keL"/>
        <s v="B2W"/>
        <s v="AnY"/>
        <s v="Quan"/>
        <s v="krs"/>
        <s v="oasar"/>
        <s v="Megi"/>
        <s v="kRakeN"/>
        <s v="BerK"/>
        <s v="Ace"/>
        <s v="Wycli"/>
        <s v="FadeFue"/>
        <s v="LaNdeR"/>
        <s v="R1ot"/>
        <s v="KroN"/>
        <s v="FLEX"/>
        <s v="raNe"/>
        <s v="Kim"/>
        <s v="NoiSe"/>
        <s v="mW"/>
        <s v="Jell"/>
        <s v="Thorbie"/>
        <s v="CrystalMind"/>
        <s v="smitth"/>
        <s v="Ronique"/>
        <s v="Kr1bly"/>
        <s v="s1moN"/>
        <s v="bone"/>
        <s v="FiL"/>
        <s v="Jassen"/>
        <s v="JaguaR"/>
        <s v="itr"/>
        <s v="Then1"/>
        <s v="shy"/>
        <s v="NJC"/>
        <s v="ksama"/>
        <s v="M1RANA"/>
        <s v="Rapi"/>
        <s v="Oulis"/>
        <s v="Ar1"/>
        <s v="Alter"/>
        <s v="w1ng"/>
        <s v="FOG"/>
        <s v="NadhaR"/>
        <s v="Un1key"/>
        <s v="ThuNdeR"/>
        <s v="hEspiN"/>
        <s v="REEN"/>
        <s v="Quary"/>
        <s v="KeanOxy"/>
        <s v="Feracci"/>
        <s v="Sandi"/>
        <s v="Slide"/>
        <s v="Moby"/>
        <s v="Mart1n"/>
        <s v="Guen"/>
        <s v="K1KO"/>
        <s v="Fox1"/>
        <s v="Crist1aN"/>
        <s v="Ecian"/>
        <s v="Dris"/>
        <s v="XettR"/>
        <s v="Cyclone"/>
        <s v="feri"/>
        <s v="Arche"/>
        <s v="Dyxie"/>
        <s v="Phoen1x"/>
        <s v="mulleR"/>
        <s v="EliNe"/>
        <s v="Dice"/>
        <s v="kuNaki"/>
        <s v="F_22"/>
        <s v="OverLord"/>
        <s v="SHERMANN"/>
        <s v="FrOzeN"/>
        <s v="KeO"/>
        <s v="Mar1s"/>
        <s v="gn"/>
        <s v="Anz"/>
        <s v="cago"/>
        <s v="eNDELUR"/>
        <s v="Arelli"/>
        <s v="Elin"/>
        <s v="nOollie"/>
        <s v="mVs"/>
        <s v="VentaL"/>
        <s v="AliaN"/>
        <s v="Felix"/>
        <s v="Demis"/>
        <s v="Quadro"/>
        <s v="Max1"/>
        <s v="z1c"/>
        <s v="fira"/>
        <s v="sp1ke"/>
        <s v="Mary"/>
        <s v="BruNo"/>
        <s v="N3xt"/>
        <s v="Palar"/>
        <s v="swix"/>
        <s v="MySt"/>
        <s v="Blaze"/>
        <s v="Space"/>
        <s v="JakeL"/>
        <s v="DNM"/>
        <s v="Bio3x"/>
        <s v="Kara"/>
        <s v="eriex"/>
        <s v="Act1oN"/>
        <s v="Amer"/>
        <s v="ConCorSe"/>
        <s v="DarK"/>
        <s v="Fyo"/>
        <s v="LewiS"/>
        <s v="GSB"/>
        <s v="HmW"/>
        <s v="xashub"/>
        <s v="V1CS"/>
        <s v="Lam"/>
        <s v="s1x"/>
        <s v="KyRo"/>
        <s v="fObz"/>
        <s v="XehN"/>
        <s v="benso"/>
        <s v="AsteRo1d"/>
        <s v="Logo"/>
        <s v="Des"/>
        <s v="M1O"/>
        <s v="Set"/>
        <s v="OuTofCoNtRoL"/>
        <s v="Jupo"/>
        <s v="Rnm"/>
        <s v="Panve"/>
        <s v="Skorp1oN"/>
        <s v="sound"/>
        <s v="Craze"/>
        <s v="Dorri"/>
        <s v="Snt"/>
        <s v="Xuanti"/>
        <s v="Miya"/>
        <s v="Erwod"/>
        <s v="LaryNatha"/>
        <s v="STEP"/>
        <s v="SPL!TE"/>
        <s v="SyLeR"/>
        <s v="Sefi"/>
        <s v="dyson"/>
        <s v="bOw"/>
        <s v="phiL"/>
        <s v="Elman"/>
        <s v="7yler"/>
        <s v="vaL"/>
        <s v="Relley"/>
        <s v="Fiaz"/>
        <s v="CRU1SER"/>
        <s v="Kubeth"/>
        <s v="Astro"/>
        <s v="Mont1"/>
        <s v="HaronS"/>
        <s v="sh1ft"/>
        <s v="LMNt"/>
        <s v="Epiqas"/>
        <s v="JNC"/>
        <s v="s1ndy"/>
        <s v="Rgust"/>
        <s v="J1m"/>
        <s v="nexi"/>
        <s v="Fg"/>
        <s v="Sommer"/>
        <s v="Akami"/>
        <s v="Ben1"/>
        <s v="DC"/>
        <s v="Bill"/>
        <s v="Carlos1"/>
        <s v="OwyX"/>
        <s v="Weben"/>
        <s v="GaNt0s"/>
        <s v="Den1L"/>
        <s v="Pama"/>
        <s v="MurraM"/>
        <s v="Isaar"/>
        <s v="PhantoM"/>
        <s v="Xima"/>
        <s v="QUARTZ"/>
        <s v="V1S1ON"/>
        <s v="gloric"/>
        <s v="Wixi"/>
        <s v="SavaNt"/>
        <s v="Cross"/>
        <s v="Arc"/>
        <s v="ZerO"/>
        <s v="Lima"/>
        <s v="Xand"/>
        <s v="Sana"/>
        <s v="Vectus"/>
        <s v="twinQ"/>
        <s v="KtSd"/>
        <s v="AtoM"/>
        <s v="Shadow"/>
        <s v="AdRe"/>
        <s v="Deya"/>
        <s v="valio"/>
        <s v="Nomi"/>
        <s v="GERRY"/>
        <s v="Musoaa"/>
        <s v="Queenall"/>
        <s v="Kasenes"/>
        <s v="Emm1t"/>
        <s v="toscat"/>
        <s v="Rejo"/>
        <s v="zooM"/>
        <s v="Arty"/>
        <s v="Odi"/>
        <s v="Toca"/>
        <s v="Ost1n"/>
        <s v="P1XEL"/>
        <s v="CheaM"/>
        <s v="Tempo"/>
        <s v="ntS"/>
        <s v="Lotus"/>
        <s v="Onife"/>
        <s v="allexi"/>
        <s v="PAUL"/>
        <s v="D1FF3R3N7"/>
        <s v="XnJ"/>
        <s v="Vert1go"/>
        <s v="Onimout"/>
        <s v="X3NO"/>
        <s v="Oliver"/>
        <s v="Snake"/>
        <s v="AkeL"/>
        <s v="Edge"/>
        <s v="SON4R"/>
        <s v="DNC"/>
        <s v="Hanico"/>
        <s v="Lui"/>
        <s v="Raff"/>
        <s v="Fanchol"/>
        <s v="g1f"/>
        <s v="Ficleria"/>
        <s v="BurN"/>
        <s v="Nelson"/>
        <s v="Fudoro"/>
        <s v="DemoN"/>
        <s v="flash"/>
        <s v="Hosudozoki"/>
        <s v="xerri"/>
        <s v="x1ve"/>
        <s v="Sentinel"/>
        <s v="KeandoN"/>
        <s v="bNx"/>
        <s v="MyzOo"/>
        <s v="KNJ"/>
        <s v="Mownen"/>
        <s v="Wiabbe"/>
        <s v="DA$H"/>
        <s v="zR"/>
        <s v="B1OM"/>
        <s v="Tessa"/>
        <s v="Vipeon"/>
        <s v="YorK"/>
        <s v="M3rCuRy"/>
        <s v="Reex"/>
        <s v="A1R"/>
        <s v="NEX1E"/>
        <s v="Mauneo"/>
        <s v="Gethje"/>
        <s v="Drive"/>
        <s v="ManGo"/>
        <s v="T0X1C"/>
        <s v="Jolone"/>
        <s v="Rexxa"/>
        <s v="Andr0"/>
        <s v="Wentlu"/>
        <s v="MancaN"/>
        <s v="Karlie"/>
        <s v="Fydel"/>
        <s v="SpeNceR"/>
        <s v="Scott"/>
        <s v="Xysini"/>
        <s v="Rana"/>
        <s v="Jorsalila"/>
        <s v="Onc"/>
        <s v="Mult1"/>
        <s v="YuhN"/>
        <s v="Inive"/>
        <s v="KoT"/>
        <s v="saNns"/>
        <s v="INZ"/>
        <s v="RobN"/>
        <s v="Vpm"/>
        <s v="NeveR"/>
        <s v="funky1"/>
        <s v="tropic"/>
        <s v="ster"/>
        <s v="Anse1"/>
        <s v="JK"/>
        <s v="israchel"/>
        <s v="zui"/>
        <s v="RAZEN"/>
        <s v="tw1ng"/>
        <s v="BlaSt"/>
        <s v="Frost"/>
        <s v="Iraharr"/>
        <s v="Owennaja"/>
        <s v="SharK"/>
        <s v="Zett"/>
        <s v="SworD"/>
        <s v="VolcaN"/>
        <s v="QeraN"/>
        <s v="brom"/>
        <s v="Grorielli"/>
        <s v="hOt"/>
        <s v="gambi"/>
        <s v="SeveN"/>
        <s v="zeR"/>
        <s v="Reaver"/>
        <s v="sinde"/>
        <s v="NTR"/>
        <s v="ShreddeR"/>
        <s v="Joe"/>
        <s v="oNe"/>
        <s v="QSX"/>
        <s v="Enadi"/>
        <s v="Xierson"/>
        <s v="Zella"/>
        <s v="anxz"/>
        <s v="RaveN"/>
        <s v="Jesta"/>
        <s v="RA1D"/>
        <s v="PtSean"/>
        <s v="CRE3D"/>
        <s v="Shey"/>
        <s v="Wh1sp"/>
        <s v="F1NN"/>
        <s v="Rifty"/>
        <s v="Net"/>
        <s v="ManniS"/>
        <s v="Intri"/>
        <s v="PhiZz"/>
        <s v="g1aNt"/>
        <s v="Nassie"/>
        <s v="Ndy"/>
        <s v="twin"/>
        <s v="Met4L"/>
        <s v="clayne"/>
        <s v="Veth"/>
        <s v="Fona"/>
        <s v="Rafage"/>
        <s v="Elite"/>
        <s v="groomme"/>
        <s v="Jrm17"/>
        <s v="henryson"/>
        <s v="olevar"/>
        <s v="RodmaN"/>
        <s v="nyx"/>
        <s v="oaN"/>
        <s v="enoya"/>
        <s v="HusK"/>
        <s v="Anaelan"/>
        <s v="gellishe"/>
        <s v="ameli"/>
        <s v="purpaN"/>
        <s v="emoli"/>
        <s v="Lukka"/>
        <s v="FbN"/>
        <s v="F1T"/>
      </sharedItems>
    </cacheField>
    <cacheField name="Country" numFmtId="0">
      <sharedItems containsBlank="1"/>
    </cacheField>
    <cacheField name="Team" numFmtId="0">
      <sharedItems containsBlank="1" count="59">
        <s v="Luminous"/>
        <s v="C-Rox.1UP"/>
        <s v="Hive"/>
        <s v="WindFury"/>
        <s v="Velocity"/>
        <s v="Tornado"/>
        <s v="Emerald"/>
        <s v="DynamiX"/>
        <s v="Hurricane"/>
        <m/>
        <s v="Team SP"/>
        <s v="Technosports"/>
        <s v="Oracle"/>
        <s v="Orbitum"/>
        <s v="Fusion"/>
        <s v="CRYSTAL"/>
        <s v="Legion"/>
        <s v="Black Panthers"/>
        <s v="EVIL"/>
        <s v="MIG"/>
        <s v="Fantasy"/>
        <s v="G7"/>
        <s v="Dragonfire"/>
        <s v="Wave"/>
        <s v="E-Novation"/>
        <s v="NME"/>
        <s v="Matrix"/>
        <s v="Universe"/>
        <s v="Knights"/>
        <s v="ACE"/>
        <s v="Infinity"/>
        <s v="POW3R"/>
        <s v="Anarchy"/>
        <s v="EXELONT"/>
        <s v="Vikings.EF3"/>
        <s v="Disarray"/>
        <s v="Prodigy"/>
        <s v="HUGE"/>
        <s v="SYZEN"/>
        <s v="Oblivion"/>
        <s v="Digital"/>
        <s v="Luxury"/>
        <s v="C4"/>
        <s v="Lunatic Five"/>
        <s v="OMEGA"/>
        <s v="JDI"/>
        <s v="Nebula"/>
        <s v="Shadows"/>
        <s v="ILLUSION"/>
        <s v="Quest"/>
        <s v="Hexagon"/>
        <s v="Pulse"/>
        <s v="Strange Team Six"/>
        <s v="Fire Lords"/>
        <s v="xPaiN"/>
        <s v="EchoStorm"/>
        <s v="APEX"/>
        <s v="Sirius"/>
        <s v="Origame"/>
      </sharedItems>
    </cacheField>
    <cacheField name="Region" numFmtId="0">
      <sharedItems containsBlank="1"/>
    </cacheField>
    <cacheField name="Role" numFmtId="0">
      <sharedItems/>
    </cacheField>
    <cacheField name="Status" numFmtId="0">
      <sharedItems count="3">
        <s v="Active"/>
        <s v="Inactive"/>
        <s v="Coach"/>
      </sharedItems>
    </cacheField>
    <cacheField name="Power" numFmtId="2">
      <sharedItems containsSemiMixedTypes="0" containsString="0" containsNumber="1" minValue="1.482" maxValue="88.789200000000008"/>
    </cacheField>
    <cacheField name="Active" numFmtId="0">
      <sharedItems/>
    </cacheField>
    <cacheField name="Entry" numFmtId="0">
      <sharedItems/>
    </cacheField>
    <cacheField name="Sniper" numFmtId="0">
      <sharedItems/>
    </cacheField>
    <cacheField name="Captain" numFmtId="0">
      <sharedItems/>
    </cacheField>
    <cacheField name="Coach" numFmtId="0">
      <sharedItems/>
    </cacheField>
    <cacheField name="Base Power" numFmtId="1">
      <sharedItems containsSemiMixedTypes="0" containsString="0" containsNumber="1" minValue="2.38" maxValue="97.63"/>
    </cacheField>
    <cacheField name="Power2" numFmtId="1">
      <sharedItems containsSemiMixedTypes="0" containsString="0" containsNumber="1" minValue="1.4279999999999999" maxValue="58.577999999999996"/>
    </cacheField>
    <cacheField name="ENT" numFmtId="2">
      <sharedItems containsSemiMixedTypes="0" containsString="0" containsNumber="1" minValue="0" maxValue="14.2224"/>
    </cacheField>
    <cacheField name="SNI" numFmtId="2">
      <sharedItems containsSemiMixedTypes="0" containsString="0" containsNumber="1" minValue="0" maxValue="11.706"/>
    </cacheField>
    <cacheField name="CAP" numFmtId="2">
      <sharedItems containsSemiMixedTypes="0" containsString="0" containsNumber="1" minValue="0" maxValue="11.6412"/>
    </cacheField>
    <cacheField name="COA" numFmtId="2">
      <sharedItems containsSemiMixedTypes="0" containsString="0" containsNumber="1" minValue="0" maxValue="2.9139999999999997"/>
    </cacheField>
    <cacheField name="Ancient ATK" numFmtId="1">
      <sharedItems containsSemiMixedTypes="0" containsString="0" containsNumber="1" minValue="0" maxValue="58.334266621160637"/>
    </cacheField>
    <cacheField name="Ancient DEF" numFmtId="1">
      <sharedItems containsSemiMixedTypes="0" containsString="0" containsNumber="1" minValue="0" maxValue="81.76617662586122"/>
    </cacheField>
    <cacheField name="ANC ATK" numFmtId="1">
      <sharedItems containsSemiMixedTypes="0" containsString="0" containsNumber="1" minValue="1.2503339145501311E-3" maxValue="79.564708417223187"/>
    </cacheField>
    <cacheField name="ANC DEF" numFmtId="1">
      <sharedItems containsSemiMixedTypes="0" containsString="0" containsNumber="1" minValue="2.319052957733704" maxValue="97.6984022791139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n v="288"/>
    <x v="0"/>
    <s v="Sweden"/>
    <x v="0"/>
    <s v="Europe"/>
    <s v="Captain"/>
    <x v="0"/>
    <n v="84.387600000000006"/>
    <b v="1"/>
    <b v="0"/>
    <b v="0"/>
    <b v="1"/>
    <b v="0"/>
    <n v="95.84"/>
    <n v="57.503999999999998"/>
    <n v="8.299199999999999"/>
    <n v="7.0835999999999997"/>
    <n v="11.5008"/>
    <n v="0"/>
    <n v="58.334266621160637"/>
    <n v="35.265007556947879"/>
    <n v="79.564708417223187"/>
    <n v="94.468036041014429"/>
  </r>
  <r>
    <n v="74"/>
    <x v="1"/>
    <s v="Norway"/>
    <x v="0"/>
    <s v="Europe"/>
    <s v="Player"/>
    <x v="0"/>
    <n v="85.46159999999999"/>
    <b v="1"/>
    <b v="0"/>
    <b v="0"/>
    <b v="0"/>
    <b v="0"/>
    <n v="97.63"/>
    <n v="58.577999999999996"/>
    <n v="8.299199999999999"/>
    <n v="7.0835999999999997"/>
    <n v="11.5008"/>
    <n v="0"/>
    <n v="58.334266621160637"/>
    <n v="35.265007556947879"/>
    <n v="70.629203403367157"/>
    <n v="5.5195602895362867"/>
  </r>
  <r>
    <n v="252"/>
    <x v="2"/>
    <s v="Brazil"/>
    <x v="1"/>
    <s v="South America"/>
    <s v="Entry"/>
    <x v="0"/>
    <n v="71.590799999999987"/>
    <b v="1"/>
    <b v="1"/>
    <b v="0"/>
    <b v="0"/>
    <b v="0"/>
    <n v="92.73"/>
    <n v="55.637999999999998"/>
    <n v="11.127599999999999"/>
    <n v="2.5631999999999997"/>
    <n v="2.262"/>
    <n v="0"/>
    <n v="24.876766245246433"/>
    <n v="31.925447578791573"/>
    <n v="70.265492015412377"/>
    <n v="67.531783965413368"/>
  </r>
  <r>
    <n v="321"/>
    <x v="3"/>
    <s v="Peru"/>
    <x v="2"/>
    <s v="South America"/>
    <s v="Player"/>
    <x v="0"/>
    <n v="71.078400000000016"/>
    <b v="1"/>
    <b v="0"/>
    <b v="0"/>
    <b v="0"/>
    <b v="0"/>
    <n v="94.4"/>
    <n v="56.64"/>
    <n v="8.4672000000000001"/>
    <n v="0.45599999999999996"/>
    <n v="5.5152000000000001"/>
    <n v="0"/>
    <n v="34.967063036798017"/>
    <n v="34.689684220483244"/>
    <n v="69.61586123756291"/>
    <n v="7.1341895114196312"/>
  </r>
  <r>
    <n v="110"/>
    <x v="4"/>
    <s v="United States"/>
    <x v="3"/>
    <s v="North America"/>
    <s v="Captain"/>
    <x v="0"/>
    <n v="76.012799999999999"/>
    <b v="1"/>
    <b v="0"/>
    <b v="0"/>
    <b v="1"/>
    <b v="0"/>
    <n v="85.82"/>
    <n v="51.491999999999997"/>
    <n v="14.2224"/>
    <n v="0"/>
    <n v="10.298399999999999"/>
    <n v="0"/>
    <n v="26.082897656700698"/>
    <n v="36.534784939827226"/>
    <n v="69.396734805632832"/>
    <n v="91.659111295554553"/>
  </r>
  <r>
    <n v="315"/>
    <x v="5"/>
    <s v="Sweden"/>
    <x v="4"/>
    <s v="Europe"/>
    <s v="Captain"/>
    <x v="0"/>
    <n v="72.926400000000001"/>
    <b v="1"/>
    <b v="0"/>
    <b v="0"/>
    <b v="1"/>
    <b v="0"/>
    <n v="83.6"/>
    <n v="50.16"/>
    <n v="5.9459999999999997"/>
    <n v="6.7884000000000002"/>
    <n v="10.031999999999998"/>
    <n v="0"/>
    <n v="35.794683472333055"/>
    <n v="30.026085872175223"/>
    <n v="63.674810799267973"/>
    <n v="89.046885328124475"/>
  </r>
  <r>
    <n v="68"/>
    <x v="6"/>
    <s v="Sweden"/>
    <x v="0"/>
    <s v="Europe"/>
    <s v="Sniper"/>
    <x v="0"/>
    <n v="62.301599999999993"/>
    <b v="1"/>
    <b v="0"/>
    <b v="1"/>
    <b v="0"/>
    <b v="0"/>
    <n v="59.03"/>
    <n v="35.417999999999999"/>
    <n v="8.299199999999999"/>
    <n v="7.0835999999999997"/>
    <n v="11.5008"/>
    <n v="0"/>
    <n v="58.334266621160637"/>
    <n v="35.265007556947879"/>
    <n v="61.660007914049167"/>
    <n v="5.6790818645215859"/>
  </r>
  <r>
    <n v="217"/>
    <x v="7"/>
    <s v="Brazil"/>
    <x v="5"/>
    <s v="South America"/>
    <s v="Sniper"/>
    <x v="0"/>
    <n v="73.629599999999996"/>
    <b v="1"/>
    <b v="0"/>
    <b v="1"/>
    <b v="0"/>
    <b v="0"/>
    <n v="96.15"/>
    <n v="57.69"/>
    <n v="0.56159999999999999"/>
    <n v="11.538"/>
    <n v="3.84"/>
    <n v="0"/>
    <n v="31.161638298010466"/>
    <n v="35.820173353697683"/>
    <n v="61.222934201981381"/>
    <n v="90.511613974874692"/>
  </r>
  <r>
    <n v="264"/>
    <x v="8"/>
    <s v="United States"/>
    <x v="6"/>
    <s v="North America"/>
    <s v="Entry"/>
    <x v="0"/>
    <n v="73.773600000000002"/>
    <b v="1"/>
    <b v="1"/>
    <b v="0"/>
    <b v="0"/>
    <b v="0"/>
    <n v="81.900000000000006"/>
    <n v="49.14"/>
    <n v="9.8280000000000012"/>
    <n v="4.0259999999999998"/>
    <n v="10.779599999999999"/>
    <n v="0"/>
    <n v="36.691902987304765"/>
    <n v="78.984240193447278"/>
    <n v="60.326778401006671"/>
    <n v="52.497700041424444"/>
  </r>
  <r>
    <n v="323"/>
    <x v="9"/>
    <s v="Australia"/>
    <x v="7"/>
    <s v="Southeast Asia"/>
    <s v="Captain"/>
    <x v="0"/>
    <n v="83.497200000000007"/>
    <b v="1"/>
    <b v="0"/>
    <b v="0"/>
    <b v="1"/>
    <b v="0"/>
    <n v="97.01"/>
    <n v="58.206000000000003"/>
    <n v="7.1651999999999996"/>
    <n v="5.6327999999999996"/>
    <n v="11.6412"/>
    <n v="0.85200000000000009"/>
    <n v="31.986320706061253"/>
    <n v="36.57905061401253"/>
    <n v="57.837003254432204"/>
    <n v="83.805938165708938"/>
  </r>
  <r>
    <n v="155"/>
    <x v="10"/>
    <s v="Peru"/>
    <x v="8"/>
    <s v="South America"/>
    <s v="Player"/>
    <x v="0"/>
    <n v="57.647999999999996"/>
    <b v="1"/>
    <b v="0"/>
    <b v="0"/>
    <b v="0"/>
    <b v="0"/>
    <n v="96.08"/>
    <n v="57.647999999999996"/>
    <n v="0"/>
    <n v="0"/>
    <n v="0"/>
    <n v="0"/>
    <n v="22.225375251982054"/>
    <n v="45.242646977409592"/>
    <n v="56.085569162854988"/>
    <n v="5.847123144880837"/>
  </r>
  <r>
    <n v="508"/>
    <x v="11"/>
    <m/>
    <x v="9"/>
    <m/>
    <s v="Player"/>
    <x v="0"/>
    <n v="58.338000000000001"/>
    <b v="1"/>
    <b v="0"/>
    <b v="0"/>
    <b v="0"/>
    <b v="0"/>
    <n v="97.23"/>
    <n v="58.338000000000001"/>
    <n v="0"/>
    <n v="0"/>
    <n v="0"/>
    <n v="0"/>
    <n v="0"/>
    <n v="0"/>
    <n v="56.01708753446394"/>
    <n v="85.880340581671206"/>
  </r>
  <r>
    <n v="113"/>
    <x v="12"/>
    <s v="Russia"/>
    <x v="10"/>
    <s v="CIS"/>
    <s v="Entry"/>
    <x v="0"/>
    <n v="83.029199999999989"/>
    <b v="1"/>
    <b v="1"/>
    <b v="0"/>
    <b v="0"/>
    <b v="0"/>
    <n v="86.16"/>
    <n v="51.695999999999998"/>
    <n v="10.3392"/>
    <n v="9.8891999999999989"/>
    <n v="11.104800000000001"/>
    <n v="0"/>
    <n v="40.171440615831543"/>
    <n v="25.522198867278785"/>
    <n v="55.608149375176659"/>
    <n v="6.6926003631789923"/>
  </r>
  <r>
    <n v="331"/>
    <x v="13"/>
    <s v="Denmark"/>
    <x v="11"/>
    <s v="Europe"/>
    <s v="Entry"/>
    <x v="0"/>
    <n v="82.549200000000013"/>
    <b v="1"/>
    <b v="1"/>
    <b v="0"/>
    <b v="0"/>
    <b v="0"/>
    <n v="86"/>
    <n v="51.6"/>
    <n v="10.32"/>
    <n v="9.5579999999999998"/>
    <n v="11.071200000000001"/>
    <n v="0"/>
    <n v="28.408836188359636"/>
    <n v="59.822232339812921"/>
    <n v="55.225303716243161"/>
    <n v="9.3220023123356022"/>
  </r>
  <r>
    <n v="374"/>
    <x v="14"/>
    <m/>
    <x v="9"/>
    <m/>
    <s v="Player"/>
    <x v="0"/>
    <n v="57.186"/>
    <b v="1"/>
    <b v="0"/>
    <b v="0"/>
    <b v="0"/>
    <b v="0"/>
    <n v="95.31"/>
    <n v="57.186"/>
    <n v="0"/>
    <n v="0"/>
    <n v="0"/>
    <n v="0"/>
    <n v="0"/>
    <n v="0"/>
    <n v="54.063700327166252"/>
    <n v="93.908232076388359"/>
  </r>
  <r>
    <n v="611"/>
    <x v="15"/>
    <m/>
    <x v="9"/>
    <m/>
    <s v="Player"/>
    <x v="0"/>
    <n v="55.847999999999999"/>
    <b v="1"/>
    <b v="0"/>
    <b v="0"/>
    <b v="0"/>
    <b v="0"/>
    <n v="93.08"/>
    <n v="55.847999999999999"/>
    <n v="0"/>
    <n v="0"/>
    <n v="0"/>
    <n v="0"/>
    <n v="0"/>
    <n v="0"/>
    <n v="53.921847926310541"/>
    <n v="10.193986024248842"/>
  </r>
  <r>
    <n v="258"/>
    <x v="16"/>
    <s v="Denmark"/>
    <x v="12"/>
    <s v="Europe"/>
    <s v="Sniper"/>
    <x v="0"/>
    <n v="56.198399999999992"/>
    <b v="1"/>
    <b v="0"/>
    <b v="1"/>
    <b v="0"/>
    <b v="0"/>
    <n v="63.47"/>
    <n v="38.082000000000001"/>
    <n v="0.87"/>
    <n v="7.6163999999999996"/>
    <n v="9.629999999999999"/>
    <n v="0"/>
    <n v="22.587367139784767"/>
    <n v="45.336946542544389"/>
    <n v="53.888503239272985"/>
    <n v="35.498966212373738"/>
  </r>
  <r>
    <n v="111"/>
    <x v="17"/>
    <s v="Denmark"/>
    <x v="13"/>
    <s v="Europe"/>
    <s v="Player"/>
    <x v="0"/>
    <n v="60.895600000000002"/>
    <b v="1"/>
    <b v="0"/>
    <b v="0"/>
    <b v="0"/>
    <b v="0"/>
    <n v="88.51"/>
    <n v="53.106000000000002"/>
    <n v="0.438"/>
    <n v="1.3908"/>
    <n v="5.6448"/>
    <n v="0.316"/>
    <n v="20.285910514631894"/>
    <n v="60.127142743378855"/>
    <n v="53.858734643101457"/>
    <n v="97.13287466202739"/>
  </r>
  <r>
    <n v="197"/>
    <x v="18"/>
    <s v="Latvia"/>
    <x v="14"/>
    <s v="CIS"/>
    <s v="Player"/>
    <x v="0"/>
    <n v="56.01"/>
    <b v="1"/>
    <b v="0"/>
    <b v="0"/>
    <b v="0"/>
    <b v="0"/>
    <n v="93.35"/>
    <n v="56.01"/>
    <n v="0"/>
    <n v="0"/>
    <n v="0"/>
    <n v="0"/>
    <n v="32.536655642604607"/>
    <n v="50.826256271101954"/>
    <n v="53.437961468830451"/>
    <n v="91.121333650078299"/>
  </r>
  <r>
    <n v="401"/>
    <x v="19"/>
    <m/>
    <x v="9"/>
    <m/>
    <s v="Player"/>
    <x v="0"/>
    <n v="55.325999999999993"/>
    <b v="1"/>
    <b v="0"/>
    <b v="0"/>
    <b v="0"/>
    <b v="0"/>
    <n v="92.21"/>
    <n v="55.325999999999993"/>
    <n v="0"/>
    <n v="0"/>
    <n v="0"/>
    <n v="0"/>
    <n v="0"/>
    <n v="0"/>
    <n v="51.730473683354262"/>
    <n v="80.359476359322386"/>
  </r>
  <r>
    <n v="41"/>
    <x v="20"/>
    <s v="Brazil"/>
    <x v="15"/>
    <s v="South America"/>
    <s v="Captain, Sniper"/>
    <x v="0"/>
    <n v="68.897199999999998"/>
    <b v="1"/>
    <b v="0"/>
    <b v="1"/>
    <b v="1"/>
    <b v="0"/>
    <n v="68.81"/>
    <n v="41.286000000000001"/>
    <n v="8.1828000000000003"/>
    <n v="8.2571999999999992"/>
    <n v="8.2571999999999992"/>
    <n v="2.9139999999999997"/>
    <n v="28.420008364877962"/>
    <n v="47.755549180161495"/>
    <n v="51.524955145634962"/>
    <n v="89.95007807829883"/>
  </r>
  <r>
    <n v="562"/>
    <x v="21"/>
    <m/>
    <x v="9"/>
    <m/>
    <s v="Player"/>
    <x v="0"/>
    <n v="53.73"/>
    <b v="1"/>
    <b v="0"/>
    <b v="0"/>
    <b v="0"/>
    <b v="0"/>
    <n v="89.55"/>
    <n v="53.73"/>
    <n v="0"/>
    <n v="0"/>
    <n v="0"/>
    <n v="0"/>
    <n v="0"/>
    <n v="0"/>
    <n v="51.298777857172468"/>
    <n v="4.7024682060251202"/>
  </r>
  <r>
    <n v="617"/>
    <x v="22"/>
    <m/>
    <x v="9"/>
    <m/>
    <s v="Player"/>
    <x v="0"/>
    <n v="56.706000000000003"/>
    <b v="1"/>
    <b v="0"/>
    <b v="0"/>
    <b v="0"/>
    <b v="0"/>
    <n v="94.51"/>
    <n v="56.706000000000003"/>
    <n v="0"/>
    <n v="0"/>
    <n v="0"/>
    <n v="0"/>
    <n v="0"/>
    <n v="0"/>
    <n v="50.935409039485222"/>
    <n v="40.871459463116629"/>
  </r>
  <r>
    <n v="246"/>
    <x v="23"/>
    <s v="Canada"/>
    <x v="16"/>
    <s v="North America"/>
    <s v="Captain"/>
    <x v="0"/>
    <n v="56.19639999999999"/>
    <b v="1"/>
    <b v="0"/>
    <b v="0"/>
    <b v="1"/>
    <b v="0"/>
    <n v="67.569999999999993"/>
    <n v="40.541999999999994"/>
    <n v="4.2287999999999997"/>
    <n v="3.222"/>
    <n v="8.1083999999999996"/>
    <n v="9.5199999999999993E-2"/>
    <n v="22.836993133494097"/>
    <n v="26.481799833747299"/>
    <n v="50.736207795884418"/>
    <n v="48.202101933859012"/>
  </r>
  <r>
    <n v="312"/>
    <x v="24"/>
    <s v="Peru"/>
    <x v="2"/>
    <s v="South America"/>
    <s v="Entry"/>
    <x v="0"/>
    <n v="56.7744"/>
    <b v="1"/>
    <b v="1"/>
    <b v="0"/>
    <b v="0"/>
    <b v="0"/>
    <n v="70.56"/>
    <n v="42.335999999999999"/>
    <n v="8.4672000000000001"/>
    <n v="0.45599999999999996"/>
    <n v="5.5152000000000001"/>
    <n v="0"/>
    <n v="34.967063036798017"/>
    <n v="34.689684220483244"/>
    <n v="49.883838935917716"/>
    <n v="30.365904979223757"/>
  </r>
  <r>
    <n v="69"/>
    <x v="25"/>
    <s v="Sweden"/>
    <x v="4"/>
    <s v="Europe"/>
    <s v="Entry"/>
    <x v="0"/>
    <n v="52.496399999999994"/>
    <b v="1"/>
    <b v="1"/>
    <b v="0"/>
    <b v="0"/>
    <b v="0"/>
    <n v="49.55"/>
    <n v="29.729999999999997"/>
    <n v="5.9459999999999997"/>
    <n v="6.7884000000000002"/>
    <n v="10.031999999999998"/>
    <n v="0"/>
    <n v="35.794683472333055"/>
    <n v="30.026085872175223"/>
    <n v="49.731019021276133"/>
    <n v="9.4689784834719966"/>
  </r>
  <r>
    <n v="445"/>
    <x v="26"/>
    <m/>
    <x v="9"/>
    <m/>
    <s v="Player"/>
    <x v="0"/>
    <n v="51.774000000000001"/>
    <b v="1"/>
    <b v="0"/>
    <b v="0"/>
    <b v="0"/>
    <b v="0"/>
    <n v="86.29"/>
    <n v="51.774000000000001"/>
    <n v="0"/>
    <n v="0"/>
    <n v="0"/>
    <n v="0"/>
    <n v="0"/>
    <n v="0"/>
    <n v="49.188524205873101"/>
    <n v="95.147733918168839"/>
  </r>
  <r>
    <n v="79"/>
    <x v="27"/>
    <s v="China"/>
    <x v="17"/>
    <s v="China"/>
    <s v="Player"/>
    <x v="0"/>
    <n v="64.896000000000001"/>
    <b v="1"/>
    <b v="0"/>
    <b v="0"/>
    <b v="0"/>
    <b v="0"/>
    <n v="77.349999999999994"/>
    <n v="46.41"/>
    <n v="9.8843999999999994"/>
    <n v="0.39599999999999996"/>
    <n v="8.2055999999999987"/>
    <n v="0"/>
    <n v="23.331588730607049"/>
    <n v="63.332533055354887"/>
    <n v="48.883564729550187"/>
    <n v="69.008798495130634"/>
  </r>
  <r>
    <n v="477"/>
    <x v="28"/>
    <s v="China"/>
    <x v="18"/>
    <s v="China"/>
    <s v="Player"/>
    <x v="0"/>
    <n v="52.908000000000001"/>
    <b v="1"/>
    <b v="0"/>
    <b v="0"/>
    <b v="0"/>
    <b v="0"/>
    <n v="88.18"/>
    <n v="52.908000000000001"/>
    <n v="0"/>
    <n v="0"/>
    <n v="0"/>
    <n v="0"/>
    <n v="22.063890677654605"/>
    <n v="40.407631689310257"/>
    <n v="47.746557305868357"/>
    <n v="28.247998994085165"/>
  </r>
  <r>
    <n v="285"/>
    <x v="29"/>
    <m/>
    <x v="9"/>
    <m/>
    <s v="Player"/>
    <x v="0"/>
    <n v="57.575999999999993"/>
    <b v="1"/>
    <b v="0"/>
    <b v="0"/>
    <b v="0"/>
    <b v="0"/>
    <n v="95.96"/>
    <n v="57.575999999999993"/>
    <n v="0"/>
    <n v="0"/>
    <n v="0"/>
    <n v="0"/>
    <n v="0"/>
    <n v="0"/>
    <n v="47.377753672437201"/>
    <n v="84.591884041740855"/>
  </r>
  <r>
    <n v="172"/>
    <x v="30"/>
    <s v="Ukraine"/>
    <x v="19"/>
    <s v="CIS"/>
    <s v="Player"/>
    <x v="0"/>
    <n v="55.325999999999993"/>
    <b v="1"/>
    <b v="0"/>
    <b v="0"/>
    <b v="0"/>
    <b v="0"/>
    <n v="92.21"/>
    <n v="55.325999999999993"/>
    <n v="0"/>
    <n v="0"/>
    <n v="0"/>
    <n v="0"/>
    <n v="13.646069009973383"/>
    <n v="59.027127458214316"/>
    <n v="47.138260107630614"/>
    <n v="10.160459932298007"/>
  </r>
  <r>
    <n v="397"/>
    <x v="31"/>
    <m/>
    <x v="9"/>
    <m/>
    <s v="Player"/>
    <x v="0"/>
    <n v="57.87"/>
    <b v="1"/>
    <b v="0"/>
    <b v="0"/>
    <b v="0"/>
    <b v="0"/>
    <n v="96.45"/>
    <n v="57.87"/>
    <n v="0"/>
    <n v="0"/>
    <n v="0"/>
    <n v="0"/>
    <n v="0"/>
    <n v="0"/>
    <n v="47.059013001891493"/>
    <n v="8.4864851530566572"/>
  </r>
  <r>
    <n v="263"/>
    <x v="32"/>
    <s v="Latvia"/>
    <x v="14"/>
    <s v="CIS"/>
    <s v="Player"/>
    <x v="0"/>
    <n v="56.238"/>
    <b v="1"/>
    <b v="0"/>
    <b v="0"/>
    <b v="0"/>
    <b v="0"/>
    <n v="93.73"/>
    <n v="56.238"/>
    <n v="0"/>
    <n v="0"/>
    <n v="0"/>
    <n v="0"/>
    <n v="32.536655642604607"/>
    <n v="50.826256271101954"/>
    <n v="46.90175947319122"/>
    <n v="44.641013775760122"/>
  </r>
  <r>
    <n v="381"/>
    <x v="33"/>
    <m/>
    <x v="9"/>
    <m/>
    <s v="Player"/>
    <x v="0"/>
    <n v="49.097999999999999"/>
    <b v="1"/>
    <b v="0"/>
    <b v="0"/>
    <b v="0"/>
    <b v="0"/>
    <n v="81.83"/>
    <n v="49.097999999999999"/>
    <n v="0"/>
    <n v="0"/>
    <n v="0"/>
    <n v="0"/>
    <n v="0"/>
    <n v="0"/>
    <n v="46.805690066378332"/>
    <n v="97.589261033687364"/>
  </r>
  <r>
    <n v="328"/>
    <x v="34"/>
    <s v="France"/>
    <x v="0"/>
    <s v="Europe"/>
    <s v="Entry"/>
    <x v="0"/>
    <n v="68.379599999999996"/>
    <b v="1"/>
    <b v="1"/>
    <b v="0"/>
    <b v="0"/>
    <b v="0"/>
    <n v="69.16"/>
    <n v="41.495999999999995"/>
    <n v="8.299199999999999"/>
    <n v="7.0835999999999997"/>
    <n v="11.5008"/>
    <n v="0"/>
    <n v="58.334266621160637"/>
    <n v="35.265007556947879"/>
    <n v="46.784164555753478"/>
    <n v="34.548997819438213"/>
  </r>
  <r>
    <n v="609"/>
    <x v="35"/>
    <m/>
    <x v="9"/>
    <m/>
    <s v="Player"/>
    <x v="0"/>
    <n v="57.87"/>
    <b v="1"/>
    <b v="0"/>
    <b v="0"/>
    <b v="0"/>
    <b v="0"/>
    <n v="96.45"/>
    <n v="57.87"/>
    <n v="0"/>
    <n v="0"/>
    <n v="0"/>
    <n v="0"/>
    <n v="0"/>
    <n v="0"/>
    <n v="46.744212295043951"/>
    <n v="86.091798405876659"/>
  </r>
  <r>
    <n v="291"/>
    <x v="36"/>
    <s v="Russia"/>
    <x v="14"/>
    <s v="CIS"/>
    <s v="Player"/>
    <x v="0"/>
    <n v="47.699999999999996"/>
    <b v="1"/>
    <b v="0"/>
    <b v="0"/>
    <b v="0"/>
    <b v="0"/>
    <n v="79.5"/>
    <n v="47.699999999999996"/>
    <n v="0"/>
    <n v="0"/>
    <n v="0"/>
    <n v="0"/>
    <n v="32.536655642604607"/>
    <n v="50.826256271101954"/>
    <n v="46.652747731567935"/>
    <n v="19.215628764133694"/>
  </r>
  <r>
    <n v="573"/>
    <x v="37"/>
    <s v="Thailand"/>
    <x v="20"/>
    <s v="Southeast Asia"/>
    <s v="Player"/>
    <x v="0"/>
    <n v="53.268000000000001"/>
    <b v="1"/>
    <b v="0"/>
    <b v="0"/>
    <b v="0"/>
    <b v="0"/>
    <n v="88.78"/>
    <n v="53.268000000000001"/>
    <n v="0"/>
    <n v="0"/>
    <n v="0"/>
    <n v="0"/>
    <n v="19.93992212695688"/>
    <n v="69.655740260029816"/>
    <n v="46.628693164198637"/>
    <n v="64.727572322133881"/>
  </r>
  <r>
    <n v="126"/>
    <x v="38"/>
    <s v="Norway"/>
    <x v="21"/>
    <s v="Europe"/>
    <s v="Player"/>
    <x v="0"/>
    <n v="62.707199999999993"/>
    <b v="1"/>
    <b v="0"/>
    <b v="0"/>
    <b v="0"/>
    <b v="0"/>
    <n v="82.02"/>
    <n v="49.211999999999996"/>
    <n v="9.638399999999999"/>
    <n v="0.3372"/>
    <n v="3.5195999999999996"/>
    <n v="0"/>
    <n v="25.064421092215532"/>
    <n v="37.921501259278294"/>
    <n v="46.473749594784252"/>
    <n v="41.237601575742538"/>
  </r>
  <r>
    <n v="188"/>
    <x v="39"/>
    <s v="Spain"/>
    <x v="22"/>
    <s v="Europe"/>
    <s v="Player"/>
    <x v="0"/>
    <n v="68.653199999999998"/>
    <b v="1"/>
    <b v="0"/>
    <b v="0"/>
    <b v="0"/>
    <b v="0"/>
    <n v="89.3"/>
    <n v="53.58"/>
    <n v="2.5055999999999998"/>
    <n v="2.1467999999999998"/>
    <n v="10.4208"/>
    <n v="0"/>
    <n v="21.287360066596992"/>
    <n v="51.154151950949391"/>
    <n v="46.446280350239157"/>
    <n v="92.557307255533999"/>
  </r>
  <r>
    <n v="84"/>
    <x v="40"/>
    <s v="Estonia"/>
    <x v="23"/>
    <s v="CIS"/>
    <s v="Player"/>
    <x v="0"/>
    <n v="49.085999999999999"/>
    <b v="1"/>
    <b v="0"/>
    <b v="0"/>
    <b v="0"/>
    <b v="0"/>
    <n v="81.81"/>
    <n v="49.085999999999999"/>
    <n v="0"/>
    <n v="0"/>
    <n v="0"/>
    <n v="0"/>
    <n v="26.404621645612742"/>
    <n v="41.859696291506552"/>
    <n v="46.443191619743189"/>
    <n v="57.012278123517071"/>
  </r>
  <r>
    <n v="83"/>
    <x v="41"/>
    <s v="Ukraine"/>
    <x v="10"/>
    <s v="CIS"/>
    <s v="Player"/>
    <x v="0"/>
    <n v="56.947199999999995"/>
    <b v="1"/>
    <b v="0"/>
    <b v="0"/>
    <b v="0"/>
    <b v="0"/>
    <n v="42.69"/>
    <n v="25.613999999999997"/>
    <n v="10.3392"/>
    <n v="9.8891999999999989"/>
    <n v="11.104800000000001"/>
    <n v="0"/>
    <n v="40.171440615831543"/>
    <n v="25.522198867278785"/>
    <n v="46.425582196724285"/>
    <n v="6.0278586281087208"/>
  </r>
  <r>
    <n v="305"/>
    <x v="42"/>
    <s v="Denmark"/>
    <x v="24"/>
    <s v="Europe"/>
    <s v="Player"/>
    <x v="0"/>
    <n v="55.804399999999994"/>
    <b v="1"/>
    <b v="0"/>
    <b v="0"/>
    <b v="0"/>
    <b v="0"/>
    <n v="69.28"/>
    <n v="41.567999999999998"/>
    <n v="1.0187999999999999"/>
    <n v="0.95519999999999994"/>
    <n v="10.5204"/>
    <n v="1.742"/>
    <n v="25.989208830562202"/>
    <n v="22.20880108815016"/>
    <n v="46.328288966086397"/>
    <n v="56.092530278827965"/>
  </r>
  <r>
    <n v="176"/>
    <x v="43"/>
    <s v="Denmark"/>
    <x v="13"/>
    <s v="Europe"/>
    <s v="Player"/>
    <x v="1"/>
    <n v="65.3596"/>
    <b v="0"/>
    <b v="0"/>
    <b v="0"/>
    <b v="0"/>
    <b v="0"/>
    <n v="95.95"/>
    <n v="57.57"/>
    <n v="0.438"/>
    <n v="1.3908"/>
    <n v="5.6448"/>
    <n v="0.316"/>
    <n v="20.285910514631894"/>
    <n v="60.127142743378855"/>
    <n v="45.512916029541401"/>
    <n v="22.483626262677372"/>
  </r>
  <r>
    <n v="346"/>
    <x v="44"/>
    <s v="Brazil"/>
    <x v="25"/>
    <s v="South America"/>
    <s v="Player"/>
    <x v="0"/>
    <n v="51.040799999999997"/>
    <b v="1"/>
    <b v="0"/>
    <b v="0"/>
    <b v="0"/>
    <b v="0"/>
    <n v="66.13"/>
    <n v="39.677999999999997"/>
    <n v="5.645999999999999"/>
    <n v="3.5375999999999999"/>
    <n v="2.1791999999999998"/>
    <n v="0"/>
    <n v="20.962879946090283"/>
    <n v="24.997366585316563"/>
    <n v="45.235559474994588"/>
    <n v="2.522366628490782"/>
  </r>
  <r>
    <n v="441"/>
    <x v="45"/>
    <s v="Thailand"/>
    <x v="20"/>
    <s v="Southeast Asia"/>
    <s v="Player"/>
    <x v="0"/>
    <n v="51.011999999999993"/>
    <b v="1"/>
    <b v="0"/>
    <b v="0"/>
    <b v="0"/>
    <b v="0"/>
    <n v="85.02"/>
    <n v="51.011999999999993"/>
    <n v="0"/>
    <n v="0"/>
    <n v="0"/>
    <n v="0"/>
    <n v="19.93992212695688"/>
    <n v="69.655740260029816"/>
    <n v="45.16181637753342"/>
    <n v="90.52810418839465"/>
  </r>
  <r>
    <n v="468"/>
    <x v="46"/>
    <m/>
    <x v="9"/>
    <m/>
    <s v="Player"/>
    <x v="0"/>
    <n v="56.459999999999994"/>
    <b v="1"/>
    <b v="0"/>
    <b v="0"/>
    <b v="0"/>
    <b v="0"/>
    <n v="94.1"/>
    <n v="56.459999999999994"/>
    <n v="0"/>
    <n v="0"/>
    <n v="0"/>
    <n v="0"/>
    <n v="0"/>
    <n v="0"/>
    <n v="44.931065990109424"/>
    <n v="16.195867078933123"/>
  </r>
  <r>
    <n v="395"/>
    <x v="47"/>
    <m/>
    <x v="9"/>
    <m/>
    <s v="Player"/>
    <x v="0"/>
    <n v="58.541999999999994"/>
    <b v="1"/>
    <b v="0"/>
    <b v="0"/>
    <b v="0"/>
    <b v="0"/>
    <n v="97.57"/>
    <n v="58.541999999999994"/>
    <n v="0"/>
    <n v="0"/>
    <n v="0"/>
    <n v="0"/>
    <n v="0"/>
    <n v="0"/>
    <n v="44.836678335514577"/>
    <n v="62.275364479626383"/>
  </r>
  <r>
    <n v="589"/>
    <x v="48"/>
    <m/>
    <x v="9"/>
    <m/>
    <s v="Player"/>
    <x v="0"/>
    <n v="53.753999999999998"/>
    <b v="1"/>
    <b v="0"/>
    <b v="0"/>
    <b v="0"/>
    <b v="0"/>
    <n v="89.59"/>
    <n v="53.753999999999998"/>
    <n v="0"/>
    <n v="0"/>
    <n v="0"/>
    <n v="0"/>
    <n v="0"/>
    <n v="0"/>
    <n v="44.653207298993834"/>
    <n v="95.634601700930148"/>
  </r>
  <r>
    <n v="10"/>
    <x v="49"/>
    <s v="United States"/>
    <x v="26"/>
    <s v="North America"/>
    <s v="Entry"/>
    <x v="0"/>
    <n v="48.040800000000004"/>
    <b v="1"/>
    <b v="1"/>
    <b v="0"/>
    <b v="0"/>
    <b v="0"/>
    <n v="39.71"/>
    <n v="23.826000000000001"/>
    <n v="4.7652000000000001"/>
    <n v="11.706"/>
    <n v="7.7435999999999998"/>
    <n v="0"/>
    <n v="16.810872072215261"/>
    <n v="47.102889400094696"/>
    <n v="44.640040395890907"/>
    <n v="39.570496108825971"/>
  </r>
  <r>
    <n v="308"/>
    <x v="50"/>
    <m/>
    <x v="9"/>
    <m/>
    <s v="Player"/>
    <x v="0"/>
    <n v="44.856000000000002"/>
    <b v="1"/>
    <b v="0"/>
    <b v="0"/>
    <b v="0"/>
    <b v="0"/>
    <n v="74.760000000000005"/>
    <n v="44.856000000000002"/>
    <n v="0"/>
    <n v="0"/>
    <n v="0"/>
    <n v="0"/>
    <n v="0"/>
    <n v="0"/>
    <n v="44.613362166682379"/>
    <n v="3.794982034143441"/>
  </r>
  <r>
    <n v="307"/>
    <x v="51"/>
    <s v="China"/>
    <x v="27"/>
    <s v="Southeast Asia"/>
    <s v="Player"/>
    <x v="0"/>
    <n v="52.481999999999999"/>
    <b v="1"/>
    <b v="0"/>
    <b v="0"/>
    <b v="0"/>
    <b v="0"/>
    <n v="87.47"/>
    <n v="52.481999999999999"/>
    <n v="0"/>
    <n v="0"/>
    <n v="0"/>
    <n v="0"/>
    <n v="20.04833771989842"/>
    <n v="50.246741585920759"/>
    <n v="44.288703869101546"/>
    <n v="93.751258002327532"/>
  </r>
  <r>
    <n v="195"/>
    <x v="52"/>
    <s v="Canada"/>
    <x v="16"/>
    <s v="North America"/>
    <s v="Player"/>
    <x v="0"/>
    <n v="70.872399999999999"/>
    <b v="1"/>
    <b v="0"/>
    <b v="0"/>
    <b v="0"/>
    <b v="0"/>
    <n v="92.03"/>
    <n v="55.217999999999996"/>
    <n v="4.2287999999999997"/>
    <n v="3.222"/>
    <n v="8.1083999999999996"/>
    <n v="9.5199999999999993E-2"/>
    <n v="22.836993133494097"/>
    <n v="26.481799833747299"/>
    <n v="43.904258578572524"/>
    <n v="3.9169376038764816"/>
  </r>
  <r>
    <n v="387"/>
    <x v="53"/>
    <m/>
    <x v="9"/>
    <m/>
    <s v="Player"/>
    <x v="0"/>
    <n v="56.802"/>
    <b v="1"/>
    <b v="0"/>
    <b v="0"/>
    <b v="0"/>
    <b v="0"/>
    <n v="94.67"/>
    <n v="56.802"/>
    <n v="0"/>
    <n v="0"/>
    <n v="0"/>
    <n v="0"/>
    <n v="0"/>
    <n v="0"/>
    <n v="43.897653756298041"/>
    <n v="86.859251031184343"/>
  </r>
  <r>
    <n v="514"/>
    <x v="54"/>
    <m/>
    <x v="9"/>
    <m/>
    <s v="Player"/>
    <x v="0"/>
    <n v="45.774000000000001"/>
    <b v="1"/>
    <b v="0"/>
    <b v="0"/>
    <b v="0"/>
    <b v="0"/>
    <n v="76.290000000000006"/>
    <n v="45.774000000000001"/>
    <n v="0"/>
    <n v="0"/>
    <n v="0"/>
    <n v="0"/>
    <n v="0"/>
    <n v="0"/>
    <n v="43.889949072499675"/>
    <n v="7.7194804157023516"/>
  </r>
  <r>
    <n v="294"/>
    <x v="55"/>
    <s v="Australia"/>
    <x v="28"/>
    <s v="Southeast Asia"/>
    <s v="Player"/>
    <x v="0"/>
    <n v="54.24839999999999"/>
    <b v="1"/>
    <b v="0"/>
    <b v="0"/>
    <b v="0"/>
    <b v="0"/>
    <n v="53.15"/>
    <n v="31.889999999999997"/>
    <n v="2.6616"/>
    <n v="9.2087999999999983"/>
    <n v="10.488"/>
    <n v="0"/>
    <n v="27.050918627844304"/>
    <n v="49.327873521776887"/>
    <n v="43.862785021270511"/>
    <n v="7.0837349733266972"/>
  </r>
  <r>
    <n v="186"/>
    <x v="56"/>
    <m/>
    <x v="9"/>
    <m/>
    <s v="Player"/>
    <x v="0"/>
    <n v="46.758000000000003"/>
    <b v="1"/>
    <b v="0"/>
    <b v="0"/>
    <b v="0"/>
    <b v="0"/>
    <n v="77.930000000000007"/>
    <n v="46.758000000000003"/>
    <n v="0"/>
    <n v="0"/>
    <n v="0"/>
    <n v="0"/>
    <n v="0"/>
    <n v="0"/>
    <n v="43.324913450952153"/>
    <n v="89.430884863548755"/>
  </r>
  <r>
    <n v="438"/>
    <x v="57"/>
    <m/>
    <x v="9"/>
    <m/>
    <s v="Player"/>
    <x v="0"/>
    <n v="45.966000000000001"/>
    <b v="1"/>
    <b v="0"/>
    <b v="0"/>
    <b v="0"/>
    <b v="0"/>
    <n v="76.61"/>
    <n v="45.966000000000001"/>
    <n v="0"/>
    <n v="0"/>
    <n v="0"/>
    <n v="0"/>
    <n v="0"/>
    <n v="0"/>
    <n v="42.581172819470225"/>
    <n v="2.76710835757273"/>
  </r>
  <r>
    <n v="493"/>
    <x v="58"/>
    <m/>
    <x v="9"/>
    <m/>
    <s v="Player"/>
    <x v="0"/>
    <n v="49.379999999999995"/>
    <b v="1"/>
    <b v="0"/>
    <b v="0"/>
    <b v="0"/>
    <b v="0"/>
    <n v="82.3"/>
    <n v="49.379999999999995"/>
    <n v="0"/>
    <n v="0"/>
    <n v="0"/>
    <n v="0"/>
    <n v="0"/>
    <n v="0"/>
    <n v="42.516991723601848"/>
    <n v="2.9529215636164521"/>
  </r>
  <r>
    <n v="65"/>
    <x v="59"/>
    <s v="Germany"/>
    <x v="29"/>
    <s v="Europe"/>
    <s v="Captain"/>
    <x v="0"/>
    <n v="73.456400000000002"/>
    <b v="1"/>
    <b v="0"/>
    <b v="0"/>
    <b v="1"/>
    <b v="0"/>
    <n v="85.62"/>
    <n v="51.372"/>
    <n v="3.504"/>
    <n v="5.7467999999999995"/>
    <n v="10.2744"/>
    <n v="2.5592000000000001"/>
    <n v="25.183499569248685"/>
    <n v="44.168304150633567"/>
    <n v="42.189805956162452"/>
    <n v="10.525165945533162"/>
  </r>
  <r>
    <n v="457"/>
    <x v="60"/>
    <m/>
    <x v="9"/>
    <m/>
    <s v="Player"/>
    <x v="0"/>
    <n v="46.511999999999993"/>
    <b v="1"/>
    <b v="0"/>
    <b v="0"/>
    <b v="0"/>
    <b v="0"/>
    <n v="77.52"/>
    <n v="46.511999999999993"/>
    <n v="0"/>
    <n v="0"/>
    <n v="0"/>
    <n v="0"/>
    <n v="0"/>
    <n v="0"/>
    <n v="41.659520020594591"/>
    <n v="68.418617927617049"/>
  </r>
  <r>
    <n v="518"/>
    <x v="61"/>
    <m/>
    <x v="9"/>
    <m/>
    <s v="Player"/>
    <x v="0"/>
    <n v="58.572000000000003"/>
    <b v="1"/>
    <b v="0"/>
    <b v="0"/>
    <b v="0"/>
    <b v="0"/>
    <n v="97.62"/>
    <n v="58.572000000000003"/>
    <n v="0"/>
    <n v="0"/>
    <n v="0"/>
    <n v="0"/>
    <n v="0"/>
    <n v="0"/>
    <n v="41.484405954325368"/>
    <n v="47.306317364738312"/>
  </r>
  <r>
    <n v="51"/>
    <x v="62"/>
    <s v="United States"/>
    <x v="6"/>
    <s v="North America"/>
    <s v="Player"/>
    <x v="0"/>
    <n v="44.889600000000002"/>
    <b v="1"/>
    <b v="0"/>
    <b v="0"/>
    <b v="0"/>
    <b v="0"/>
    <n v="33.76"/>
    <n v="20.255999999999997"/>
    <n v="9.8280000000000012"/>
    <n v="4.0259999999999998"/>
    <n v="10.779599999999999"/>
    <n v="0"/>
    <n v="36.691902987304765"/>
    <n v="78.984240193447278"/>
    <n v="40.543986329822694"/>
    <n v="89.655745070103094"/>
  </r>
  <r>
    <n v="303"/>
    <x v="63"/>
    <s v="France"/>
    <x v="30"/>
    <s v="Europe"/>
    <s v="Player"/>
    <x v="0"/>
    <n v="63.111600000000003"/>
    <b v="1"/>
    <b v="0"/>
    <b v="0"/>
    <b v="0"/>
    <b v="0"/>
    <n v="73.11"/>
    <n v="43.866"/>
    <n v="6.3647999999999998"/>
    <n v="11.383199999999999"/>
    <n v="1.4976"/>
    <n v="0"/>
    <n v="11.225420226183527"/>
    <n v="32.816964536460553"/>
    <n v="40.453141347510957"/>
    <n v="72.519884982968506"/>
  </r>
  <r>
    <n v="486"/>
    <x v="64"/>
    <m/>
    <x v="9"/>
    <m/>
    <s v="Player"/>
    <x v="0"/>
    <n v="52.188000000000002"/>
    <b v="1"/>
    <b v="0"/>
    <b v="0"/>
    <b v="0"/>
    <b v="0"/>
    <n v="86.98"/>
    <n v="52.188000000000002"/>
    <n v="0"/>
    <n v="0"/>
    <n v="0"/>
    <n v="0"/>
    <n v="0"/>
    <n v="0"/>
    <n v="40.248924009722977"/>
    <n v="50.19268194640172"/>
  </r>
  <r>
    <n v="444"/>
    <x v="65"/>
    <m/>
    <x v="9"/>
    <m/>
    <s v="Player"/>
    <x v="0"/>
    <n v="58.536000000000001"/>
    <b v="1"/>
    <b v="0"/>
    <b v="0"/>
    <b v="0"/>
    <b v="0"/>
    <n v="97.56"/>
    <n v="58.536000000000001"/>
    <n v="0"/>
    <n v="0"/>
    <n v="0"/>
    <n v="0"/>
    <n v="0"/>
    <n v="0"/>
    <n v="40.08838599290813"/>
    <n v="5.8058867160560084"/>
  </r>
  <r>
    <n v="178"/>
    <x v="66"/>
    <m/>
    <x v="9"/>
    <m/>
    <s v="Player"/>
    <x v="0"/>
    <n v="53.843999999999994"/>
    <b v="1"/>
    <b v="0"/>
    <b v="0"/>
    <b v="0"/>
    <b v="0"/>
    <n v="89.74"/>
    <n v="53.843999999999994"/>
    <n v="0"/>
    <n v="0"/>
    <n v="0"/>
    <n v="0"/>
    <n v="0"/>
    <n v="0"/>
    <n v="40.001621791819815"/>
    <n v="17.960867441428753"/>
  </r>
  <r>
    <n v="32"/>
    <x v="67"/>
    <s v="Australia"/>
    <x v="7"/>
    <s v="Southeast Asia"/>
    <s v="Entry"/>
    <x v="0"/>
    <n v="61.11719999999999"/>
    <b v="1"/>
    <b v="1"/>
    <b v="0"/>
    <b v="0"/>
    <b v="0"/>
    <n v="59.71"/>
    <n v="35.826000000000001"/>
    <n v="7.1651999999999996"/>
    <n v="5.6327999999999996"/>
    <n v="11.6412"/>
    <n v="0.85200000000000009"/>
    <n v="31.986320706061253"/>
    <n v="36.57905061401253"/>
    <n v="39.939645679402965"/>
    <n v="19.671837971633863"/>
  </r>
  <r>
    <n v="376"/>
    <x v="68"/>
    <m/>
    <x v="9"/>
    <m/>
    <s v="Player"/>
    <x v="0"/>
    <n v="41.363999999999997"/>
    <b v="1"/>
    <b v="0"/>
    <b v="0"/>
    <b v="0"/>
    <b v="0"/>
    <n v="68.94"/>
    <n v="41.363999999999997"/>
    <n v="0"/>
    <n v="0"/>
    <n v="0"/>
    <n v="0"/>
    <n v="0"/>
    <n v="0"/>
    <n v="39.847091480638973"/>
    <n v="22.36520657856752"/>
  </r>
  <r>
    <n v="116"/>
    <x v="69"/>
    <s v="Malaysia"/>
    <x v="27"/>
    <s v="Southeast Asia"/>
    <s v="Player"/>
    <x v="0"/>
    <n v="49.379999999999995"/>
    <b v="1"/>
    <b v="0"/>
    <b v="0"/>
    <b v="0"/>
    <b v="0"/>
    <n v="82.3"/>
    <n v="49.379999999999995"/>
    <n v="0"/>
    <n v="0"/>
    <n v="0"/>
    <n v="0"/>
    <n v="20.04833771989842"/>
    <n v="50.246741585920759"/>
    <n v="39.6258319928587"/>
    <n v="44.925395517320183"/>
  </r>
  <r>
    <n v="459"/>
    <x v="70"/>
    <s v="Philippines"/>
    <x v="31"/>
    <s v="Southeast Asia"/>
    <s v="Player"/>
    <x v="0"/>
    <n v="51.995999999999995"/>
    <b v="1"/>
    <b v="0"/>
    <b v="0"/>
    <b v="0"/>
    <b v="0"/>
    <n v="86.66"/>
    <n v="51.995999999999995"/>
    <n v="0"/>
    <n v="0"/>
    <n v="0"/>
    <n v="0"/>
    <n v="12.143941794775388"/>
    <n v="33.873924969624497"/>
    <n v="39.617450320647848"/>
    <n v="26.703236750048081"/>
  </r>
  <r>
    <n v="9"/>
    <x v="71"/>
    <s v="Australia"/>
    <x v="28"/>
    <s v="Southeast Asia"/>
    <s v="Captain"/>
    <x v="0"/>
    <n v="74.798400000000001"/>
    <b v="1"/>
    <b v="0"/>
    <b v="0"/>
    <b v="1"/>
    <b v="0"/>
    <n v="87.4"/>
    <n v="52.440000000000005"/>
    <n v="2.6616"/>
    <n v="9.2087999999999983"/>
    <n v="10.488"/>
    <n v="0"/>
    <n v="27.050918627844304"/>
    <n v="49.327873521776887"/>
    <n v="39.313695346177042"/>
    <n v="94.895613554684189"/>
  </r>
  <r>
    <n v="386"/>
    <x v="72"/>
    <m/>
    <x v="9"/>
    <m/>
    <s v="Player"/>
    <x v="0"/>
    <n v="41.874000000000002"/>
    <b v="1"/>
    <b v="0"/>
    <b v="0"/>
    <b v="0"/>
    <b v="0"/>
    <n v="69.790000000000006"/>
    <n v="41.874000000000002"/>
    <n v="0"/>
    <n v="0"/>
    <n v="0"/>
    <n v="0"/>
    <n v="0"/>
    <n v="0"/>
    <n v="39.062599411620091"/>
    <n v="83.787820843157206"/>
  </r>
  <r>
    <n v="349"/>
    <x v="73"/>
    <s v="Brazil"/>
    <x v="5"/>
    <s v="South America"/>
    <s v="Player"/>
    <x v="0"/>
    <n v="42.273600000000002"/>
    <b v="1"/>
    <b v="0"/>
    <b v="0"/>
    <b v="0"/>
    <b v="0"/>
    <n v="43.89"/>
    <n v="26.334"/>
    <n v="0.56159999999999999"/>
    <n v="11.538"/>
    <n v="3.84"/>
    <n v="0"/>
    <n v="31.161638298010466"/>
    <n v="35.820173353697683"/>
    <n v="38.645714863807456"/>
    <n v="12.612205084727712"/>
  </r>
  <r>
    <n v="472"/>
    <x v="74"/>
    <m/>
    <x v="9"/>
    <m/>
    <s v="Player"/>
    <x v="0"/>
    <n v="55.061999999999998"/>
    <b v="1"/>
    <b v="0"/>
    <b v="0"/>
    <b v="0"/>
    <b v="0"/>
    <n v="91.77"/>
    <n v="55.061999999999998"/>
    <n v="0"/>
    <n v="0"/>
    <n v="0"/>
    <n v="0"/>
    <n v="0"/>
    <n v="0"/>
    <n v="38.033356530580818"/>
    <n v="93.862997671630552"/>
  </r>
  <r>
    <n v="162"/>
    <x v="75"/>
    <s v="Russia"/>
    <x v="10"/>
    <s v="CIS"/>
    <s v="Sniper"/>
    <x v="0"/>
    <n v="80.779199999999989"/>
    <b v="1"/>
    <b v="0"/>
    <b v="1"/>
    <b v="0"/>
    <b v="0"/>
    <n v="82.41"/>
    <n v="49.445999999999998"/>
    <n v="10.3392"/>
    <n v="9.8891999999999989"/>
    <n v="11.104800000000001"/>
    <n v="0"/>
    <n v="40.171440615831543"/>
    <n v="25.522198867278785"/>
    <n v="37.838903856376859"/>
    <n v="75.102081273788784"/>
  </r>
  <r>
    <n v="552"/>
    <x v="76"/>
    <s v="South Korea"/>
    <x v="32"/>
    <s v="Southeast Asia"/>
    <s v="Player"/>
    <x v="0"/>
    <n v="39.851999999999997"/>
    <b v="1"/>
    <b v="0"/>
    <b v="0"/>
    <b v="0"/>
    <b v="0"/>
    <n v="66.42"/>
    <n v="39.851999999999997"/>
    <n v="0"/>
    <n v="0"/>
    <n v="0"/>
    <n v="0"/>
    <n v="12.071153057976449"/>
    <n v="39.218737849246097"/>
    <n v="37.730400703241394"/>
    <n v="61.534141641057936"/>
  </r>
  <r>
    <n v="221"/>
    <x v="77"/>
    <m/>
    <x v="9"/>
    <m/>
    <s v="Player"/>
    <x v="0"/>
    <n v="58.302"/>
    <b v="1"/>
    <b v="0"/>
    <b v="0"/>
    <b v="0"/>
    <b v="0"/>
    <n v="97.17"/>
    <n v="58.302"/>
    <n v="0"/>
    <n v="0"/>
    <n v="0"/>
    <n v="0"/>
    <n v="0"/>
    <n v="0"/>
    <n v="37.665479758567741"/>
    <n v="97.522072019106389"/>
  </r>
  <r>
    <n v="31"/>
    <x v="78"/>
    <s v="Denmark"/>
    <x v="33"/>
    <s v="Europe"/>
    <s v="Sniper"/>
    <x v="0"/>
    <n v="43.525199999999998"/>
    <b v="1"/>
    <b v="0"/>
    <b v="1"/>
    <b v="0"/>
    <b v="0"/>
    <n v="41.79"/>
    <n v="25.073999999999998"/>
    <n v="0"/>
    <n v="9.7595999999999989"/>
    <n v="8.6916000000000011"/>
    <n v="0"/>
    <n v="22.112645729373757"/>
    <n v="43.765661283136623"/>
    <n v="37.560792565579007"/>
    <n v="20.152081638519128"/>
  </r>
  <r>
    <n v="575"/>
    <x v="79"/>
    <m/>
    <x v="9"/>
    <m/>
    <s v="Player"/>
    <x v="0"/>
    <n v="53.279999999999994"/>
    <b v="1"/>
    <b v="0"/>
    <b v="0"/>
    <b v="0"/>
    <b v="0"/>
    <n v="88.8"/>
    <n v="53.279999999999994"/>
    <n v="0"/>
    <n v="0"/>
    <n v="0"/>
    <n v="0"/>
    <n v="0"/>
    <n v="0"/>
    <n v="37.479956070847095"/>
    <n v="6.9537681951120573"/>
  </r>
  <r>
    <n v="304"/>
    <x v="80"/>
    <s v="Brazil"/>
    <x v="15"/>
    <s v="South America"/>
    <s v="Entry"/>
    <x v="0"/>
    <n v="68.525199999999998"/>
    <b v="1"/>
    <b v="1"/>
    <b v="0"/>
    <b v="0"/>
    <b v="0"/>
    <n v="68.19"/>
    <n v="40.913999999999994"/>
    <n v="8.1828000000000003"/>
    <n v="8.2571999999999992"/>
    <n v="8.2571999999999992"/>
    <n v="2.9139999999999997"/>
    <n v="28.420008364877962"/>
    <n v="47.755549180161495"/>
    <n v="37.35997955980654"/>
    <n v="37.813921767718803"/>
  </r>
  <r>
    <n v="420"/>
    <x v="81"/>
    <m/>
    <x v="9"/>
    <m/>
    <s v="Player"/>
    <x v="0"/>
    <n v="53.561999999999998"/>
    <b v="1"/>
    <b v="0"/>
    <b v="0"/>
    <b v="0"/>
    <b v="0"/>
    <n v="89.27"/>
    <n v="53.561999999999998"/>
    <n v="0"/>
    <n v="0"/>
    <n v="0"/>
    <n v="0"/>
    <n v="0"/>
    <n v="0"/>
    <n v="37.14334437481309"/>
    <n v="73.888233931877139"/>
  </r>
  <r>
    <n v="53"/>
    <x v="82"/>
    <m/>
    <x v="9"/>
    <m/>
    <s v="Player"/>
    <x v="0"/>
    <n v="50.466000000000001"/>
    <b v="1"/>
    <b v="0"/>
    <b v="0"/>
    <b v="0"/>
    <b v="0"/>
    <n v="84.11"/>
    <n v="50.466000000000001"/>
    <n v="0"/>
    <n v="0"/>
    <n v="0"/>
    <n v="0"/>
    <n v="0"/>
    <n v="0"/>
    <n v="36.821506317149641"/>
    <n v="67.138963209584247"/>
  </r>
  <r>
    <n v="95"/>
    <x v="83"/>
    <s v="United Kingdom"/>
    <x v="34"/>
    <s v="Europe"/>
    <s v="Captain, Sniper"/>
    <x v="0"/>
    <n v="62.33639999999999"/>
    <b v="1"/>
    <b v="0"/>
    <b v="1"/>
    <b v="1"/>
    <b v="0"/>
    <n v="60.73"/>
    <n v="36.437999999999995"/>
    <n v="11.3232"/>
    <n v="7.2875999999999994"/>
    <n v="7.2875999999999994"/>
    <n v="0"/>
    <n v="21.166789834285563"/>
    <n v="81.76617662586122"/>
    <n v="36.639352927931974"/>
    <n v="83.285007837583152"/>
  </r>
  <r>
    <n v="235"/>
    <x v="84"/>
    <m/>
    <x v="9"/>
    <m/>
    <s v="Player"/>
    <x v="0"/>
    <n v="57.827999999999996"/>
    <b v="1"/>
    <b v="0"/>
    <b v="0"/>
    <b v="0"/>
    <b v="0"/>
    <n v="96.38"/>
    <n v="57.827999999999996"/>
    <n v="0"/>
    <n v="0"/>
    <n v="0"/>
    <n v="0"/>
    <n v="0"/>
    <n v="0"/>
    <n v="36.627819748509168"/>
    <n v="2.4715851246243359"/>
  </r>
  <r>
    <n v="416"/>
    <x v="85"/>
    <m/>
    <x v="9"/>
    <m/>
    <s v="Player"/>
    <x v="0"/>
    <n v="52.793999999999997"/>
    <b v="1"/>
    <b v="0"/>
    <b v="0"/>
    <b v="0"/>
    <b v="0"/>
    <n v="87.99"/>
    <n v="52.793999999999997"/>
    <n v="0"/>
    <n v="0"/>
    <n v="0"/>
    <n v="0"/>
    <n v="0"/>
    <n v="0"/>
    <n v="36.2728252869003"/>
    <n v="5.1882865385461132"/>
  </r>
  <r>
    <n v="149"/>
    <x v="86"/>
    <s v="United States"/>
    <x v="6"/>
    <s v="North America"/>
    <s v="Player"/>
    <x v="0"/>
    <n v="82.743599999999986"/>
    <b v="1"/>
    <b v="0"/>
    <b v="0"/>
    <b v="0"/>
    <b v="0"/>
    <n v="96.85"/>
    <n v="58.109999999999992"/>
    <n v="9.8280000000000012"/>
    <n v="4.0259999999999998"/>
    <n v="10.779599999999999"/>
    <n v="0"/>
    <n v="36.691902987304765"/>
    <n v="78.984240193447278"/>
    <n v="36.152048288891478"/>
    <n v="80.016688948902143"/>
  </r>
  <r>
    <n v="591"/>
    <x v="87"/>
    <s v="Germany"/>
    <x v="29"/>
    <s v="Europe"/>
    <s v="Player"/>
    <x v="0"/>
    <n v="51.418399999999998"/>
    <b v="1"/>
    <b v="0"/>
    <b v="0"/>
    <b v="0"/>
    <b v="0"/>
    <n v="48.89"/>
    <n v="29.334"/>
    <n v="3.504"/>
    <n v="5.7467999999999995"/>
    <n v="10.2744"/>
    <n v="2.5592000000000001"/>
    <n v="25.183499569248685"/>
    <n v="44.168304150633567"/>
    <n v="36.061374141498312"/>
    <n v="59.183897663957573"/>
  </r>
  <r>
    <n v="76"/>
    <x v="88"/>
    <s v="Russia"/>
    <x v="35"/>
    <s v="CIS"/>
    <s v="Player"/>
    <x v="0"/>
    <n v="39.059999999999995"/>
    <b v="1"/>
    <b v="0"/>
    <b v="0"/>
    <b v="0"/>
    <b v="0"/>
    <n v="65.099999999999994"/>
    <n v="39.059999999999995"/>
    <n v="0"/>
    <n v="0"/>
    <n v="0"/>
    <n v="0"/>
    <n v="25.933572572538186"/>
    <n v="30.303134935965836"/>
    <n v="35.992666087506059"/>
    <n v="27.828654314418767"/>
  </r>
  <r>
    <n v="106"/>
    <x v="89"/>
    <s v="Brazil"/>
    <x v="5"/>
    <s v="South America"/>
    <s v="Player"/>
    <x v="0"/>
    <n v="48.117599999999996"/>
    <b v="1"/>
    <b v="0"/>
    <b v="0"/>
    <b v="0"/>
    <b v="0"/>
    <n v="53.63"/>
    <n v="32.177999999999997"/>
    <n v="0.56159999999999999"/>
    <n v="11.538"/>
    <n v="3.84"/>
    <n v="0"/>
    <n v="31.161638298010466"/>
    <n v="35.820173353697683"/>
    <n v="35.869653866256094"/>
    <n v="2.634279667386298"/>
  </r>
  <r>
    <n v="365"/>
    <x v="90"/>
    <s v="Brazil"/>
    <x v="36"/>
    <s v="South America"/>
    <s v="Player"/>
    <x v="0"/>
    <n v="41.033999999999999"/>
    <b v="1"/>
    <b v="0"/>
    <b v="0"/>
    <b v="0"/>
    <b v="0"/>
    <n v="68.39"/>
    <n v="41.033999999999999"/>
    <n v="0"/>
    <n v="0"/>
    <n v="0"/>
    <n v="0"/>
    <n v="11.965635913548798"/>
    <n v="26.659455269588232"/>
    <n v="35.680885060817857"/>
    <n v="30.04338740826261"/>
  </r>
  <r>
    <n v="423"/>
    <x v="91"/>
    <s v="United States"/>
    <x v="37"/>
    <s v="North America"/>
    <s v="Player"/>
    <x v="0"/>
    <n v="42.636000000000003"/>
    <b v="1"/>
    <b v="0"/>
    <b v="0"/>
    <b v="0"/>
    <b v="0"/>
    <n v="71.06"/>
    <n v="42.636000000000003"/>
    <n v="0"/>
    <n v="0"/>
    <n v="0"/>
    <n v="0"/>
    <n v="14.097920629595553"/>
    <n v="31.693453625562448"/>
    <n v="35.591147017791158"/>
    <n v="11.673680625074237"/>
  </r>
  <r>
    <n v="123"/>
    <x v="92"/>
    <s v="Russia"/>
    <x v="35"/>
    <s v="CIS"/>
    <s v="Player"/>
    <x v="0"/>
    <n v="54.887999999999998"/>
    <b v="1"/>
    <b v="0"/>
    <b v="0"/>
    <b v="0"/>
    <b v="0"/>
    <n v="91.48"/>
    <n v="54.887999999999998"/>
    <n v="0"/>
    <n v="0"/>
    <n v="0"/>
    <n v="0"/>
    <n v="25.933572572538186"/>
    <n v="30.303134935965836"/>
    <n v="35.552552491967369"/>
    <n v="25.567402920524291"/>
  </r>
  <r>
    <n v="138"/>
    <x v="93"/>
    <s v="Australia"/>
    <x v="7"/>
    <s v="Southeast Asia"/>
    <s v="Sniper"/>
    <x v="0"/>
    <n v="53.455199999999998"/>
    <b v="1"/>
    <b v="0"/>
    <b v="1"/>
    <b v="0"/>
    <b v="0"/>
    <n v="46.94"/>
    <n v="28.163999999999998"/>
    <n v="7.1651999999999996"/>
    <n v="5.6327999999999996"/>
    <n v="11.6412"/>
    <n v="0.85200000000000009"/>
    <n v="31.986320706061253"/>
    <n v="36.57905061401253"/>
    <n v="35.337240853918857"/>
    <n v="67.270847693797336"/>
  </r>
  <r>
    <n v="292"/>
    <x v="94"/>
    <s v="Denmark"/>
    <x v="24"/>
    <s v="Europe"/>
    <s v="Captain"/>
    <x v="0"/>
    <n v="66.838399999999993"/>
    <b v="1"/>
    <b v="0"/>
    <b v="0"/>
    <b v="1"/>
    <b v="0"/>
    <n v="87.67"/>
    <n v="52.601999999999997"/>
    <n v="1.0187999999999999"/>
    <n v="0.95519999999999994"/>
    <n v="10.5204"/>
    <n v="1.742"/>
    <n v="25.989208830562202"/>
    <n v="22.20880108815016"/>
    <n v="35.185537570738333"/>
    <n v="10.621394172558658"/>
  </r>
  <r>
    <n v="469"/>
    <x v="95"/>
    <m/>
    <x v="9"/>
    <m/>
    <s v="Player"/>
    <x v="0"/>
    <n v="50.477999999999994"/>
    <b v="1"/>
    <b v="0"/>
    <b v="0"/>
    <b v="0"/>
    <b v="0"/>
    <n v="84.13"/>
    <n v="50.477999999999994"/>
    <n v="0"/>
    <n v="0"/>
    <n v="0"/>
    <n v="0"/>
    <n v="0"/>
    <n v="0"/>
    <n v="35.179055192842291"/>
    <n v="52.126257985630453"/>
  </r>
  <r>
    <n v="256"/>
    <x v="96"/>
    <s v="United Kingdom"/>
    <x v="38"/>
    <s v="Europe"/>
    <s v="Entry"/>
    <x v="0"/>
    <n v="74.165999999999997"/>
    <b v="1"/>
    <b v="1"/>
    <b v="0"/>
    <b v="0"/>
    <b v="0"/>
    <n v="96.61"/>
    <n v="57.965999999999994"/>
    <n v="11.5932"/>
    <n v="0.33960000000000001"/>
    <n v="4.2671999999999999"/>
    <n v="0"/>
    <n v="11.358561209101778"/>
    <n v="52.910153365579632"/>
    <n v="35.030563828841913"/>
    <n v="96.655289375408785"/>
  </r>
  <r>
    <n v="347"/>
    <x v="97"/>
    <s v="Brazil"/>
    <x v="15"/>
    <s v="South America"/>
    <s v="Player"/>
    <x v="0"/>
    <n v="71.891199999999998"/>
    <b v="1"/>
    <b v="0"/>
    <b v="0"/>
    <b v="0"/>
    <b v="0"/>
    <n v="73.8"/>
    <n v="44.279999999999994"/>
    <n v="8.1828000000000003"/>
    <n v="8.2571999999999992"/>
    <n v="8.2571999999999992"/>
    <n v="2.9139999999999997"/>
    <n v="28.420008364877962"/>
    <n v="47.755549180161495"/>
    <n v="35.021532167218268"/>
    <n v="91.608383146991883"/>
  </r>
  <r>
    <n v="341"/>
    <x v="98"/>
    <m/>
    <x v="9"/>
    <m/>
    <s v="Player"/>
    <x v="0"/>
    <n v="56.891999999999996"/>
    <b v="1"/>
    <b v="0"/>
    <b v="0"/>
    <b v="0"/>
    <b v="0"/>
    <n v="94.82"/>
    <n v="56.891999999999996"/>
    <n v="0"/>
    <n v="0"/>
    <n v="0"/>
    <n v="0"/>
    <n v="0"/>
    <n v="0"/>
    <n v="34.793845301532684"/>
    <n v="85.972027313729527"/>
  </r>
  <r>
    <n v="146"/>
    <x v="99"/>
    <s v="Portugal"/>
    <x v="22"/>
    <s v="Europe"/>
    <s v="Player"/>
    <x v="1"/>
    <n v="59.761200000000002"/>
    <b v="0"/>
    <b v="0"/>
    <b v="0"/>
    <b v="0"/>
    <b v="0"/>
    <n v="74.48"/>
    <n v="44.688000000000002"/>
    <n v="2.5055999999999998"/>
    <n v="2.1467999999999998"/>
    <n v="10.4208"/>
    <n v="0"/>
    <n v="21.287360066596992"/>
    <n v="51.154151950949391"/>
    <n v="34.565872367993691"/>
    <n v="92.19087376498598"/>
  </r>
  <r>
    <n v="319"/>
    <x v="100"/>
    <s v="Peru"/>
    <x v="2"/>
    <s v="South America"/>
    <s v="Player"/>
    <x v="0"/>
    <n v="50.798400000000001"/>
    <b v="1"/>
    <b v="0"/>
    <b v="0"/>
    <b v="0"/>
    <b v="0"/>
    <n v="60.6"/>
    <n v="36.36"/>
    <n v="8.4672000000000001"/>
    <n v="0.45599999999999996"/>
    <n v="5.5152000000000001"/>
    <n v="0"/>
    <n v="34.967063036798017"/>
    <n v="34.689684220483244"/>
    <n v="34.529134977310363"/>
    <n v="19.045112344268755"/>
  </r>
  <r>
    <n v="201"/>
    <x v="101"/>
    <s v="Russia"/>
    <x v="10"/>
    <s v="CIS"/>
    <s v="Player"/>
    <x v="0"/>
    <n v="88.789200000000008"/>
    <b v="1"/>
    <b v="0"/>
    <b v="0"/>
    <b v="0"/>
    <b v="0"/>
    <n v="95.76"/>
    <n v="57.456000000000003"/>
    <n v="10.3392"/>
    <n v="9.8891999999999989"/>
    <n v="11.104800000000001"/>
    <n v="0"/>
    <n v="40.171440615831543"/>
    <n v="25.522198867278785"/>
    <n v="34.477929170821753"/>
    <n v="7.4701199435923389"/>
  </r>
  <r>
    <n v="1"/>
    <x v="102"/>
    <s v="France"/>
    <x v="34"/>
    <s v="Europe"/>
    <s v="Entry"/>
    <x v="0"/>
    <n v="82.514399999999995"/>
    <b v="1"/>
    <b v="1"/>
    <b v="0"/>
    <b v="0"/>
    <b v="0"/>
    <n v="94.36"/>
    <n v="56.616"/>
    <n v="11.3232"/>
    <n v="7.2875999999999994"/>
    <n v="7.2875999999999994"/>
    <n v="0"/>
    <n v="21.166789834285563"/>
    <n v="81.76617662586122"/>
    <n v="34.435442771908363"/>
    <n v="80.284231328568424"/>
  </r>
  <r>
    <n v="325"/>
    <x v="103"/>
    <m/>
    <x v="9"/>
    <m/>
    <s v="Player"/>
    <x v="0"/>
    <n v="56.177999999999997"/>
    <b v="1"/>
    <b v="0"/>
    <b v="0"/>
    <b v="0"/>
    <b v="0"/>
    <n v="93.63"/>
    <n v="56.177999999999997"/>
    <n v="0"/>
    <n v="0"/>
    <n v="0"/>
    <n v="0"/>
    <n v="0"/>
    <n v="0"/>
    <n v="33.966107417090072"/>
    <n v="20.893686666756953"/>
  </r>
  <r>
    <n v="169"/>
    <x v="104"/>
    <s v="Denmark"/>
    <x v="24"/>
    <s v="Europe"/>
    <s v="Coach"/>
    <x v="2"/>
    <n v="40.366399999999999"/>
    <b v="1"/>
    <b v="0"/>
    <b v="0"/>
    <b v="0"/>
    <b v="1"/>
    <n v="43.55"/>
    <n v="26.13"/>
    <n v="1.0187999999999999"/>
    <n v="0.95519999999999994"/>
    <n v="10.5204"/>
    <n v="1.742"/>
    <n v="25.989208830562202"/>
    <n v="22.20880108815016"/>
    <n v="33.604467972781499"/>
    <n v="5.9478437037545921"/>
  </r>
  <r>
    <n v="505"/>
    <x v="105"/>
    <s v="Germany"/>
    <x v="29"/>
    <s v="Europe"/>
    <s v="Entry"/>
    <x v="0"/>
    <n v="39.604399999999998"/>
    <b v="1"/>
    <b v="1"/>
    <b v="0"/>
    <b v="0"/>
    <b v="0"/>
    <n v="29.2"/>
    <n v="17.52"/>
    <n v="3.504"/>
    <n v="5.7467999999999995"/>
    <n v="10.2744"/>
    <n v="2.5592000000000001"/>
    <n v="25.183499569248685"/>
    <n v="44.168304150633567"/>
    <n v="33.074382603684711"/>
    <n v="6.0411480487985978"/>
  </r>
  <r>
    <n v="78"/>
    <x v="106"/>
    <s v="Estonia"/>
    <x v="0"/>
    <s v="Europe"/>
    <s v="Player"/>
    <x v="0"/>
    <n v="37.977600000000002"/>
    <b v="1"/>
    <b v="0"/>
    <b v="0"/>
    <b v="0"/>
    <b v="0"/>
    <n v="18.489999999999998"/>
    <n v="11.093999999999999"/>
    <n v="8.299199999999999"/>
    <n v="7.0835999999999997"/>
    <n v="11.5008"/>
    <n v="0"/>
    <n v="58.334266621160637"/>
    <n v="35.265007556947879"/>
    <n v="33.033248815410154"/>
    <n v="36.109361770228901"/>
  </r>
  <r>
    <n v="152"/>
    <x v="107"/>
    <s v="Finland"/>
    <x v="39"/>
    <s v="Europe"/>
    <s v="Player"/>
    <x v="0"/>
    <n v="43.902000000000001"/>
    <b v="1"/>
    <b v="0"/>
    <b v="0"/>
    <b v="0"/>
    <b v="0"/>
    <n v="73.17"/>
    <n v="43.902000000000001"/>
    <n v="0"/>
    <n v="0"/>
    <n v="0"/>
    <n v="0"/>
    <n v="17.556634197599919"/>
    <n v="44.802453504105394"/>
    <n v="33.031226616640581"/>
    <n v="60.805949273487222"/>
  </r>
  <r>
    <n v="259"/>
    <x v="108"/>
    <s v="United Kingdom"/>
    <x v="3"/>
    <s v="North America"/>
    <s v="Player"/>
    <x v="0"/>
    <n v="38.518799999999999"/>
    <b v="1"/>
    <b v="0"/>
    <b v="0"/>
    <b v="0"/>
    <b v="0"/>
    <n v="23.33"/>
    <n v="13.997999999999999"/>
    <n v="14.2224"/>
    <n v="0"/>
    <n v="10.298399999999999"/>
    <n v="0"/>
    <n v="26.082897656700698"/>
    <n v="36.534784939827226"/>
    <n v="32.993074018245011"/>
    <n v="29.11555549393881"/>
  </r>
  <r>
    <n v="236"/>
    <x v="109"/>
    <s v="Norway"/>
    <x v="33"/>
    <s v="Europe"/>
    <s v="Player"/>
    <x v="0"/>
    <n v="33.925199999999997"/>
    <b v="1"/>
    <b v="0"/>
    <b v="0"/>
    <b v="0"/>
    <b v="0"/>
    <n v="25.79"/>
    <n v="15.473999999999998"/>
    <n v="0"/>
    <n v="9.7595999999999989"/>
    <n v="8.6916000000000011"/>
    <n v="0"/>
    <n v="22.112645729373757"/>
    <n v="43.765661283136623"/>
    <n v="32.834034194842992"/>
    <n v="41.523844570328308"/>
  </r>
  <r>
    <n v="465"/>
    <x v="110"/>
    <m/>
    <x v="9"/>
    <m/>
    <s v="Player"/>
    <x v="0"/>
    <n v="53.645999999999994"/>
    <b v="1"/>
    <b v="0"/>
    <b v="0"/>
    <b v="0"/>
    <b v="0"/>
    <n v="89.41"/>
    <n v="53.645999999999994"/>
    <n v="0"/>
    <n v="0"/>
    <n v="0"/>
    <n v="0"/>
    <n v="0"/>
    <n v="0"/>
    <n v="32.694968286131747"/>
    <n v="10.941478665106182"/>
  </r>
  <r>
    <n v="132"/>
    <x v="111"/>
    <s v="Sweden"/>
    <x v="21"/>
    <s v="Europe"/>
    <s v="Entry"/>
    <x v="0"/>
    <n v="61.68719999999999"/>
    <b v="1"/>
    <b v="1"/>
    <b v="0"/>
    <b v="0"/>
    <b v="0"/>
    <n v="80.319999999999993"/>
    <n v="48.191999999999993"/>
    <n v="9.638399999999999"/>
    <n v="0.3372"/>
    <n v="3.5195999999999996"/>
    <n v="0"/>
    <n v="25.064421092215532"/>
    <n v="37.921501259278294"/>
    <n v="32.529225361586057"/>
    <n v="25.928975902282144"/>
  </r>
  <r>
    <n v="103"/>
    <x v="112"/>
    <s v="Brazil"/>
    <x v="1"/>
    <s v="South America"/>
    <s v="Player"/>
    <x v="0"/>
    <n v="44.530799999999999"/>
    <b v="1"/>
    <b v="0"/>
    <b v="0"/>
    <b v="0"/>
    <b v="0"/>
    <n v="47.63"/>
    <n v="28.577999999999999"/>
    <n v="11.127599999999999"/>
    <n v="2.5631999999999997"/>
    <n v="2.262"/>
    <n v="0"/>
    <n v="24.876766245246433"/>
    <n v="31.925447578791573"/>
    <n v="32.508353002947096"/>
    <n v="38.655043083153004"/>
  </r>
  <r>
    <n v="614"/>
    <x v="113"/>
    <m/>
    <x v="9"/>
    <m/>
    <s v="Player"/>
    <x v="0"/>
    <n v="38.375999999999998"/>
    <b v="1"/>
    <b v="0"/>
    <b v="0"/>
    <b v="0"/>
    <b v="0"/>
    <n v="63.96"/>
    <n v="38.375999999999998"/>
    <n v="0"/>
    <n v="0"/>
    <n v="0"/>
    <n v="0"/>
    <n v="0"/>
    <n v="0"/>
    <n v="32.176871472916758"/>
    <n v="5.0320165460240256"/>
  </r>
  <r>
    <n v="24"/>
    <x v="114"/>
    <s v="Russia"/>
    <x v="23"/>
    <s v="CIS"/>
    <s v="Player"/>
    <x v="0"/>
    <n v="35.292000000000002"/>
    <b v="1"/>
    <b v="0"/>
    <b v="0"/>
    <b v="0"/>
    <b v="0"/>
    <n v="58.82"/>
    <n v="35.292000000000002"/>
    <n v="0"/>
    <n v="0"/>
    <n v="0"/>
    <n v="0"/>
    <n v="26.404621645612742"/>
    <n v="41.859696291506552"/>
    <n v="32.109504008217506"/>
    <n v="9.6392300300332465"/>
  </r>
  <r>
    <n v="168"/>
    <x v="115"/>
    <m/>
    <x v="9"/>
    <m/>
    <s v="Player"/>
    <x v="0"/>
    <n v="57.101999999999997"/>
    <b v="1"/>
    <b v="0"/>
    <b v="0"/>
    <b v="0"/>
    <b v="0"/>
    <n v="95.17"/>
    <n v="57.101999999999997"/>
    <n v="0"/>
    <n v="0"/>
    <n v="0"/>
    <n v="0"/>
    <n v="0"/>
    <n v="0"/>
    <n v="32.103307607004083"/>
    <n v="8.2173273001777272"/>
  </r>
  <r>
    <n v="452"/>
    <x v="116"/>
    <m/>
    <x v="9"/>
    <m/>
    <s v="Player"/>
    <x v="0"/>
    <n v="44.495999999999995"/>
    <b v="1"/>
    <b v="0"/>
    <b v="0"/>
    <b v="0"/>
    <b v="0"/>
    <n v="74.16"/>
    <n v="44.495999999999995"/>
    <n v="0"/>
    <n v="0"/>
    <n v="0"/>
    <n v="0"/>
    <n v="0"/>
    <n v="0"/>
    <n v="31.949313203465355"/>
    <n v="38.409713673729215"/>
  </r>
  <r>
    <n v="523"/>
    <x v="117"/>
    <m/>
    <x v="9"/>
    <m/>
    <s v="Player"/>
    <x v="0"/>
    <n v="44.243999999999993"/>
    <b v="1"/>
    <b v="0"/>
    <b v="0"/>
    <b v="0"/>
    <b v="0"/>
    <n v="73.739999999999995"/>
    <n v="44.243999999999993"/>
    <n v="0"/>
    <n v="0"/>
    <n v="0"/>
    <n v="0"/>
    <n v="0"/>
    <n v="0"/>
    <n v="31.904889957478975"/>
    <n v="81.792224113920753"/>
  </r>
  <r>
    <n v="257"/>
    <x v="118"/>
    <s v="Canada"/>
    <x v="40"/>
    <s v="North America"/>
    <s v="Player"/>
    <x v="0"/>
    <n v="53.07"/>
    <b v="1"/>
    <b v="0"/>
    <b v="0"/>
    <b v="0"/>
    <b v="0"/>
    <n v="88.45"/>
    <n v="53.07"/>
    <n v="0"/>
    <n v="0"/>
    <n v="0"/>
    <n v="0"/>
    <n v="15.482959240835161"/>
    <n v="50.163148128848867"/>
    <n v="31.661855443247955"/>
    <n v="66.353777081579508"/>
  </r>
  <r>
    <n v="42"/>
    <x v="119"/>
    <s v="Russia"/>
    <x v="23"/>
    <s v="CIS"/>
    <s v="Player"/>
    <x v="0"/>
    <n v="36.257999999999996"/>
    <b v="1"/>
    <b v="0"/>
    <b v="0"/>
    <b v="0"/>
    <b v="0"/>
    <n v="60.43"/>
    <n v="36.257999999999996"/>
    <n v="0"/>
    <n v="0"/>
    <n v="0"/>
    <n v="0"/>
    <n v="26.404621645612742"/>
    <n v="41.859696291506552"/>
    <n v="31.340927039940354"/>
    <n v="97.505687003291428"/>
  </r>
  <r>
    <n v="210"/>
    <x v="120"/>
    <s v="Brazil"/>
    <x v="41"/>
    <s v="South America"/>
    <s v="Player"/>
    <x v="0"/>
    <n v="32.525999999999996"/>
    <b v="1"/>
    <b v="0"/>
    <b v="0"/>
    <b v="0"/>
    <b v="0"/>
    <n v="54.21"/>
    <n v="32.525999999999996"/>
    <n v="0"/>
    <n v="0"/>
    <n v="0"/>
    <n v="0"/>
    <n v="13.402543751162753"/>
    <n v="51.808253417223021"/>
    <n v="31.268500106308458"/>
    <n v="13.371011520095385"/>
  </r>
  <r>
    <n v="105"/>
    <x v="121"/>
    <s v="Malaysia"/>
    <x v="42"/>
    <s v="China"/>
    <s v="Player"/>
    <x v="0"/>
    <n v="56.675999999999995"/>
    <b v="1"/>
    <b v="0"/>
    <b v="0"/>
    <b v="0"/>
    <b v="0"/>
    <n v="94.46"/>
    <n v="56.675999999999995"/>
    <n v="0"/>
    <n v="0"/>
    <n v="0"/>
    <n v="0"/>
    <n v="11.496098899837268"/>
    <n v="63.540506923679615"/>
    <n v="31.172894091552351"/>
    <n v="38.950298700741079"/>
  </r>
  <r>
    <n v="286"/>
    <x v="122"/>
    <m/>
    <x v="9"/>
    <m/>
    <s v="Player"/>
    <x v="0"/>
    <n v="54.797999999999995"/>
    <b v="1"/>
    <b v="0"/>
    <b v="0"/>
    <b v="0"/>
    <b v="0"/>
    <n v="91.33"/>
    <n v="54.797999999999995"/>
    <n v="0"/>
    <n v="0"/>
    <n v="0"/>
    <n v="0"/>
    <n v="0"/>
    <n v="0"/>
    <n v="30.909760718602893"/>
    <n v="10.906273170851991"/>
  </r>
  <r>
    <n v="311"/>
    <x v="123"/>
    <s v="United States"/>
    <x v="26"/>
    <s v="North America"/>
    <s v="Player"/>
    <x v="0"/>
    <n v="69.112799999999993"/>
    <b v="1"/>
    <b v="0"/>
    <b v="0"/>
    <b v="0"/>
    <b v="0"/>
    <n v="74.83"/>
    <n v="44.897999999999996"/>
    <n v="4.7652000000000001"/>
    <n v="11.706"/>
    <n v="7.7435999999999998"/>
    <n v="0"/>
    <n v="16.810872072215261"/>
    <n v="47.102889400094696"/>
    <n v="30.812109824673307"/>
    <n v="93.264236192757835"/>
  </r>
  <r>
    <n v="424"/>
    <x v="124"/>
    <m/>
    <x v="9"/>
    <m/>
    <s v="Player"/>
    <x v="0"/>
    <n v="42.27"/>
    <b v="1"/>
    <b v="0"/>
    <b v="0"/>
    <b v="0"/>
    <b v="0"/>
    <n v="70.45"/>
    <n v="42.27"/>
    <n v="0"/>
    <n v="0"/>
    <n v="0"/>
    <n v="0"/>
    <n v="0"/>
    <n v="0"/>
    <n v="30.790851160859159"/>
    <n v="49.008528543256681"/>
  </r>
  <r>
    <n v="18"/>
    <x v="125"/>
    <s v="Denmark"/>
    <x v="24"/>
    <s v="Europe"/>
    <s v="Player"/>
    <x v="0"/>
    <n v="38.992399999999996"/>
    <b v="1"/>
    <b v="0"/>
    <b v="0"/>
    <b v="0"/>
    <b v="0"/>
    <n v="41.26"/>
    <n v="24.755999999999997"/>
    <n v="1.0187999999999999"/>
    <n v="0.95519999999999994"/>
    <n v="10.5204"/>
    <n v="1.742"/>
    <n v="25.989208830562202"/>
    <n v="22.20880108815016"/>
    <n v="30.414773806702868"/>
    <n v="4.5648966296824245"/>
  </r>
  <r>
    <n v="161"/>
    <x v="126"/>
    <s v="Peru"/>
    <x v="8"/>
    <s v="South America"/>
    <s v="Player"/>
    <x v="0"/>
    <n v="34.091999999999999"/>
    <b v="1"/>
    <b v="0"/>
    <b v="0"/>
    <b v="0"/>
    <b v="0"/>
    <n v="56.82"/>
    <n v="34.091999999999999"/>
    <n v="0"/>
    <n v="0"/>
    <n v="0"/>
    <n v="0"/>
    <n v="22.225375251982054"/>
    <n v="45.242646977409592"/>
    <n v="30.301912432568081"/>
    <n v="97.387531867897394"/>
  </r>
  <r>
    <n v="104"/>
    <x v="127"/>
    <s v="United Kingdom"/>
    <x v="40"/>
    <s v="North America"/>
    <s v="Player"/>
    <x v="1"/>
    <n v="57.515999999999998"/>
    <b v="0"/>
    <b v="0"/>
    <b v="0"/>
    <b v="0"/>
    <b v="0"/>
    <n v="95.86"/>
    <n v="57.515999999999998"/>
    <n v="0"/>
    <n v="0"/>
    <n v="0"/>
    <n v="0"/>
    <n v="15.482959240835161"/>
    <n v="50.163148128848867"/>
    <n v="30.082620864085353"/>
    <n v="37.680990469795795"/>
  </r>
  <r>
    <n v="371"/>
    <x v="128"/>
    <m/>
    <x v="9"/>
    <m/>
    <s v="Player"/>
    <x v="0"/>
    <n v="57.923999999999999"/>
    <b v="1"/>
    <b v="0"/>
    <b v="0"/>
    <b v="0"/>
    <b v="0"/>
    <n v="96.54"/>
    <n v="57.923999999999999"/>
    <n v="0"/>
    <n v="0"/>
    <n v="0"/>
    <n v="0"/>
    <n v="0"/>
    <n v="0"/>
    <n v="30.070804841952306"/>
    <n v="63.047944908305894"/>
  </r>
  <r>
    <n v="97"/>
    <x v="129"/>
    <s v="Sweden"/>
    <x v="11"/>
    <s v="Europe"/>
    <s v="Captain"/>
    <x v="0"/>
    <n v="86.305200000000013"/>
    <b v="1"/>
    <b v="0"/>
    <b v="0"/>
    <b v="1"/>
    <b v="0"/>
    <n v="92.26"/>
    <n v="55.356000000000002"/>
    <n v="10.32"/>
    <n v="9.5579999999999998"/>
    <n v="11.071200000000001"/>
    <n v="0"/>
    <n v="28.408836188359636"/>
    <n v="59.822232339812921"/>
    <n v="29.92775502781722"/>
    <n v="56.312341540009967"/>
  </r>
  <r>
    <n v="100"/>
    <x v="130"/>
    <s v="France"/>
    <x v="43"/>
    <s v="Europe"/>
    <s v="Captain"/>
    <x v="0"/>
    <n v="57.076799999999999"/>
    <b v="1"/>
    <b v="0"/>
    <b v="0"/>
    <b v="1"/>
    <b v="0"/>
    <n v="60.64"/>
    <n v="36.384"/>
    <n v="2.4936000000000003"/>
    <n v="10.9224"/>
    <n v="7.2767999999999997"/>
    <n v="0"/>
    <n v="20.028359300247249"/>
    <n v="63.03379325018021"/>
    <n v="29.869243392552221"/>
    <n v="93.297970903338964"/>
  </r>
  <r>
    <n v="227"/>
    <x v="131"/>
    <s v="Russia"/>
    <x v="35"/>
    <s v="CIS"/>
    <s v="Player"/>
    <x v="0"/>
    <n v="30.468"/>
    <b v="1"/>
    <b v="0"/>
    <b v="0"/>
    <b v="0"/>
    <b v="0"/>
    <n v="50.78"/>
    <n v="30.468"/>
    <n v="0"/>
    <n v="0"/>
    <n v="0"/>
    <n v="0"/>
    <n v="25.933572572538186"/>
    <n v="30.303134935965836"/>
    <n v="29.645093604952894"/>
    <n v="10.336905765634681"/>
  </r>
  <r>
    <n v="260"/>
    <x v="15"/>
    <s v="Canada"/>
    <x v="44"/>
    <s v="North America"/>
    <s v="Player"/>
    <x v="0"/>
    <n v="47.573999999999998"/>
    <b v="1"/>
    <b v="0"/>
    <b v="0"/>
    <b v="0"/>
    <b v="0"/>
    <n v="60.71"/>
    <n v="36.426000000000002"/>
    <n v="1.8119999999999998"/>
    <n v="4.2191999999999998"/>
    <n v="5.1167999999999996"/>
    <n v="0"/>
    <n v="21.011493351003971"/>
    <n v="57.293551696403043"/>
    <n v="29.61611187628213"/>
    <n v="71.939869920510191"/>
  </r>
  <r>
    <n v="130"/>
    <x v="132"/>
    <s v="United States"/>
    <x v="44"/>
    <s v="North America"/>
    <s v="Sniper"/>
    <x v="0"/>
    <n v="32.244"/>
    <b v="1"/>
    <b v="0"/>
    <b v="1"/>
    <b v="0"/>
    <b v="0"/>
    <n v="35.159999999999997"/>
    <n v="21.095999999999997"/>
    <n v="1.8119999999999998"/>
    <n v="4.2191999999999998"/>
    <n v="5.1167999999999996"/>
    <n v="0"/>
    <n v="21.011493351003971"/>
    <n v="57.293551696403043"/>
    <n v="29.32319323521763"/>
    <n v="2.4339145175526804"/>
  </r>
  <r>
    <n v="175"/>
    <x v="133"/>
    <s v="Poland"/>
    <x v="45"/>
    <s v="Europe"/>
    <s v="Player"/>
    <x v="0"/>
    <n v="60.219600000000007"/>
    <b v="1"/>
    <b v="0"/>
    <b v="0"/>
    <b v="0"/>
    <b v="0"/>
    <n v="91.65"/>
    <n v="54.99"/>
    <n v="1.1976"/>
    <n v="3.3431999999999999"/>
    <n v="0.68879999999999997"/>
    <n v="0"/>
    <n v="12.846025362065083"/>
    <n v="24.19394623007463"/>
    <n v="29.292010563513461"/>
    <n v="11.428512381965234"/>
  </r>
  <r>
    <n v="215"/>
    <x v="134"/>
    <s v="Denmark"/>
    <x v="13"/>
    <s v="Europe"/>
    <s v="Player"/>
    <x v="0"/>
    <n v="42.0916"/>
    <b v="1"/>
    <b v="0"/>
    <b v="0"/>
    <b v="0"/>
    <b v="0"/>
    <n v="57.17"/>
    <n v="34.302"/>
    <n v="0.438"/>
    <n v="1.3908"/>
    <n v="5.6448"/>
    <n v="0.316"/>
    <n v="20.285910514631894"/>
    <n v="60.127142743378855"/>
    <n v="29.053772625566292"/>
    <n v="93.457724032021687"/>
  </r>
  <r>
    <n v="406"/>
    <x v="135"/>
    <m/>
    <x v="9"/>
    <m/>
    <s v="Player"/>
    <x v="0"/>
    <n v="53.268000000000001"/>
    <b v="1"/>
    <b v="0"/>
    <b v="0"/>
    <b v="0"/>
    <b v="0"/>
    <n v="88.78"/>
    <n v="53.268000000000001"/>
    <n v="0"/>
    <n v="0"/>
    <n v="0"/>
    <n v="0"/>
    <n v="0"/>
    <n v="0"/>
    <n v="28.634720827472758"/>
    <n v="49.381069563418507"/>
  </r>
  <r>
    <n v="587"/>
    <x v="136"/>
    <m/>
    <x v="9"/>
    <m/>
    <s v="Player"/>
    <x v="0"/>
    <n v="43.673999999999999"/>
    <b v="1"/>
    <b v="0"/>
    <b v="0"/>
    <b v="0"/>
    <b v="0"/>
    <n v="72.790000000000006"/>
    <n v="43.673999999999999"/>
    <n v="0"/>
    <n v="0"/>
    <n v="0"/>
    <n v="0"/>
    <n v="0"/>
    <n v="0"/>
    <n v="28.272314195648018"/>
    <n v="69.738518902764937"/>
  </r>
  <r>
    <n v="228"/>
    <x v="137"/>
    <s v="China"/>
    <x v="46"/>
    <s v="China"/>
    <s v="Player"/>
    <x v="0"/>
    <n v="55.961999999999996"/>
    <b v="1"/>
    <b v="0"/>
    <b v="0"/>
    <b v="0"/>
    <b v="0"/>
    <n v="93.27"/>
    <n v="55.961999999999996"/>
    <n v="0"/>
    <n v="0"/>
    <n v="0"/>
    <n v="0"/>
    <n v="11.182316829393997"/>
    <n v="45.744180107194573"/>
    <n v="27.866675609613278"/>
    <n v="5.751831079444842"/>
  </r>
  <r>
    <n v="136"/>
    <x v="138"/>
    <m/>
    <x v="9"/>
    <m/>
    <s v="Player"/>
    <x v="0"/>
    <n v="49.47"/>
    <b v="1"/>
    <b v="0"/>
    <b v="0"/>
    <b v="0"/>
    <b v="0"/>
    <n v="82.45"/>
    <n v="49.47"/>
    <n v="0"/>
    <n v="0"/>
    <n v="0"/>
    <n v="0"/>
    <n v="0"/>
    <n v="0"/>
    <n v="27.777853462756237"/>
    <n v="69.983327750761759"/>
  </r>
  <r>
    <n v="165"/>
    <x v="139"/>
    <s v="Finland"/>
    <x v="39"/>
    <s v="Europe"/>
    <s v="Player"/>
    <x v="0"/>
    <n v="58.295999999999992"/>
    <b v="1"/>
    <b v="0"/>
    <b v="0"/>
    <b v="0"/>
    <b v="0"/>
    <n v="97.16"/>
    <n v="58.295999999999992"/>
    <n v="0"/>
    <n v="0"/>
    <n v="0"/>
    <n v="0"/>
    <n v="17.556634197599919"/>
    <n v="44.802453504105394"/>
    <n v="27.718868765639176"/>
    <n v="44.64115961155423"/>
  </r>
  <r>
    <n v="131"/>
    <x v="140"/>
    <s v="Denmark"/>
    <x v="12"/>
    <s v="Europe"/>
    <s v="Captain"/>
    <x v="0"/>
    <n v="66.26639999999999"/>
    <b v="1"/>
    <b v="0"/>
    <b v="0"/>
    <b v="1"/>
    <b v="0"/>
    <n v="80.25"/>
    <n v="48.15"/>
    <n v="0.87"/>
    <n v="7.6163999999999996"/>
    <n v="9.629999999999999"/>
    <n v="0"/>
    <n v="22.587367139784767"/>
    <n v="45.336946542544389"/>
    <n v="27.582371447543665"/>
    <n v="4.8293231730493922"/>
  </r>
  <r>
    <n v="212"/>
    <x v="141"/>
    <s v="Sweden"/>
    <x v="11"/>
    <s v="Europe"/>
    <s v="Sniper"/>
    <x v="0"/>
    <n v="78.739200000000011"/>
    <b v="1"/>
    <b v="0"/>
    <b v="1"/>
    <b v="0"/>
    <b v="0"/>
    <n v="79.650000000000006"/>
    <n v="47.79"/>
    <n v="10.32"/>
    <n v="9.5579999999999998"/>
    <n v="11.071200000000001"/>
    <n v="0"/>
    <n v="28.408836188359636"/>
    <n v="59.822232339812921"/>
    <n v="27.24647516925922"/>
    <n v="40.357762462593897"/>
  </r>
  <r>
    <n v="125"/>
    <x v="142"/>
    <s v="Russia"/>
    <x v="35"/>
    <s v="CIS"/>
    <s v="Player"/>
    <x v="0"/>
    <n v="46.884"/>
    <b v="1"/>
    <b v="0"/>
    <b v="0"/>
    <b v="0"/>
    <b v="0"/>
    <n v="78.14"/>
    <n v="46.884"/>
    <n v="0"/>
    <n v="0"/>
    <n v="0"/>
    <n v="0"/>
    <n v="25.933572572538186"/>
    <n v="30.303134935965836"/>
    <n v="27.107614536418797"/>
    <n v="21.634611046736467"/>
  </r>
  <r>
    <n v="124"/>
    <x v="143"/>
    <m/>
    <x v="9"/>
    <m/>
    <s v="Player"/>
    <x v="0"/>
    <n v="57.833999999999996"/>
    <b v="1"/>
    <b v="0"/>
    <b v="0"/>
    <b v="0"/>
    <b v="0"/>
    <n v="96.39"/>
    <n v="57.833999999999996"/>
    <n v="0"/>
    <n v="0"/>
    <n v="0"/>
    <n v="0"/>
    <n v="0"/>
    <n v="0"/>
    <n v="27.090236726871666"/>
    <n v="51.723496126329103"/>
  </r>
  <r>
    <n v="80"/>
    <x v="144"/>
    <s v="Belgium"/>
    <x v="43"/>
    <s v="Europe"/>
    <s v="Player"/>
    <x v="0"/>
    <n v="50.3748"/>
    <b v="1"/>
    <b v="0"/>
    <b v="0"/>
    <b v="0"/>
    <b v="0"/>
    <n v="49.47"/>
    <n v="29.681999999999999"/>
    <n v="2.4936000000000003"/>
    <n v="10.9224"/>
    <n v="7.2767999999999997"/>
    <n v="0"/>
    <n v="20.028359300247249"/>
    <n v="63.03379325018021"/>
    <n v="27.026944186260472"/>
    <n v="83.218679820948353"/>
  </r>
  <r>
    <n v="144"/>
    <x v="145"/>
    <s v="Denmark"/>
    <x v="44"/>
    <s v="North America"/>
    <s v="Captain"/>
    <x v="0"/>
    <n v="36.731999999999999"/>
    <b v="1"/>
    <b v="0"/>
    <b v="0"/>
    <b v="1"/>
    <b v="0"/>
    <n v="42.64"/>
    <n v="25.584"/>
    <n v="1.8119999999999998"/>
    <n v="4.2191999999999998"/>
    <n v="5.1167999999999996"/>
    <n v="0"/>
    <n v="21.011493351003971"/>
    <n v="57.293551696403043"/>
    <n v="26.906112984072692"/>
    <n v="34.917361310056549"/>
  </r>
  <r>
    <n v="398"/>
    <x v="146"/>
    <s v="China"/>
    <x v="47"/>
    <s v="China"/>
    <s v="Player"/>
    <x v="0"/>
    <n v="37.817999999999998"/>
    <b v="1"/>
    <b v="0"/>
    <b v="0"/>
    <b v="0"/>
    <b v="0"/>
    <n v="63.03"/>
    <n v="37.817999999999998"/>
    <n v="0"/>
    <n v="0"/>
    <n v="0"/>
    <n v="0"/>
    <n v="11.540862536333147"/>
    <n v="51.270187988463476"/>
    <n v="26.824609300641949"/>
    <n v="94.73206177624273"/>
  </r>
  <r>
    <n v="229"/>
    <x v="147"/>
    <s v="Sweden"/>
    <x v="4"/>
    <s v="Europe"/>
    <s v="Player"/>
    <x v="0"/>
    <n v="29.7864"/>
    <b v="1"/>
    <b v="0"/>
    <b v="0"/>
    <b v="0"/>
    <b v="0"/>
    <n v="11.7"/>
    <n v="7.02"/>
    <n v="5.9459999999999997"/>
    <n v="6.7884000000000002"/>
    <n v="10.031999999999998"/>
    <n v="0"/>
    <n v="35.794683472333055"/>
    <n v="30.026085872175223"/>
    <n v="26.627069668561099"/>
    <n v="7.2724280468567413"/>
  </r>
  <r>
    <n v="220"/>
    <x v="148"/>
    <m/>
    <x v="9"/>
    <m/>
    <s v="Player"/>
    <x v="0"/>
    <n v="41.225999999999992"/>
    <b v="1"/>
    <b v="0"/>
    <b v="0"/>
    <b v="0"/>
    <b v="0"/>
    <n v="68.709999999999994"/>
    <n v="41.225999999999992"/>
    <n v="0"/>
    <n v="0"/>
    <n v="0"/>
    <n v="0"/>
    <n v="0"/>
    <n v="0"/>
    <n v="26.519482272693089"/>
    <n v="79.720517489494469"/>
  </r>
  <r>
    <n v="87"/>
    <x v="149"/>
    <s v="Latvia"/>
    <x v="10"/>
    <s v="CIS"/>
    <s v="Captain"/>
    <x v="0"/>
    <n v="86.857200000000006"/>
    <b v="1"/>
    <b v="0"/>
    <b v="0"/>
    <b v="1"/>
    <b v="0"/>
    <n v="92.54"/>
    <n v="55.524000000000001"/>
    <n v="10.3392"/>
    <n v="9.8891999999999989"/>
    <n v="11.104800000000001"/>
    <n v="0"/>
    <n v="40.171440615831543"/>
    <n v="25.522198867278785"/>
    <n v="26.506638480058133"/>
    <n v="32.318334127725102"/>
  </r>
  <r>
    <n v="329"/>
    <x v="150"/>
    <s v="France"/>
    <x v="43"/>
    <s v="Europe"/>
    <s v="Player"/>
    <x v="1"/>
    <n v="54.172800000000002"/>
    <b v="1"/>
    <b v="0"/>
    <b v="0"/>
    <b v="0"/>
    <b v="0"/>
    <n v="55.8"/>
    <n v="33.479999999999997"/>
    <n v="2.4936000000000003"/>
    <n v="10.9224"/>
    <n v="7.2767999999999997"/>
    <n v="0"/>
    <n v="20.028359300247249"/>
    <n v="63.03379325018021"/>
    <n v="26.457708628579173"/>
    <n v="21.953536986628286"/>
  </r>
  <r>
    <n v="570"/>
    <x v="151"/>
    <s v="China"/>
    <x v="48"/>
    <s v="China"/>
    <s v="Player"/>
    <x v="0"/>
    <n v="43.866"/>
    <b v="1"/>
    <b v="0"/>
    <b v="0"/>
    <b v="0"/>
    <b v="0"/>
    <n v="73.11"/>
    <n v="43.866"/>
    <n v="0"/>
    <n v="0"/>
    <n v="0"/>
    <n v="0"/>
    <n v="20.702682442714103"/>
    <n v="19.720153800128951"/>
    <n v="25.990390811671979"/>
    <n v="54.605658218664921"/>
  </r>
  <r>
    <n v="101"/>
    <x v="152"/>
    <s v="Canada"/>
    <x v="6"/>
    <s v="North America"/>
    <s v="Sniper"/>
    <x v="0"/>
    <n v="44.763599999999997"/>
    <b v="1"/>
    <b v="0"/>
    <b v="1"/>
    <b v="0"/>
    <b v="0"/>
    <n v="33.549999999999997"/>
    <n v="20.13"/>
    <n v="9.8280000000000012"/>
    <n v="4.0259999999999998"/>
    <n v="10.779599999999999"/>
    <n v="0"/>
    <n v="36.691902987304765"/>
    <n v="78.984240193447278"/>
    <n v="25.838316484854879"/>
    <n v="78.19517839800298"/>
  </r>
  <r>
    <n v="313"/>
    <x v="153"/>
    <s v="Brazil"/>
    <x v="41"/>
    <s v="South America"/>
    <s v="Player"/>
    <x v="0"/>
    <n v="44.993999999999993"/>
    <b v="1"/>
    <b v="0"/>
    <b v="0"/>
    <b v="0"/>
    <b v="0"/>
    <n v="74.989999999999995"/>
    <n v="44.993999999999993"/>
    <n v="0"/>
    <n v="0"/>
    <n v="0"/>
    <n v="0"/>
    <n v="13.402543751162753"/>
    <n v="51.808253417223021"/>
    <n v="25.753888564170158"/>
    <n v="15.046468603062054"/>
  </r>
  <r>
    <n v="166"/>
    <x v="154"/>
    <m/>
    <x v="9"/>
    <m/>
    <s v="Player"/>
    <x v="0"/>
    <n v="49.511999999999993"/>
    <b v="1"/>
    <b v="0"/>
    <b v="0"/>
    <b v="0"/>
    <b v="0"/>
    <n v="82.52"/>
    <n v="49.511999999999993"/>
    <n v="0"/>
    <n v="0"/>
    <n v="0"/>
    <n v="0"/>
    <n v="0"/>
    <n v="0"/>
    <n v="25.348547884030541"/>
    <n v="3.0252065891758209"/>
  </r>
  <r>
    <n v="265"/>
    <x v="155"/>
    <m/>
    <x v="9"/>
    <m/>
    <s v="Player"/>
    <x v="0"/>
    <n v="55.193999999999996"/>
    <b v="1"/>
    <b v="0"/>
    <b v="0"/>
    <b v="0"/>
    <b v="0"/>
    <n v="91.99"/>
    <n v="55.193999999999996"/>
    <n v="0"/>
    <n v="0"/>
    <n v="0"/>
    <n v="0"/>
    <n v="0"/>
    <n v="0"/>
    <n v="25.306306795370247"/>
    <n v="93.400846907135815"/>
  </r>
  <r>
    <n v="182"/>
    <x v="156"/>
    <s v="Brazil"/>
    <x v="49"/>
    <s v="North America"/>
    <s v="Player"/>
    <x v="0"/>
    <n v="67.532399999999996"/>
    <b v="1"/>
    <b v="0"/>
    <b v="0"/>
    <b v="0"/>
    <b v="0"/>
    <n v="91.29"/>
    <n v="54.774000000000001"/>
    <n v="2.5535999999999999"/>
    <n v="9.8376000000000001"/>
    <n v="0.36719999999999997"/>
    <n v="0"/>
    <n v="12.23147865577366"/>
    <n v="45.660936822686722"/>
    <n v="25.170692874787854"/>
    <n v="7.0471763847796502"/>
  </r>
  <r>
    <n v="273"/>
    <x v="157"/>
    <s v="Germany"/>
    <x v="21"/>
    <s v="Europe"/>
    <s v="Player"/>
    <x v="0"/>
    <n v="70.747199999999992"/>
    <b v="1"/>
    <b v="0"/>
    <b v="0"/>
    <b v="0"/>
    <b v="0"/>
    <n v="95.42"/>
    <n v="57.252000000000002"/>
    <n v="9.638399999999999"/>
    <n v="0.3372"/>
    <n v="3.5195999999999996"/>
    <n v="0"/>
    <n v="25.064421092215532"/>
    <n v="37.921501259278294"/>
    <n v="25.158167603636038"/>
    <n v="2.8722624394078671"/>
  </r>
  <r>
    <n v="453"/>
    <x v="158"/>
    <m/>
    <x v="9"/>
    <m/>
    <s v="Player"/>
    <x v="0"/>
    <n v="58.295999999999992"/>
    <b v="1"/>
    <b v="0"/>
    <b v="0"/>
    <b v="0"/>
    <b v="0"/>
    <n v="97.16"/>
    <n v="58.295999999999992"/>
    <n v="0"/>
    <n v="0"/>
    <n v="0"/>
    <n v="0"/>
    <n v="0"/>
    <n v="0"/>
    <n v="24.917944412337501"/>
    <n v="2.9118490922827278"/>
  </r>
  <r>
    <n v="442"/>
    <x v="159"/>
    <m/>
    <x v="9"/>
    <m/>
    <s v="Player"/>
    <x v="0"/>
    <n v="33.558"/>
    <b v="1"/>
    <b v="0"/>
    <b v="0"/>
    <b v="0"/>
    <b v="0"/>
    <n v="55.93"/>
    <n v="33.558"/>
    <n v="0"/>
    <n v="0"/>
    <n v="0"/>
    <n v="0"/>
    <n v="0"/>
    <n v="0"/>
    <n v="24.721515486291029"/>
    <n v="68.319768416847708"/>
  </r>
  <r>
    <n v="433"/>
    <x v="160"/>
    <m/>
    <x v="9"/>
    <m/>
    <s v="Player"/>
    <x v="0"/>
    <n v="46.859999999999992"/>
    <b v="1"/>
    <b v="0"/>
    <b v="0"/>
    <b v="0"/>
    <b v="0"/>
    <n v="78.099999999999994"/>
    <n v="46.859999999999992"/>
    <n v="0"/>
    <n v="0"/>
    <n v="0"/>
    <n v="0"/>
    <n v="0"/>
    <n v="0"/>
    <n v="24.645161740571975"/>
    <n v="66.376161192014862"/>
  </r>
  <r>
    <n v="289"/>
    <x v="161"/>
    <s v="Ukraine"/>
    <x v="50"/>
    <s v="CIS"/>
    <s v="Player"/>
    <x v="0"/>
    <n v="34.991999999999997"/>
    <b v="1"/>
    <b v="0"/>
    <b v="0"/>
    <b v="0"/>
    <b v="0"/>
    <n v="58.32"/>
    <n v="34.991999999999997"/>
    <n v="0"/>
    <n v="0"/>
    <n v="0"/>
    <n v="0"/>
    <n v="10.43188724415217"/>
    <n v="57.006334162536902"/>
    <n v="24.613881989741898"/>
    <n v="37.176871728753405"/>
  </r>
  <r>
    <n v="262"/>
    <x v="162"/>
    <s v="Portugal"/>
    <x v="22"/>
    <s v="Europe"/>
    <s v="Player"/>
    <x v="1"/>
    <n v="55.075200000000002"/>
    <b v="0"/>
    <b v="0"/>
    <b v="0"/>
    <b v="0"/>
    <b v="0"/>
    <n v="66.67"/>
    <n v="40.002000000000002"/>
    <n v="2.5055999999999998"/>
    <n v="2.1467999999999998"/>
    <n v="10.4208"/>
    <n v="0"/>
    <n v="21.287360066596992"/>
    <n v="51.154151950949391"/>
    <n v="24.499293568897773"/>
    <n v="39.101540136638256"/>
  </r>
  <r>
    <n v="608"/>
    <x v="163"/>
    <m/>
    <x v="9"/>
    <m/>
    <s v="Player"/>
    <x v="0"/>
    <n v="25.763999999999999"/>
    <b v="1"/>
    <b v="0"/>
    <b v="0"/>
    <b v="0"/>
    <b v="0"/>
    <n v="42.94"/>
    <n v="25.763999999999999"/>
    <n v="0"/>
    <n v="0"/>
    <n v="0"/>
    <n v="0"/>
    <n v="0"/>
    <n v="0"/>
    <n v="24.481001395348603"/>
    <n v="10.84846427005478"/>
  </r>
  <r>
    <n v="242"/>
    <x v="164"/>
    <m/>
    <x v="9"/>
    <m/>
    <s v="Player"/>
    <x v="0"/>
    <n v="31.013999999999996"/>
    <b v="1"/>
    <b v="0"/>
    <b v="0"/>
    <b v="0"/>
    <b v="0"/>
    <n v="51.69"/>
    <n v="31.013999999999996"/>
    <n v="0"/>
    <n v="0"/>
    <n v="0"/>
    <n v="0"/>
    <n v="0"/>
    <n v="0"/>
    <n v="24.350169785543596"/>
    <n v="48.773259745774524"/>
  </r>
  <r>
    <n v="535"/>
    <x v="165"/>
    <s v="Russia"/>
    <x v="51"/>
    <s v="CIS"/>
    <s v="Player"/>
    <x v="0"/>
    <n v="47.868000000000002"/>
    <b v="1"/>
    <b v="0"/>
    <b v="0"/>
    <b v="0"/>
    <b v="0"/>
    <n v="79.78"/>
    <n v="47.868000000000002"/>
    <n v="0"/>
    <n v="0"/>
    <n v="0"/>
    <n v="0"/>
    <n v="11.257807546596823"/>
    <n v="27.157495550030927"/>
    <n v="24.308055765652131"/>
    <n v="21.794939397433186"/>
  </r>
  <r>
    <n v="451"/>
    <x v="166"/>
    <s v="China"/>
    <x v="48"/>
    <s v="China"/>
    <s v="Player"/>
    <x v="0"/>
    <n v="56.315999999999995"/>
    <b v="1"/>
    <b v="0"/>
    <b v="0"/>
    <b v="0"/>
    <b v="0"/>
    <n v="93.86"/>
    <n v="56.315999999999995"/>
    <n v="0"/>
    <n v="0"/>
    <n v="0"/>
    <n v="0"/>
    <n v="20.702682442714103"/>
    <n v="19.720153800128951"/>
    <n v="24.307187524025377"/>
    <n v="2.5250408490548781"/>
  </r>
  <r>
    <n v="118"/>
    <x v="167"/>
    <m/>
    <x v="9"/>
    <m/>
    <s v="Player"/>
    <x v="0"/>
    <n v="53.07"/>
    <b v="1"/>
    <b v="0"/>
    <b v="0"/>
    <b v="0"/>
    <b v="0"/>
    <n v="88.45"/>
    <n v="53.07"/>
    <n v="0"/>
    <n v="0"/>
    <n v="0"/>
    <n v="0"/>
    <n v="0"/>
    <n v="0"/>
    <n v="23.99913021827852"/>
    <n v="80.859429299065923"/>
  </r>
  <r>
    <n v="56"/>
    <x v="168"/>
    <m/>
    <x v="9"/>
    <m/>
    <s v="Player"/>
    <x v="0"/>
    <n v="57.779999999999994"/>
    <b v="1"/>
    <b v="0"/>
    <b v="0"/>
    <b v="0"/>
    <b v="0"/>
    <n v="96.3"/>
    <n v="57.779999999999994"/>
    <n v="0"/>
    <n v="0"/>
    <n v="0"/>
    <n v="0"/>
    <n v="0"/>
    <n v="0"/>
    <n v="23.92912343690729"/>
    <n v="54.091256871217055"/>
  </r>
  <r>
    <n v="605"/>
    <x v="169"/>
    <m/>
    <x v="9"/>
    <m/>
    <s v="Player"/>
    <x v="0"/>
    <n v="55.247999999999998"/>
    <b v="1"/>
    <b v="0"/>
    <b v="0"/>
    <b v="0"/>
    <b v="0"/>
    <n v="92.08"/>
    <n v="55.247999999999998"/>
    <n v="0"/>
    <n v="0"/>
    <n v="0"/>
    <n v="0"/>
    <n v="0"/>
    <n v="0"/>
    <n v="23.839872854720692"/>
    <n v="92.043803772709992"/>
  </r>
  <r>
    <n v="482"/>
    <x v="170"/>
    <m/>
    <x v="9"/>
    <m/>
    <s v="Player"/>
    <x v="0"/>
    <n v="27.186"/>
    <b v="1"/>
    <b v="0"/>
    <b v="0"/>
    <b v="0"/>
    <b v="0"/>
    <n v="45.31"/>
    <n v="27.186"/>
    <n v="0"/>
    <n v="0"/>
    <n v="0"/>
    <n v="0"/>
    <n v="0"/>
    <n v="0"/>
    <n v="23.780643063432628"/>
    <n v="20.158953543989412"/>
  </r>
  <r>
    <n v="275"/>
    <x v="171"/>
    <s v="Sweden"/>
    <x v="33"/>
    <s v="Europe"/>
    <s v="Captain"/>
    <x v="0"/>
    <n v="61.909200000000006"/>
    <b v="1"/>
    <b v="0"/>
    <b v="0"/>
    <b v="1"/>
    <b v="0"/>
    <n v="72.430000000000007"/>
    <n v="43.458000000000006"/>
    <n v="0"/>
    <n v="9.7595999999999989"/>
    <n v="8.6916000000000011"/>
    <n v="0"/>
    <n v="22.112645729373757"/>
    <n v="43.765661283136623"/>
    <n v="23.731110769192444"/>
    <n v="96.161838086577049"/>
  </r>
  <r>
    <n v="382"/>
    <x v="172"/>
    <s v="Philippines"/>
    <x v="52"/>
    <s v="Southeast Asia"/>
    <s v="Player"/>
    <x v="0"/>
    <n v="42.137999999999998"/>
    <b v="1"/>
    <b v="0"/>
    <b v="0"/>
    <b v="0"/>
    <b v="0"/>
    <n v="70.23"/>
    <n v="42.137999999999998"/>
    <n v="0"/>
    <n v="0"/>
    <n v="0"/>
    <n v="0"/>
    <n v="10.6337735831292"/>
    <n v="57.075079560400241"/>
    <n v="23.575745550800406"/>
    <n v="69.575077106853001"/>
  </r>
  <r>
    <n v="296"/>
    <x v="173"/>
    <s v="Australia"/>
    <x v="28"/>
    <s v="Southeast Asia"/>
    <s v="Sniper"/>
    <x v="0"/>
    <n v="68.4024"/>
    <b v="1"/>
    <b v="0"/>
    <b v="1"/>
    <b v="0"/>
    <b v="0"/>
    <n v="76.739999999999995"/>
    <n v="46.043999999999997"/>
    <n v="2.6616"/>
    <n v="9.2087999999999983"/>
    <n v="10.488"/>
    <n v="0"/>
    <n v="27.050918627844304"/>
    <n v="49.327873521776887"/>
    <n v="23.512693229738229"/>
    <n v="89.857259144467065"/>
  </r>
  <r>
    <n v="209"/>
    <x v="174"/>
    <s v="Canada"/>
    <x v="40"/>
    <s v="North America"/>
    <s v="Player"/>
    <x v="1"/>
    <n v="35.112000000000002"/>
    <b v="0"/>
    <b v="0"/>
    <b v="0"/>
    <b v="0"/>
    <b v="0"/>
    <n v="58.52"/>
    <n v="35.112000000000002"/>
    <n v="0"/>
    <n v="0"/>
    <n v="0"/>
    <n v="0"/>
    <n v="15.482959240835161"/>
    <n v="50.163148128848867"/>
    <n v="23.488696613642926"/>
    <n v="2.3355146046963338"/>
  </r>
  <r>
    <n v="28"/>
    <x v="175"/>
    <s v="Canada"/>
    <x v="49"/>
    <s v="North America"/>
    <s v="Entry"/>
    <x v="0"/>
    <n v="25.526399999999999"/>
    <b v="1"/>
    <b v="1"/>
    <b v="0"/>
    <b v="0"/>
    <b v="0"/>
    <n v="21.28"/>
    <n v="12.768000000000001"/>
    <n v="2.5535999999999999"/>
    <n v="9.8376000000000001"/>
    <n v="0.36719999999999997"/>
    <n v="0"/>
    <n v="12.23147865577366"/>
    <n v="45.660936822686722"/>
    <n v="23.317384276335186"/>
    <n v="28.78691794553513"/>
  </r>
  <r>
    <n v="55"/>
    <x v="176"/>
    <s v="Brazil"/>
    <x v="15"/>
    <s v="South America"/>
    <s v="Player"/>
    <x v="0"/>
    <n v="31.745199999999997"/>
    <b v="1"/>
    <b v="0"/>
    <b v="0"/>
    <b v="0"/>
    <b v="0"/>
    <n v="6.89"/>
    <n v="4.1339999999999995"/>
    <n v="8.1828000000000003"/>
    <n v="8.2571999999999992"/>
    <n v="8.2571999999999992"/>
    <n v="2.9139999999999997"/>
    <n v="28.420008364877962"/>
    <n v="47.755549180161495"/>
    <n v="23.168805398030635"/>
    <n v="4.9422777899885046"/>
  </r>
  <r>
    <n v="462"/>
    <x v="177"/>
    <m/>
    <x v="9"/>
    <m/>
    <s v="Player"/>
    <x v="0"/>
    <n v="55.98"/>
    <b v="1"/>
    <b v="0"/>
    <b v="0"/>
    <b v="0"/>
    <b v="0"/>
    <n v="93.3"/>
    <n v="55.98"/>
    <n v="0"/>
    <n v="0"/>
    <n v="0"/>
    <n v="0"/>
    <n v="0"/>
    <n v="0"/>
    <n v="22.929436862162376"/>
    <n v="53.013703448106618"/>
  </r>
  <r>
    <n v="456"/>
    <x v="178"/>
    <m/>
    <x v="9"/>
    <m/>
    <s v="Player"/>
    <x v="0"/>
    <n v="25.884"/>
    <b v="1"/>
    <b v="0"/>
    <b v="0"/>
    <b v="0"/>
    <b v="0"/>
    <n v="43.14"/>
    <n v="25.884"/>
    <n v="0"/>
    <n v="0"/>
    <n v="0"/>
    <n v="0"/>
    <n v="0"/>
    <n v="0"/>
    <n v="22.847515527138"/>
    <n v="43.832299887875926"/>
  </r>
  <r>
    <n v="108"/>
    <x v="179"/>
    <s v="China"/>
    <x v="53"/>
    <s v="China"/>
    <s v="Player"/>
    <x v="0"/>
    <n v="34.11"/>
    <b v="1"/>
    <b v="0"/>
    <b v="0"/>
    <b v="0"/>
    <b v="0"/>
    <n v="56.85"/>
    <n v="34.11"/>
    <n v="0"/>
    <n v="0"/>
    <n v="0"/>
    <n v="0"/>
    <n v="11.82653628283845"/>
    <n v="64.781559636370659"/>
    <n v="22.704501930453564"/>
    <n v="42.571425423502681"/>
  </r>
  <r>
    <n v="133"/>
    <x v="180"/>
    <s v="Sweden"/>
    <x v="4"/>
    <s v="Europe"/>
    <s v="Player"/>
    <x v="0"/>
    <n v="26.234400000000001"/>
    <b v="1"/>
    <b v="0"/>
    <b v="0"/>
    <b v="0"/>
    <b v="0"/>
    <n v="5.78"/>
    <n v="3.468"/>
    <n v="5.9459999999999997"/>
    <n v="6.7884000000000002"/>
    <n v="10.031999999999998"/>
    <n v="0"/>
    <n v="35.794683472333055"/>
    <n v="30.026085872175223"/>
    <n v="22.642393616985146"/>
    <n v="19.8630363293077"/>
  </r>
  <r>
    <n v="598"/>
    <x v="181"/>
    <m/>
    <x v="9"/>
    <m/>
    <s v="Player"/>
    <x v="0"/>
    <n v="26.004000000000001"/>
    <b v="1"/>
    <b v="0"/>
    <b v="0"/>
    <b v="0"/>
    <b v="0"/>
    <n v="43.34"/>
    <n v="26.004000000000001"/>
    <n v="0"/>
    <n v="0"/>
    <n v="0"/>
    <n v="0"/>
    <n v="0"/>
    <n v="0"/>
    <n v="22.434714441419764"/>
    <n v="95.606794242433125"/>
  </r>
  <r>
    <n v="163"/>
    <x v="182"/>
    <s v="Canada"/>
    <x v="16"/>
    <s v="North America"/>
    <s v="Sniper"/>
    <x v="0"/>
    <n v="31.764399999999998"/>
    <b v="1"/>
    <b v="0"/>
    <b v="1"/>
    <b v="0"/>
    <b v="0"/>
    <n v="26.85"/>
    <n v="16.11"/>
    <n v="4.2287999999999997"/>
    <n v="3.222"/>
    <n v="8.1083999999999996"/>
    <n v="9.5199999999999993E-2"/>
    <n v="22.836993133494097"/>
    <n v="26.481799833747299"/>
    <n v="22.353367242257537"/>
    <n v="33.450480493625655"/>
  </r>
  <r>
    <n v="900"/>
    <x v="183"/>
    <s v="Australia"/>
    <x v="7"/>
    <s v="Southeast Asia"/>
    <s v="Coach"/>
    <x v="2"/>
    <n v="38.071199999999997"/>
    <b v="1"/>
    <b v="0"/>
    <b v="0"/>
    <b v="0"/>
    <b v="1"/>
    <n v="21.3"/>
    <n v="12.78"/>
    <n v="7.1651999999999996"/>
    <n v="5.6327999999999996"/>
    <n v="11.6412"/>
    <n v="0.85200000000000009"/>
    <n v="31.986320706061253"/>
    <n v="36.57905061401253"/>
    <n v="22.304948206084497"/>
    <n v="4.1218419426567845"/>
  </r>
  <r>
    <n v="208"/>
    <x v="184"/>
    <s v="Russia"/>
    <x v="54"/>
    <s v="CIS"/>
    <s v="Player"/>
    <x v="0"/>
    <n v="44.658000000000001"/>
    <b v="1"/>
    <b v="0"/>
    <b v="0"/>
    <b v="0"/>
    <b v="0"/>
    <n v="74.430000000000007"/>
    <n v="44.658000000000001"/>
    <n v="0"/>
    <n v="0"/>
    <n v="0"/>
    <n v="0"/>
    <n v="16.419071258875935"/>
    <n v="41.6713095373009"/>
    <n v="22.283655053754444"/>
    <n v="27.497962298683237"/>
  </r>
  <r>
    <n v="34"/>
    <x v="185"/>
    <s v="United States"/>
    <x v="3"/>
    <s v="North America"/>
    <s v="Player"/>
    <x v="1"/>
    <n v="65.686799999999991"/>
    <b v="0"/>
    <b v="0"/>
    <b v="0"/>
    <b v="0"/>
    <b v="0"/>
    <n v="68.61"/>
    <n v="41.165999999999997"/>
    <n v="14.2224"/>
    <n v="0"/>
    <n v="10.298399999999999"/>
    <n v="0"/>
    <n v="26.082897656700698"/>
    <n v="36.534784939827226"/>
    <n v="22.258543812272045"/>
    <n v="3.861562364917428"/>
  </r>
  <r>
    <n v="20"/>
    <x v="186"/>
    <s v="France"/>
    <x v="43"/>
    <s v="Europe"/>
    <s v="Player"/>
    <x v="0"/>
    <n v="70.264799999999994"/>
    <b v="1"/>
    <b v="0"/>
    <b v="0"/>
    <b v="0"/>
    <b v="0"/>
    <n v="82.62"/>
    <n v="49.572000000000003"/>
    <n v="2.4936000000000003"/>
    <n v="10.9224"/>
    <n v="7.2767999999999997"/>
    <n v="0"/>
    <n v="20.028359300247249"/>
    <n v="63.03379325018021"/>
    <n v="22.106447167251012"/>
    <n v="39.331939056561147"/>
  </r>
  <r>
    <n v="502"/>
    <x v="187"/>
    <m/>
    <x v="9"/>
    <m/>
    <s v="Player"/>
    <x v="0"/>
    <n v="34.637999999999998"/>
    <b v="1"/>
    <b v="0"/>
    <b v="0"/>
    <b v="0"/>
    <b v="0"/>
    <n v="57.73"/>
    <n v="34.637999999999998"/>
    <n v="0"/>
    <n v="0"/>
    <n v="0"/>
    <n v="0"/>
    <n v="0"/>
    <n v="0"/>
    <n v="22.019986279814436"/>
    <n v="95.497278649860021"/>
  </r>
  <r>
    <n v="160"/>
    <x v="188"/>
    <s v="Australia"/>
    <x v="7"/>
    <s v="Southeast Asia"/>
    <s v="Player"/>
    <x v="0"/>
    <n v="72.289199999999994"/>
    <b v="1"/>
    <b v="0"/>
    <b v="0"/>
    <b v="0"/>
    <b v="0"/>
    <n v="78.33"/>
    <n v="46.997999999999998"/>
    <n v="7.1651999999999996"/>
    <n v="5.6327999999999996"/>
    <n v="11.6412"/>
    <n v="0.85200000000000009"/>
    <n v="31.986320706061253"/>
    <n v="36.57905061401253"/>
    <n v="21.976616550990947"/>
    <n v="2.4055136068191181"/>
  </r>
  <r>
    <n v="491"/>
    <x v="189"/>
    <m/>
    <x v="9"/>
    <m/>
    <s v="Player"/>
    <x v="0"/>
    <n v="51.875999999999998"/>
    <b v="1"/>
    <b v="0"/>
    <b v="0"/>
    <b v="0"/>
    <b v="0"/>
    <n v="86.46"/>
    <n v="51.875999999999998"/>
    <n v="0"/>
    <n v="0"/>
    <n v="0"/>
    <n v="0"/>
    <n v="0"/>
    <n v="0"/>
    <n v="21.801104963549715"/>
    <n v="42.616483432654029"/>
  </r>
  <r>
    <n v="411"/>
    <x v="190"/>
    <s v="China"/>
    <x v="18"/>
    <s v="China"/>
    <s v="Player"/>
    <x v="0"/>
    <n v="48.018000000000001"/>
    <b v="1"/>
    <b v="0"/>
    <b v="0"/>
    <b v="0"/>
    <b v="0"/>
    <n v="80.03"/>
    <n v="48.018000000000001"/>
    <n v="0"/>
    <n v="0"/>
    <n v="0"/>
    <n v="0"/>
    <n v="22.063890677654605"/>
    <n v="40.407631689310257"/>
    <n v="21.754879127861606"/>
    <n v="63.191269206586675"/>
  </r>
  <r>
    <n v="158"/>
    <x v="191"/>
    <s v="Brazil"/>
    <x v="25"/>
    <s v="South America"/>
    <s v="Player"/>
    <x v="0"/>
    <n v="68.650800000000004"/>
    <b v="1"/>
    <b v="0"/>
    <b v="0"/>
    <b v="0"/>
    <b v="0"/>
    <n v="95.48"/>
    <n v="57.288000000000004"/>
    <n v="5.645999999999999"/>
    <n v="3.5375999999999999"/>
    <n v="2.1791999999999998"/>
    <n v="0"/>
    <n v="20.962879946090283"/>
    <n v="24.997366585316563"/>
    <n v="21.618779941085446"/>
    <n v="31.893873434847563"/>
  </r>
  <r>
    <n v="37"/>
    <x v="192"/>
    <s v="Australia"/>
    <x v="28"/>
    <s v="Southeast Asia"/>
    <s v="Player"/>
    <x v="0"/>
    <n v="29.846399999999996"/>
    <b v="1"/>
    <b v="0"/>
    <b v="0"/>
    <b v="0"/>
    <b v="0"/>
    <n v="12.48"/>
    <n v="7.4879999999999995"/>
    <n v="2.6616"/>
    <n v="9.2087999999999983"/>
    <n v="10.488"/>
    <n v="0"/>
    <n v="27.050918627844304"/>
    <n v="49.327873521776887"/>
    <n v="21.561635864220342"/>
    <n v="32.537650904277925"/>
  </r>
  <r>
    <n v="6"/>
    <x v="193"/>
    <s v="China"/>
    <x v="17"/>
    <s v="China"/>
    <s v="Player"/>
    <x v="0"/>
    <n v="57.444000000000003"/>
    <b v="1"/>
    <b v="0"/>
    <b v="0"/>
    <b v="0"/>
    <b v="0"/>
    <n v="64.930000000000007"/>
    <n v="38.958000000000006"/>
    <n v="9.8843999999999994"/>
    <n v="0.39599999999999996"/>
    <n v="8.2055999999999987"/>
    <n v="0"/>
    <n v="23.331588730607049"/>
    <n v="63.332533055354887"/>
    <n v="21.507020604187765"/>
    <n v="81.710403949503615"/>
  </r>
  <r>
    <n v="388"/>
    <x v="194"/>
    <m/>
    <x v="9"/>
    <m/>
    <s v="Player"/>
    <x v="0"/>
    <n v="42.683999999999997"/>
    <b v="1"/>
    <b v="0"/>
    <b v="0"/>
    <b v="0"/>
    <b v="0"/>
    <n v="71.14"/>
    <n v="42.683999999999997"/>
    <n v="0"/>
    <n v="0"/>
    <n v="0"/>
    <n v="0"/>
    <n v="0"/>
    <n v="0"/>
    <n v="21.497378100390559"/>
    <n v="13.484364931607162"/>
  </r>
  <r>
    <n v="437"/>
    <x v="195"/>
    <s v="China"/>
    <x v="18"/>
    <s v="China"/>
    <s v="Player"/>
    <x v="0"/>
    <n v="42.629999999999995"/>
    <b v="1"/>
    <b v="0"/>
    <b v="0"/>
    <b v="0"/>
    <b v="0"/>
    <n v="71.05"/>
    <n v="42.629999999999995"/>
    <n v="0"/>
    <n v="0"/>
    <n v="0"/>
    <n v="0"/>
    <n v="22.063890677654605"/>
    <n v="40.407631689310257"/>
    <n v="21.397747936524421"/>
    <n v="9.5341568736665181"/>
  </r>
  <r>
    <n v="167"/>
    <x v="196"/>
    <s v="Finland"/>
    <x v="39"/>
    <s v="Europe"/>
    <s v="Player"/>
    <x v="0"/>
    <n v="26.465999999999998"/>
    <b v="1"/>
    <b v="0"/>
    <b v="0"/>
    <b v="0"/>
    <b v="0"/>
    <n v="44.11"/>
    <n v="26.465999999999998"/>
    <n v="0"/>
    <n v="0"/>
    <n v="0"/>
    <n v="0"/>
    <n v="17.556634197599919"/>
    <n v="44.802453504105394"/>
    <n v="21.376367456440214"/>
    <n v="40.133281005369042"/>
  </r>
  <r>
    <n v="245"/>
    <x v="197"/>
    <s v="Brazil"/>
    <x v="25"/>
    <s v="South America"/>
    <s v="Captain"/>
    <x v="0"/>
    <n v="22.258800000000001"/>
    <b v="1"/>
    <b v="0"/>
    <b v="0"/>
    <b v="1"/>
    <b v="0"/>
    <n v="18.16"/>
    <n v="10.895999999999999"/>
    <n v="5.645999999999999"/>
    <n v="3.5375999999999999"/>
    <n v="2.1791999999999998"/>
    <n v="0"/>
    <n v="20.962879946090283"/>
    <n v="24.997366585316563"/>
    <n v="21.258777601196481"/>
    <n v="13.079236563355433"/>
  </r>
  <r>
    <n v="159"/>
    <x v="198"/>
    <s v="Poland"/>
    <x v="45"/>
    <s v="Europe"/>
    <s v="Player"/>
    <x v="0"/>
    <n v="41.055600000000005"/>
    <b v="1"/>
    <b v="0"/>
    <b v="0"/>
    <b v="0"/>
    <b v="0"/>
    <n v="59.71"/>
    <n v="35.826000000000001"/>
    <n v="1.1976"/>
    <n v="3.3431999999999999"/>
    <n v="0.68879999999999997"/>
    <n v="0"/>
    <n v="12.846025362065083"/>
    <n v="24.19394623007463"/>
    <n v="21.221649994027178"/>
    <n v="5.6524834760141731"/>
  </r>
  <r>
    <n v="107"/>
    <x v="199"/>
    <s v="Denmark"/>
    <x v="12"/>
    <s v="Europe"/>
    <s v="Entry"/>
    <x v="0"/>
    <n v="22.4664"/>
    <b v="1"/>
    <b v="1"/>
    <b v="0"/>
    <b v="0"/>
    <b v="0"/>
    <n v="7.25"/>
    <n v="4.3499999999999996"/>
    <n v="0.87"/>
    <n v="7.6163999999999996"/>
    <n v="9.629999999999999"/>
    <n v="0"/>
    <n v="22.587367139784767"/>
    <n v="45.336946542544389"/>
    <n v="21.120820667518569"/>
    <n v="21.969982073814876"/>
  </r>
  <r>
    <n v="249"/>
    <x v="200"/>
    <s v="Russia"/>
    <x v="54"/>
    <s v="CIS"/>
    <s v="Player"/>
    <x v="0"/>
    <n v="33.762"/>
    <b v="1"/>
    <b v="0"/>
    <b v="0"/>
    <b v="0"/>
    <b v="0"/>
    <n v="56.27"/>
    <n v="33.762"/>
    <n v="0"/>
    <n v="0"/>
    <n v="0"/>
    <n v="0"/>
    <n v="16.419071258875935"/>
    <n v="41.6713095373009"/>
    <n v="20.901458416510472"/>
    <n v="9.4989788567885558"/>
  </r>
  <r>
    <n v="154"/>
    <x v="201"/>
    <s v="Finland"/>
    <x v="39"/>
    <s v="Europe"/>
    <s v="Player"/>
    <x v="0"/>
    <n v="49.265999999999998"/>
    <b v="1"/>
    <b v="0"/>
    <b v="0"/>
    <b v="0"/>
    <b v="0"/>
    <n v="82.11"/>
    <n v="49.265999999999998"/>
    <n v="0"/>
    <n v="0"/>
    <n v="0"/>
    <n v="0"/>
    <n v="17.556634197599919"/>
    <n v="44.802453504105394"/>
    <n v="20.878091664508279"/>
    <n v="77.640119779748645"/>
  </r>
  <r>
    <n v="218"/>
    <x v="202"/>
    <s v="Brazil"/>
    <x v="15"/>
    <s v="South America"/>
    <s v="Player"/>
    <x v="0"/>
    <n v="43.6312"/>
    <b v="1"/>
    <b v="0"/>
    <b v="0"/>
    <b v="0"/>
    <b v="0"/>
    <n v="26.7"/>
    <n v="16.02"/>
    <n v="8.1828000000000003"/>
    <n v="8.2571999999999992"/>
    <n v="8.2571999999999992"/>
    <n v="2.9139999999999997"/>
    <n v="28.420008364877962"/>
    <n v="47.755549180161495"/>
    <n v="20.627780042402289"/>
    <n v="3.3395280316341909"/>
  </r>
  <r>
    <n v="205"/>
    <x v="203"/>
    <s v="United States"/>
    <x v="6"/>
    <s v="North America"/>
    <s v="Captain"/>
    <x v="0"/>
    <n v="78.531599999999997"/>
    <b v="1"/>
    <b v="0"/>
    <b v="0"/>
    <b v="1"/>
    <b v="0"/>
    <n v="89.83"/>
    <n v="53.897999999999996"/>
    <n v="9.8280000000000012"/>
    <n v="4.0259999999999998"/>
    <n v="10.779599999999999"/>
    <n v="0"/>
    <n v="36.691902987304765"/>
    <n v="78.984240193447278"/>
    <n v="20.598385431948103"/>
    <n v="94.555888508803704"/>
  </r>
  <r>
    <n v="145"/>
    <x v="204"/>
    <s v="Spain"/>
    <x v="22"/>
    <s v="Europe"/>
    <s v="Sniper"/>
    <x v="0"/>
    <n v="25.807199999999998"/>
    <b v="1"/>
    <b v="0"/>
    <b v="1"/>
    <b v="0"/>
    <b v="0"/>
    <n v="17.89"/>
    <n v="10.734"/>
    <n v="2.5055999999999998"/>
    <n v="2.1467999999999998"/>
    <n v="10.4208"/>
    <n v="0"/>
    <n v="21.287360066596992"/>
    <n v="51.154151950949391"/>
    <n v="20.518849408674143"/>
    <n v="62.370371133157157"/>
  </r>
  <r>
    <n v="362"/>
    <x v="205"/>
    <s v="China"/>
    <x v="48"/>
    <s v="China"/>
    <s v="Player"/>
    <x v="0"/>
    <n v="44.333999999999996"/>
    <b v="1"/>
    <b v="0"/>
    <b v="0"/>
    <b v="0"/>
    <b v="0"/>
    <n v="73.89"/>
    <n v="44.333999999999996"/>
    <n v="0"/>
    <n v="0"/>
    <n v="0"/>
    <n v="0"/>
    <n v="20.702682442714103"/>
    <n v="19.720153800128951"/>
    <n v="20.359367189674803"/>
    <n v="4.4225260362171692"/>
  </r>
  <r>
    <n v="64"/>
    <x v="206"/>
    <s v="United States"/>
    <x v="3"/>
    <s v="North America"/>
    <s v="Entry"/>
    <x v="0"/>
    <n v="68.5608"/>
    <b v="1"/>
    <b v="1"/>
    <b v="0"/>
    <b v="0"/>
    <b v="0"/>
    <n v="73.400000000000006"/>
    <n v="44.04"/>
    <n v="14.2224"/>
    <n v="0"/>
    <n v="10.298399999999999"/>
    <n v="0"/>
    <n v="26.082897656700698"/>
    <n v="36.534784939827226"/>
    <n v="20.318397871951234"/>
    <n v="73.066404828562867"/>
  </r>
  <r>
    <n v="428"/>
    <x v="207"/>
    <m/>
    <x v="9"/>
    <m/>
    <s v="Player"/>
    <x v="0"/>
    <n v="33.948"/>
    <b v="1"/>
    <b v="0"/>
    <b v="0"/>
    <b v="0"/>
    <b v="0"/>
    <n v="56.58"/>
    <n v="33.948"/>
    <n v="0"/>
    <n v="0"/>
    <n v="0"/>
    <n v="0"/>
    <n v="0"/>
    <n v="0"/>
    <n v="20.157259852549505"/>
    <n v="53.039151391796558"/>
  </r>
  <r>
    <n v="582"/>
    <x v="208"/>
    <m/>
    <x v="9"/>
    <m/>
    <s v="Player"/>
    <x v="0"/>
    <n v="55.445999999999998"/>
    <b v="1"/>
    <b v="0"/>
    <b v="0"/>
    <b v="0"/>
    <b v="0"/>
    <n v="92.41"/>
    <n v="55.445999999999998"/>
    <n v="0"/>
    <n v="0"/>
    <n v="0"/>
    <n v="0"/>
    <n v="0"/>
    <n v="0"/>
    <n v="20.108659506016867"/>
    <n v="22.932916318016865"/>
  </r>
  <r>
    <n v="157"/>
    <x v="209"/>
    <m/>
    <x v="9"/>
    <m/>
    <s v="Player"/>
    <x v="0"/>
    <n v="46.667999999999999"/>
    <b v="1"/>
    <b v="0"/>
    <b v="0"/>
    <b v="0"/>
    <b v="0"/>
    <n v="77.78"/>
    <n v="46.667999999999999"/>
    <n v="0"/>
    <n v="0"/>
    <n v="0"/>
    <n v="0"/>
    <n v="0"/>
    <n v="0"/>
    <n v="19.819494110041671"/>
    <n v="27.361292720023172"/>
  </r>
  <r>
    <n v="268"/>
    <x v="210"/>
    <s v="France"/>
    <x v="43"/>
    <s v="Europe"/>
    <s v="Sniper"/>
    <x v="0"/>
    <n v="75.304799999999986"/>
    <b v="1"/>
    <b v="0"/>
    <b v="1"/>
    <b v="0"/>
    <b v="0"/>
    <n v="91.02"/>
    <n v="54.611999999999995"/>
    <n v="2.4936000000000003"/>
    <n v="10.9224"/>
    <n v="7.2767999999999997"/>
    <n v="0"/>
    <n v="20.028359300247249"/>
    <n v="63.03379325018021"/>
    <n v="19.612194825631498"/>
    <n v="76.716199089211486"/>
  </r>
  <r>
    <n v="44"/>
    <x v="211"/>
    <s v="Norway"/>
    <x v="55"/>
    <s v="Europe"/>
    <s v="Player"/>
    <x v="1"/>
    <n v="28.792800000000003"/>
    <b v="0"/>
    <b v="0"/>
    <b v="0"/>
    <b v="0"/>
    <b v="0"/>
    <n v="22.3"/>
    <n v="13.38"/>
    <n v="2.6663999999999999"/>
    <n v="6.9191999999999991"/>
    <n v="5.8272000000000004"/>
    <n v="0"/>
    <n v="12.892566451726582"/>
    <n v="77.133462908095026"/>
    <n v="19.280978271139691"/>
    <n v="53.519151880227611"/>
  </r>
  <r>
    <n v="460"/>
    <x v="212"/>
    <m/>
    <x v="9"/>
    <m/>
    <s v="Player"/>
    <x v="0"/>
    <n v="50.591999999999992"/>
    <b v="1"/>
    <b v="0"/>
    <b v="0"/>
    <b v="0"/>
    <b v="0"/>
    <n v="84.32"/>
    <n v="50.591999999999992"/>
    <n v="0"/>
    <n v="0"/>
    <n v="0"/>
    <n v="0"/>
    <n v="0"/>
    <n v="0"/>
    <n v="19.263194705451351"/>
    <n v="22.456636024024888"/>
  </r>
  <r>
    <n v="143"/>
    <x v="213"/>
    <s v="Finland"/>
    <x v="55"/>
    <s v="Europe"/>
    <s v="Player"/>
    <x v="0"/>
    <n v="69.838800000000006"/>
    <b v="1"/>
    <b v="0"/>
    <b v="0"/>
    <b v="0"/>
    <b v="0"/>
    <n v="90.71"/>
    <n v="54.425999999999995"/>
    <n v="2.6663999999999999"/>
    <n v="6.9191999999999991"/>
    <n v="5.8272000000000004"/>
    <n v="0"/>
    <n v="12.892566451726582"/>
    <n v="77.133462908095026"/>
    <n v="19.110560771168849"/>
    <n v="78.929471528071488"/>
  </r>
  <r>
    <n v="141"/>
    <x v="214"/>
    <m/>
    <x v="9"/>
    <m/>
    <s v="Player"/>
    <x v="0"/>
    <n v="22.487999999999996"/>
    <b v="1"/>
    <b v="0"/>
    <b v="0"/>
    <b v="0"/>
    <b v="0"/>
    <n v="37.479999999999997"/>
    <n v="22.487999999999996"/>
    <n v="0"/>
    <n v="0"/>
    <n v="0"/>
    <n v="0"/>
    <n v="0"/>
    <n v="0"/>
    <n v="19.097109841390914"/>
    <n v="87.299447766581068"/>
  </r>
  <r>
    <n v="533"/>
    <x v="215"/>
    <m/>
    <x v="9"/>
    <m/>
    <s v="Player"/>
    <x v="0"/>
    <n v="37.013999999999996"/>
    <b v="1"/>
    <b v="0"/>
    <b v="0"/>
    <b v="0"/>
    <b v="0"/>
    <n v="61.69"/>
    <n v="37.013999999999996"/>
    <n v="0"/>
    <n v="0"/>
    <n v="0"/>
    <n v="0"/>
    <n v="0"/>
    <n v="0"/>
    <n v="19.055034879141495"/>
    <n v="56.605521165408156"/>
  </r>
  <r>
    <n v="317"/>
    <x v="216"/>
    <s v="Peru"/>
    <x v="2"/>
    <s v="South America"/>
    <s v="Captain"/>
    <x v="0"/>
    <n v="42.014400000000002"/>
    <b v="1"/>
    <b v="0"/>
    <b v="0"/>
    <b v="1"/>
    <b v="0"/>
    <n v="45.96"/>
    <n v="27.576000000000001"/>
    <n v="8.4672000000000001"/>
    <n v="0.45599999999999996"/>
    <n v="5.5152000000000001"/>
    <n v="0"/>
    <n v="34.967063036798017"/>
    <n v="34.689684220483244"/>
    <n v="18.716823955890863"/>
    <n v="53.562497257966022"/>
  </r>
  <r>
    <n v="606"/>
    <x v="217"/>
    <s v="China"/>
    <x v="48"/>
    <s v="China"/>
    <s v="Player"/>
    <x v="0"/>
    <n v="51.167999999999999"/>
    <b v="1"/>
    <b v="0"/>
    <b v="0"/>
    <b v="0"/>
    <b v="0"/>
    <n v="85.28"/>
    <n v="51.167999999999999"/>
    <n v="0"/>
    <n v="0"/>
    <n v="0"/>
    <n v="0"/>
    <n v="20.702682442714103"/>
    <n v="19.720153800128951"/>
    <n v="18.701431182203866"/>
    <n v="28.58229122094647"/>
  </r>
  <r>
    <n v="216"/>
    <x v="218"/>
    <s v="Germany"/>
    <x v="29"/>
    <s v="Europe"/>
    <s v="Coach"/>
    <x v="2"/>
    <n v="60.472399999999993"/>
    <b v="1"/>
    <b v="0"/>
    <b v="0"/>
    <b v="0"/>
    <b v="1"/>
    <n v="63.98"/>
    <n v="38.387999999999998"/>
    <n v="3.504"/>
    <n v="5.7467999999999995"/>
    <n v="10.2744"/>
    <n v="2.5592000000000001"/>
    <n v="25.183499569248685"/>
    <n v="44.168304150633567"/>
    <n v="18.087124056314721"/>
    <n v="79.139291920339659"/>
  </r>
  <r>
    <n v="400"/>
    <x v="219"/>
    <m/>
    <x v="9"/>
    <m/>
    <s v="Player"/>
    <x v="0"/>
    <n v="57.324000000000005"/>
    <b v="1"/>
    <b v="0"/>
    <b v="0"/>
    <b v="0"/>
    <b v="0"/>
    <n v="95.54"/>
    <n v="57.324000000000005"/>
    <n v="0"/>
    <n v="0"/>
    <n v="0"/>
    <n v="0"/>
    <n v="0"/>
    <n v="0"/>
    <n v="18.045140640456356"/>
    <n v="7.6787177009442047"/>
  </r>
  <r>
    <n v="184"/>
    <x v="220"/>
    <s v="China"/>
    <x v="17"/>
    <s v="China"/>
    <s v="Sniper"/>
    <x v="0"/>
    <n v="20.466000000000001"/>
    <b v="1"/>
    <b v="0"/>
    <b v="1"/>
    <b v="0"/>
    <b v="0"/>
    <n v="3.3"/>
    <n v="1.9799999999999998"/>
    <n v="9.8843999999999994"/>
    <n v="0.39599999999999996"/>
    <n v="8.2055999999999987"/>
    <n v="0"/>
    <n v="23.331588730607049"/>
    <n v="63.332533055354887"/>
    <n v="17.923658285189539"/>
    <n v="30.03021484678538"/>
  </r>
  <r>
    <n v="414"/>
    <x v="221"/>
    <m/>
    <x v="9"/>
    <m/>
    <s v="Player"/>
    <x v="0"/>
    <n v="38.79"/>
    <b v="1"/>
    <b v="0"/>
    <b v="0"/>
    <b v="0"/>
    <b v="0"/>
    <n v="64.650000000000006"/>
    <n v="38.79"/>
    <n v="0"/>
    <n v="0"/>
    <n v="0"/>
    <n v="0"/>
    <n v="0"/>
    <n v="0"/>
    <n v="17.827570070510365"/>
    <n v="2.9147113036336454"/>
  </r>
  <r>
    <n v="583"/>
    <x v="222"/>
    <m/>
    <x v="9"/>
    <m/>
    <s v="Player"/>
    <x v="0"/>
    <n v="35.375999999999998"/>
    <b v="1"/>
    <b v="0"/>
    <b v="0"/>
    <b v="0"/>
    <b v="0"/>
    <n v="58.96"/>
    <n v="35.375999999999998"/>
    <n v="0"/>
    <n v="0"/>
    <n v="0"/>
    <n v="0"/>
    <n v="0"/>
    <n v="0"/>
    <n v="17.814106477130011"/>
    <n v="88.226877746751569"/>
  </r>
  <r>
    <n v="569"/>
    <x v="223"/>
    <m/>
    <x v="9"/>
    <m/>
    <s v="Player"/>
    <x v="0"/>
    <n v="23.123999999999999"/>
    <b v="1"/>
    <b v="0"/>
    <b v="0"/>
    <b v="0"/>
    <b v="0"/>
    <n v="38.54"/>
    <n v="23.123999999999999"/>
    <n v="0"/>
    <n v="0"/>
    <n v="0"/>
    <n v="0"/>
    <n v="0"/>
    <n v="0"/>
    <n v="17.764588830563124"/>
    <n v="97.17200573843472"/>
  </r>
  <r>
    <n v="14"/>
    <x v="224"/>
    <m/>
    <x v="9"/>
    <m/>
    <s v="Player"/>
    <x v="0"/>
    <n v="58.188000000000002"/>
    <b v="1"/>
    <b v="0"/>
    <b v="0"/>
    <b v="0"/>
    <b v="0"/>
    <n v="96.98"/>
    <n v="58.188000000000002"/>
    <n v="0"/>
    <n v="0"/>
    <n v="0"/>
    <n v="0"/>
    <n v="0"/>
    <n v="0"/>
    <n v="17.724600072947119"/>
    <n v="2.44158194540484"/>
  </r>
  <r>
    <n v="337"/>
    <x v="225"/>
    <s v="China"/>
    <x v="17"/>
    <s v="China"/>
    <s v="Captain"/>
    <x v="0"/>
    <n v="59.513999999999996"/>
    <b v="1"/>
    <b v="0"/>
    <b v="0"/>
    <b v="1"/>
    <b v="0"/>
    <n v="68.38"/>
    <n v="41.027999999999999"/>
    <n v="9.8843999999999994"/>
    <n v="0.39599999999999996"/>
    <n v="8.2055999999999987"/>
    <n v="0"/>
    <n v="23.331588730607049"/>
    <n v="63.332533055354887"/>
    <n v="17.721116751697391"/>
    <n v="87.120458391949057"/>
  </r>
  <r>
    <n v="599"/>
    <x v="226"/>
    <m/>
    <x v="9"/>
    <m/>
    <s v="Player"/>
    <x v="0"/>
    <n v="53.37"/>
    <b v="1"/>
    <b v="0"/>
    <b v="0"/>
    <b v="0"/>
    <b v="0"/>
    <n v="88.95"/>
    <n v="53.37"/>
    <n v="0"/>
    <n v="0"/>
    <n v="0"/>
    <n v="0"/>
    <n v="0"/>
    <n v="0"/>
    <n v="17.694131004827057"/>
    <n v="2.319052957733704"/>
  </r>
  <r>
    <n v="404"/>
    <x v="227"/>
    <m/>
    <x v="9"/>
    <m/>
    <s v="Player"/>
    <x v="0"/>
    <n v="22.986000000000001"/>
    <b v="1"/>
    <b v="0"/>
    <b v="0"/>
    <b v="0"/>
    <b v="0"/>
    <n v="38.31"/>
    <n v="22.986000000000001"/>
    <n v="0"/>
    <n v="0"/>
    <n v="0"/>
    <n v="0"/>
    <n v="0"/>
    <n v="0"/>
    <n v="17.610900445561331"/>
    <n v="96.989903019540733"/>
  </r>
  <r>
    <n v="327"/>
    <x v="228"/>
    <m/>
    <x v="9"/>
    <m/>
    <s v="Player"/>
    <x v="0"/>
    <n v="34.716000000000001"/>
    <b v="1"/>
    <b v="0"/>
    <b v="0"/>
    <b v="0"/>
    <b v="0"/>
    <n v="57.86"/>
    <n v="34.716000000000001"/>
    <n v="0"/>
    <n v="0"/>
    <n v="0"/>
    <n v="0"/>
    <n v="0"/>
    <n v="0"/>
    <n v="17.577645015957824"/>
    <n v="21.219866867960647"/>
  </r>
  <r>
    <n v="318"/>
    <x v="229"/>
    <s v="Norway"/>
    <x v="55"/>
    <s v="Europe"/>
    <s v="Entry"/>
    <x v="0"/>
    <n v="28.744799999999998"/>
    <b v="1"/>
    <b v="1"/>
    <b v="0"/>
    <b v="0"/>
    <b v="0"/>
    <n v="22.22"/>
    <n v="13.331999999999999"/>
    <n v="2.6663999999999999"/>
    <n v="6.9191999999999991"/>
    <n v="5.8272000000000004"/>
    <n v="0"/>
    <n v="12.892566451726582"/>
    <n v="77.133462908095026"/>
    <n v="17.361654274523357"/>
    <n v="91.513290940209686"/>
  </r>
  <r>
    <n v="358"/>
    <x v="230"/>
    <m/>
    <x v="9"/>
    <m/>
    <s v="Player"/>
    <x v="0"/>
    <n v="44.771999999999998"/>
    <b v="1"/>
    <b v="0"/>
    <b v="0"/>
    <b v="0"/>
    <b v="0"/>
    <n v="74.62"/>
    <n v="44.771999999999998"/>
    <n v="0"/>
    <n v="0"/>
    <n v="0"/>
    <n v="0"/>
    <n v="0"/>
    <n v="0"/>
    <n v="17.269398642590776"/>
    <n v="64.394844098380361"/>
  </r>
  <r>
    <n v="430"/>
    <x v="231"/>
    <m/>
    <x v="9"/>
    <m/>
    <s v="Player"/>
    <x v="0"/>
    <n v="24.666"/>
    <b v="1"/>
    <b v="0"/>
    <b v="0"/>
    <b v="0"/>
    <b v="0"/>
    <n v="41.11"/>
    <n v="24.666"/>
    <n v="0"/>
    <n v="0"/>
    <n v="0"/>
    <n v="0"/>
    <n v="0"/>
    <n v="0"/>
    <n v="17.197577266381007"/>
    <n v="19.129329231375539"/>
  </r>
  <r>
    <n v="492"/>
    <x v="232"/>
    <m/>
    <x v="9"/>
    <m/>
    <s v="Player"/>
    <x v="0"/>
    <n v="22.979999999999997"/>
    <b v="1"/>
    <b v="0"/>
    <b v="0"/>
    <b v="0"/>
    <b v="0"/>
    <n v="38.299999999999997"/>
    <n v="22.979999999999997"/>
    <n v="0"/>
    <n v="0"/>
    <n v="0"/>
    <n v="0"/>
    <n v="0"/>
    <n v="0"/>
    <n v="17.16767097965084"/>
    <n v="3.3674595581296756"/>
  </r>
  <r>
    <n v="407"/>
    <x v="233"/>
    <m/>
    <x v="9"/>
    <m/>
    <s v="Player"/>
    <x v="0"/>
    <n v="54.624000000000002"/>
    <b v="1"/>
    <b v="0"/>
    <b v="0"/>
    <b v="0"/>
    <b v="0"/>
    <n v="91.04"/>
    <n v="54.624000000000002"/>
    <n v="0"/>
    <n v="0"/>
    <n v="0"/>
    <n v="0"/>
    <n v="0"/>
    <n v="0"/>
    <n v="17.020307260144939"/>
    <n v="2.3331359739511623"/>
  </r>
  <r>
    <n v="565"/>
    <x v="234"/>
    <s v="China"/>
    <x v="47"/>
    <s v="China"/>
    <s v="Player"/>
    <x v="0"/>
    <n v="25.745999999999999"/>
    <b v="1"/>
    <b v="0"/>
    <b v="0"/>
    <b v="0"/>
    <b v="0"/>
    <n v="42.91"/>
    <n v="25.745999999999999"/>
    <n v="0"/>
    <n v="0"/>
    <n v="0"/>
    <n v="0"/>
    <n v="11.540862536333147"/>
    <n v="51.270187988463476"/>
    <n v="16.826165502418974"/>
    <n v="86.864023050881926"/>
  </r>
  <r>
    <n v="271"/>
    <x v="235"/>
    <s v="Norway"/>
    <x v="55"/>
    <s v="Europe"/>
    <s v="Player"/>
    <x v="0"/>
    <n v="20.782799999999998"/>
    <b v="1"/>
    <b v="0"/>
    <b v="0"/>
    <b v="0"/>
    <b v="0"/>
    <n v="8.9499999999999993"/>
    <n v="5.3699999999999992"/>
    <n v="2.6663999999999999"/>
    <n v="6.9191999999999991"/>
    <n v="5.8272000000000004"/>
    <n v="0"/>
    <n v="12.892566451726582"/>
    <n v="77.133462908095026"/>
    <n v="16.758773975652101"/>
    <n v="77.098631497465902"/>
  </r>
  <r>
    <n v="542"/>
    <x v="236"/>
    <s v="Russia"/>
    <x v="51"/>
    <s v="CIS"/>
    <s v="Player"/>
    <x v="0"/>
    <n v="26.004000000000001"/>
    <b v="1"/>
    <b v="0"/>
    <b v="0"/>
    <b v="0"/>
    <b v="0"/>
    <n v="43.34"/>
    <n v="26.004000000000001"/>
    <n v="0"/>
    <n v="0"/>
    <n v="0"/>
    <n v="0"/>
    <n v="11.257807546596823"/>
    <n v="27.157495550030927"/>
    <n v="16.726348136286678"/>
    <n v="68.33721658890866"/>
  </r>
  <r>
    <n v="199"/>
    <x v="237"/>
    <m/>
    <x v="9"/>
    <m/>
    <s v="Player"/>
    <x v="0"/>
    <n v="58.181999999999995"/>
    <b v="1"/>
    <b v="0"/>
    <b v="0"/>
    <b v="0"/>
    <b v="0"/>
    <n v="96.97"/>
    <n v="58.181999999999995"/>
    <n v="0"/>
    <n v="0"/>
    <n v="0"/>
    <n v="0"/>
    <n v="0"/>
    <n v="0"/>
    <n v="16.716644934864146"/>
    <n v="58.414668155621399"/>
  </r>
  <r>
    <n v="191"/>
    <x v="238"/>
    <m/>
    <x v="9"/>
    <m/>
    <s v="Player"/>
    <x v="0"/>
    <n v="30.071999999999996"/>
    <b v="1"/>
    <b v="0"/>
    <b v="0"/>
    <b v="0"/>
    <b v="0"/>
    <n v="50.12"/>
    <n v="30.071999999999996"/>
    <n v="0"/>
    <n v="0"/>
    <n v="0"/>
    <n v="0"/>
    <n v="0"/>
    <n v="0"/>
    <n v="16.706585886560234"/>
    <n v="4.6186392300005243"/>
  </r>
  <r>
    <n v="474"/>
    <x v="239"/>
    <m/>
    <x v="9"/>
    <m/>
    <s v="Player"/>
    <x v="0"/>
    <n v="46.368000000000002"/>
    <b v="1"/>
    <b v="0"/>
    <b v="0"/>
    <b v="0"/>
    <b v="0"/>
    <n v="77.28"/>
    <n v="46.368000000000002"/>
    <n v="0"/>
    <n v="0"/>
    <n v="0"/>
    <n v="0"/>
    <n v="0"/>
    <n v="0"/>
    <n v="16.679095203541657"/>
    <n v="92.466798666449662"/>
  </r>
  <r>
    <n v="151"/>
    <x v="240"/>
    <s v="France"/>
    <x v="34"/>
    <s v="Europe"/>
    <s v="Player"/>
    <x v="0"/>
    <n v="30.560399999999994"/>
    <b v="1"/>
    <b v="0"/>
    <b v="0"/>
    <b v="0"/>
    <b v="0"/>
    <n v="7.77"/>
    <n v="4.6619999999999999"/>
    <n v="11.3232"/>
    <n v="7.2875999999999994"/>
    <n v="7.2875999999999994"/>
    <n v="0"/>
    <n v="21.166789834285563"/>
    <n v="81.76617662586122"/>
    <n v="16.622836861494825"/>
    <n v="71.033479251814313"/>
  </r>
  <r>
    <n v="112"/>
    <x v="241"/>
    <s v="Sweden"/>
    <x v="4"/>
    <s v="Europe"/>
    <s v="Sniper"/>
    <x v="0"/>
    <n v="56.708399999999997"/>
    <b v="1"/>
    <b v="0"/>
    <b v="1"/>
    <b v="0"/>
    <b v="0"/>
    <n v="56.57"/>
    <n v="33.942"/>
    <n v="5.9459999999999997"/>
    <n v="6.7884000000000002"/>
    <n v="10.031999999999998"/>
    <n v="0"/>
    <n v="35.794683472333055"/>
    <n v="30.026085872175223"/>
    <n v="16.298124255574916"/>
    <n v="24.479101173115197"/>
  </r>
  <r>
    <n v="61"/>
    <x v="242"/>
    <s v="Denmark"/>
    <x v="24"/>
    <s v="Europe"/>
    <s v="Entry"/>
    <x v="0"/>
    <n v="19.330400000000001"/>
    <b v="1"/>
    <b v="1"/>
    <b v="0"/>
    <b v="0"/>
    <b v="0"/>
    <n v="8.49"/>
    <n v="5.0940000000000003"/>
    <n v="1.0187999999999999"/>
    <n v="0.95519999999999994"/>
    <n v="10.5204"/>
    <n v="1.742"/>
    <n v="25.989208830562202"/>
    <n v="22.20880108815016"/>
    <n v="16.251934555124986"/>
    <n v="4.9318460843041825"/>
  </r>
  <r>
    <n v="408"/>
    <x v="243"/>
    <s v="Australia"/>
    <x v="56"/>
    <s v="Southeast Asia"/>
    <s v="Player"/>
    <x v="0"/>
    <n v="52.667999999999999"/>
    <b v="1"/>
    <b v="0"/>
    <b v="0"/>
    <b v="0"/>
    <b v="0"/>
    <n v="87.78"/>
    <n v="52.667999999999999"/>
    <n v="0"/>
    <n v="0"/>
    <n v="0"/>
    <n v="0"/>
    <n v="11.269729558807226"/>
    <n v="33.826070440722738"/>
    <n v="16.24957250979293"/>
    <n v="15.198016435172079"/>
  </r>
  <r>
    <n v="394"/>
    <x v="244"/>
    <m/>
    <x v="9"/>
    <m/>
    <s v="Player"/>
    <x v="0"/>
    <n v="20.04"/>
    <b v="1"/>
    <b v="0"/>
    <b v="0"/>
    <b v="0"/>
    <b v="0"/>
    <n v="33.4"/>
    <n v="20.04"/>
    <n v="0"/>
    <n v="0"/>
    <n v="0"/>
    <n v="0"/>
    <n v="0"/>
    <n v="0"/>
    <n v="16.190153028589677"/>
    <n v="81.919870927605288"/>
  </r>
  <r>
    <n v="373"/>
    <x v="245"/>
    <m/>
    <x v="9"/>
    <m/>
    <s v="Player"/>
    <x v="0"/>
    <n v="48.006"/>
    <b v="1"/>
    <b v="0"/>
    <b v="0"/>
    <b v="0"/>
    <b v="0"/>
    <n v="80.010000000000005"/>
    <n v="48.006"/>
    <n v="0"/>
    <n v="0"/>
    <n v="0"/>
    <n v="0"/>
    <n v="0"/>
    <n v="0"/>
    <n v="16.184477816942444"/>
    <n v="87.066273799732016"/>
  </r>
  <r>
    <n v="367"/>
    <x v="246"/>
    <s v="Australia"/>
    <x v="56"/>
    <s v="Southeast Asia"/>
    <s v="Player"/>
    <x v="0"/>
    <n v="35.94"/>
    <b v="1"/>
    <b v="0"/>
    <b v="0"/>
    <b v="0"/>
    <b v="0"/>
    <n v="59.9"/>
    <n v="35.94"/>
    <n v="0"/>
    <n v="0"/>
    <n v="0"/>
    <n v="0"/>
    <n v="11.269729558807226"/>
    <n v="33.826070440722738"/>
    <n v="15.967895857829957"/>
    <n v="16.033821143460965"/>
  </r>
  <r>
    <n v="594"/>
    <x v="247"/>
    <s v="Malaysia"/>
    <x v="42"/>
    <s v="China"/>
    <s v="Player"/>
    <x v="0"/>
    <n v="21.162000000000003"/>
    <b v="1"/>
    <b v="0"/>
    <b v="0"/>
    <b v="0"/>
    <b v="0"/>
    <n v="35.270000000000003"/>
    <n v="21.162000000000003"/>
    <n v="0"/>
    <n v="0"/>
    <n v="0"/>
    <n v="0"/>
    <n v="11.496098899837268"/>
    <n v="63.540506923679615"/>
    <n v="15.843873188415262"/>
    <n v="90.186826774599155"/>
  </r>
  <r>
    <n v="23"/>
    <x v="248"/>
    <s v="Switzerland"/>
    <x v="57"/>
    <s v="Europe"/>
    <s v="Player"/>
    <x v="0"/>
    <n v="34.4208"/>
    <b v="1"/>
    <b v="0"/>
    <b v="0"/>
    <b v="0"/>
    <b v="0"/>
    <n v="30.17"/>
    <n v="18.102"/>
    <n v="10.580399999999999"/>
    <n v="4.4184000000000001"/>
    <n v="1.3199999999999998"/>
    <n v="0"/>
    <n v="10.627059873081157"/>
    <n v="60.268958399629838"/>
    <n v="15.752787327769713"/>
    <n v="85.635894807758888"/>
  </r>
  <r>
    <n v="81"/>
    <x v="249"/>
    <s v="Malaysia"/>
    <x v="27"/>
    <s v="Southeast Asia"/>
    <s v="Player"/>
    <x v="0"/>
    <n v="22.818000000000001"/>
    <b v="1"/>
    <b v="0"/>
    <b v="0"/>
    <b v="0"/>
    <b v="0"/>
    <n v="38.03"/>
    <n v="22.818000000000001"/>
    <n v="0"/>
    <n v="0"/>
    <n v="0"/>
    <n v="0"/>
    <n v="20.04833771989842"/>
    <n v="50.246741585920759"/>
    <n v="15.398209856371123"/>
    <n v="94.042655088591829"/>
  </r>
  <r>
    <n v="238"/>
    <x v="250"/>
    <s v="Brazil"/>
    <x v="25"/>
    <s v="South America"/>
    <s v="Entry"/>
    <x v="0"/>
    <n v="39.592799999999997"/>
    <b v="1"/>
    <b v="1"/>
    <b v="0"/>
    <b v="0"/>
    <b v="0"/>
    <n v="47.05"/>
    <n v="28.229999999999997"/>
    <n v="5.645999999999999"/>
    <n v="3.5375999999999999"/>
    <n v="2.1791999999999998"/>
    <n v="0"/>
    <n v="20.962879946090283"/>
    <n v="24.997366585316563"/>
    <n v="15.163748845704387"/>
    <n v="11.462727713440135"/>
  </r>
  <r>
    <n v="202"/>
    <x v="251"/>
    <s v="Germany"/>
    <x v="11"/>
    <s v="Europe"/>
    <s v="Player"/>
    <x v="0"/>
    <n v="47.143200000000007"/>
    <b v="1"/>
    <b v="0"/>
    <b v="0"/>
    <b v="0"/>
    <b v="0"/>
    <n v="26.99"/>
    <n v="16.193999999999999"/>
    <n v="10.32"/>
    <n v="9.5579999999999998"/>
    <n v="11.071200000000001"/>
    <n v="0"/>
    <n v="28.408836188359636"/>
    <n v="59.822232339812921"/>
    <n v="15.152901700474498"/>
    <n v="96.752076981023393"/>
  </r>
  <r>
    <n v="82"/>
    <x v="252"/>
    <s v="Ukraine"/>
    <x v="54"/>
    <s v="CIS"/>
    <s v="Player"/>
    <x v="0"/>
    <n v="20.537999999999997"/>
    <b v="1"/>
    <b v="0"/>
    <b v="0"/>
    <b v="0"/>
    <b v="0"/>
    <n v="34.229999999999997"/>
    <n v="20.537999999999997"/>
    <n v="0"/>
    <n v="0"/>
    <n v="0"/>
    <n v="0"/>
    <n v="16.419071258875935"/>
    <n v="41.6713095373009"/>
    <n v="15.130264185866"/>
    <n v="24.945712964427496"/>
  </r>
  <r>
    <n v="392"/>
    <x v="253"/>
    <m/>
    <x v="9"/>
    <m/>
    <s v="Player"/>
    <x v="0"/>
    <n v="57.51"/>
    <b v="1"/>
    <b v="0"/>
    <b v="0"/>
    <b v="0"/>
    <b v="0"/>
    <n v="95.85"/>
    <n v="57.51"/>
    <n v="0"/>
    <n v="0"/>
    <n v="0"/>
    <n v="0"/>
    <n v="0"/>
    <n v="0"/>
    <n v="14.856564072835139"/>
    <n v="9.1630993020866072"/>
  </r>
  <r>
    <n v="440"/>
    <x v="254"/>
    <m/>
    <x v="9"/>
    <m/>
    <s v="Player"/>
    <x v="0"/>
    <n v="23.604000000000003"/>
    <b v="1"/>
    <b v="0"/>
    <b v="0"/>
    <b v="0"/>
    <b v="0"/>
    <n v="39.340000000000003"/>
    <n v="23.604000000000003"/>
    <n v="0"/>
    <n v="0"/>
    <n v="0"/>
    <n v="0"/>
    <n v="0"/>
    <n v="0"/>
    <n v="14.788068898444108"/>
    <n v="51.268432355393777"/>
  </r>
  <r>
    <n v="91"/>
    <x v="255"/>
    <s v="China"/>
    <x v="46"/>
    <s v="China"/>
    <s v="Player"/>
    <x v="0"/>
    <n v="17.7"/>
    <b v="1"/>
    <b v="0"/>
    <b v="0"/>
    <b v="0"/>
    <b v="0"/>
    <n v="29.5"/>
    <n v="17.7"/>
    <n v="0"/>
    <n v="0"/>
    <n v="0"/>
    <n v="0"/>
    <n v="11.182316829393997"/>
    <n v="45.744180107194573"/>
    <n v="14.73579203396195"/>
    <n v="96.033756846460037"/>
  </r>
  <r>
    <n v="232"/>
    <x v="256"/>
    <s v="Australia"/>
    <x v="7"/>
    <s v="Southeast Asia"/>
    <s v="Player"/>
    <x v="0"/>
    <n v="70.837199999999996"/>
    <b v="1"/>
    <b v="0"/>
    <b v="0"/>
    <b v="0"/>
    <b v="0"/>
    <n v="75.91"/>
    <n v="45.545999999999999"/>
    <n v="7.1651999999999996"/>
    <n v="5.6327999999999996"/>
    <n v="11.6412"/>
    <n v="0.85200000000000009"/>
    <n v="31.986320706061253"/>
    <n v="36.57905061401253"/>
    <n v="14.522469691538044"/>
    <n v="42.198324303459145"/>
  </r>
  <r>
    <n v="283"/>
    <x v="257"/>
    <s v="Germany"/>
    <x v="11"/>
    <s v="Europe"/>
    <s v="Player"/>
    <x v="0"/>
    <n v="43.897199999999998"/>
    <b v="1"/>
    <b v="0"/>
    <b v="0"/>
    <b v="0"/>
    <b v="0"/>
    <n v="21.58"/>
    <n v="12.947999999999999"/>
    <n v="10.32"/>
    <n v="9.5579999999999998"/>
    <n v="11.071200000000001"/>
    <n v="0"/>
    <n v="28.408836188359636"/>
    <n v="59.822232339812921"/>
    <n v="14.491745328004059"/>
    <n v="96.36697840310174"/>
  </r>
  <r>
    <n v="115"/>
    <x v="258"/>
    <s v="Switzerland"/>
    <x v="57"/>
    <s v="Europe"/>
    <s v="Player"/>
    <x v="1"/>
    <n v="22.330799999999996"/>
    <b v="0"/>
    <b v="0"/>
    <b v="0"/>
    <b v="0"/>
    <b v="0"/>
    <n v="10.02"/>
    <n v="6.0119999999999996"/>
    <n v="10.580399999999999"/>
    <n v="4.4184000000000001"/>
    <n v="1.3199999999999998"/>
    <n v="0"/>
    <n v="10.627059873081157"/>
    <n v="60.268958399629838"/>
    <n v="14.461573510522735"/>
    <n v="90.255452638733786"/>
  </r>
  <r>
    <n v="427"/>
    <x v="259"/>
    <m/>
    <x v="9"/>
    <m/>
    <s v="Player"/>
    <x v="0"/>
    <n v="25.212"/>
    <b v="1"/>
    <b v="0"/>
    <b v="0"/>
    <b v="0"/>
    <b v="0"/>
    <n v="42.02"/>
    <n v="25.212"/>
    <n v="0"/>
    <n v="0"/>
    <n v="0"/>
    <n v="0"/>
    <n v="0"/>
    <n v="0"/>
    <n v="14.436215590553161"/>
    <n v="97.433231873281372"/>
  </r>
  <r>
    <n v="190"/>
    <x v="260"/>
    <s v="Latvia"/>
    <x v="14"/>
    <s v="CIS"/>
    <s v="Player"/>
    <x v="0"/>
    <n v="57.011999999999993"/>
    <b v="1"/>
    <b v="0"/>
    <b v="0"/>
    <b v="0"/>
    <b v="0"/>
    <n v="95.02"/>
    <n v="57.011999999999993"/>
    <n v="0"/>
    <n v="0"/>
    <n v="0"/>
    <n v="0"/>
    <n v="32.536655642604607"/>
    <n v="50.826256271101954"/>
    <n v="14.406502227919722"/>
    <n v="2.6506272385894056"/>
  </r>
  <r>
    <n v="128"/>
    <x v="261"/>
    <s v="Spain"/>
    <x v="22"/>
    <s v="Europe"/>
    <s v="Captain"/>
    <x v="0"/>
    <n v="67.177199999999999"/>
    <b v="1"/>
    <b v="0"/>
    <b v="0"/>
    <b v="1"/>
    <b v="0"/>
    <n v="86.84"/>
    <n v="52.103999999999999"/>
    <n v="2.5055999999999998"/>
    <n v="2.1467999999999998"/>
    <n v="10.4208"/>
    <n v="0"/>
    <n v="21.287360066596992"/>
    <n v="51.154151950949391"/>
    <n v="14.356561508356942"/>
    <n v="50.393140211023159"/>
  </r>
  <r>
    <n v="21"/>
    <x v="262"/>
    <s v="Ukraine"/>
    <x v="19"/>
    <s v="CIS"/>
    <s v="Player"/>
    <x v="0"/>
    <n v="46.547999999999995"/>
    <b v="1"/>
    <b v="0"/>
    <b v="0"/>
    <b v="0"/>
    <b v="0"/>
    <n v="77.58"/>
    <n v="46.547999999999995"/>
    <n v="0"/>
    <n v="0"/>
    <n v="0"/>
    <n v="0"/>
    <n v="13.646069009973383"/>
    <n v="59.027127458214316"/>
    <n v="14.267085642303863"/>
    <n v="82.642561987198661"/>
  </r>
  <r>
    <n v="50"/>
    <x v="263"/>
    <s v="Spain"/>
    <x v="22"/>
    <s v="Europe"/>
    <s v="Entry"/>
    <x v="0"/>
    <n v="27.601199999999999"/>
    <b v="1"/>
    <b v="1"/>
    <b v="0"/>
    <b v="0"/>
    <b v="0"/>
    <n v="20.88"/>
    <n v="12.527999999999999"/>
    <n v="2.5055999999999998"/>
    <n v="2.1467999999999998"/>
    <n v="10.4208"/>
    <n v="0"/>
    <n v="21.287360066596992"/>
    <n v="51.154151950949391"/>
    <n v="14.266930892439779"/>
    <n v="13.089774969124814"/>
  </r>
  <r>
    <n v="380"/>
    <x v="264"/>
    <s v="Brazil"/>
    <x v="36"/>
    <s v="South America"/>
    <s v="Player"/>
    <x v="0"/>
    <n v="18.204000000000001"/>
    <b v="1"/>
    <b v="0"/>
    <b v="0"/>
    <b v="0"/>
    <b v="0"/>
    <n v="30.34"/>
    <n v="18.204000000000001"/>
    <n v="0"/>
    <n v="0"/>
    <n v="0"/>
    <n v="0"/>
    <n v="11.965635913548798"/>
    <n v="26.659455269588232"/>
    <n v="14.21462974883269"/>
    <n v="2.6238422223781388"/>
  </r>
  <r>
    <n v="499"/>
    <x v="265"/>
    <s v="China"/>
    <x v="48"/>
    <s v="China"/>
    <s v="Player"/>
    <x v="0"/>
    <n v="55.427999999999997"/>
    <b v="1"/>
    <b v="0"/>
    <b v="0"/>
    <b v="0"/>
    <b v="0"/>
    <n v="92.38"/>
    <n v="55.427999999999997"/>
    <n v="0"/>
    <n v="0"/>
    <n v="0"/>
    <n v="0"/>
    <n v="20.702682442714103"/>
    <n v="19.720153800128951"/>
    <n v="14.155035505994507"/>
    <n v="8.4652526757613167"/>
  </r>
  <r>
    <n v="549"/>
    <x v="266"/>
    <s v="United States"/>
    <x v="37"/>
    <s v="North America"/>
    <s v="Player"/>
    <x v="0"/>
    <n v="17.172000000000001"/>
    <b v="1"/>
    <b v="0"/>
    <b v="0"/>
    <b v="0"/>
    <b v="0"/>
    <n v="28.62"/>
    <n v="17.172000000000001"/>
    <n v="0"/>
    <n v="0"/>
    <n v="0"/>
    <n v="0"/>
    <n v="14.097920629595553"/>
    <n v="31.693453625562448"/>
    <n v="14.113241491672877"/>
    <n v="2.5223970248015974"/>
  </r>
  <r>
    <n v="413"/>
    <x v="267"/>
    <m/>
    <x v="9"/>
    <m/>
    <s v="Player"/>
    <x v="0"/>
    <n v="56.256"/>
    <b v="1"/>
    <b v="0"/>
    <b v="0"/>
    <b v="0"/>
    <b v="0"/>
    <n v="93.76"/>
    <n v="56.256"/>
    <n v="0"/>
    <n v="0"/>
    <n v="0"/>
    <n v="0"/>
    <n v="0"/>
    <n v="0"/>
    <n v="14.013792263962824"/>
    <n v="63.455683115643794"/>
  </r>
  <r>
    <n v="204"/>
    <x v="268"/>
    <s v="Sweden"/>
    <x v="55"/>
    <s v="Europe"/>
    <s v="Sniper"/>
    <x v="0"/>
    <n v="50.008799999999994"/>
    <b v="1"/>
    <b v="0"/>
    <b v="1"/>
    <b v="0"/>
    <b v="0"/>
    <n v="57.66"/>
    <n v="34.595999999999997"/>
    <n v="2.6663999999999999"/>
    <n v="6.9191999999999991"/>
    <n v="5.8272000000000004"/>
    <n v="0"/>
    <n v="12.892566451726582"/>
    <n v="77.133462908095026"/>
    <n v="13.982763036840288"/>
    <n v="76.577417854362849"/>
  </r>
  <r>
    <n v="333"/>
    <x v="269"/>
    <m/>
    <x v="9"/>
    <m/>
    <s v="Player"/>
    <x v="0"/>
    <n v="38.123999999999995"/>
    <b v="1"/>
    <b v="0"/>
    <b v="0"/>
    <b v="0"/>
    <b v="0"/>
    <n v="63.54"/>
    <n v="38.123999999999995"/>
    <n v="0"/>
    <n v="0"/>
    <n v="0"/>
    <n v="0"/>
    <n v="0"/>
    <n v="0"/>
    <n v="13.875759007635439"/>
    <n v="28.285223044783891"/>
  </r>
  <r>
    <n v="12"/>
    <x v="270"/>
    <s v="Switzerland"/>
    <x v="57"/>
    <s v="Europe"/>
    <s v="Player"/>
    <x v="0"/>
    <n v="27.274799999999999"/>
    <b v="1"/>
    <b v="0"/>
    <b v="0"/>
    <b v="0"/>
    <b v="0"/>
    <n v="18.260000000000002"/>
    <n v="10.956000000000001"/>
    <n v="10.580399999999999"/>
    <n v="4.4184000000000001"/>
    <n v="1.3199999999999998"/>
    <n v="0"/>
    <n v="10.627059873081157"/>
    <n v="60.268958399629838"/>
    <n v="13.794858987203662"/>
    <n v="38.907820993602598"/>
  </r>
  <r>
    <n v="102"/>
    <x v="271"/>
    <s v="Canada"/>
    <x v="16"/>
    <s v="North America"/>
    <s v="Entry"/>
    <x v="0"/>
    <n v="36.798400000000001"/>
    <b v="1"/>
    <b v="1"/>
    <b v="0"/>
    <b v="0"/>
    <b v="0"/>
    <n v="35.24"/>
    <n v="21.144000000000002"/>
    <n v="4.2287999999999997"/>
    <n v="3.222"/>
    <n v="8.1083999999999996"/>
    <n v="9.5199999999999993E-2"/>
    <n v="22.836993133494097"/>
    <n v="26.481799833747299"/>
    <n v="13.735397147036478"/>
    <n v="7.8586803094523443"/>
  </r>
  <r>
    <n v="71"/>
    <x v="272"/>
    <s v="Russia"/>
    <x v="23"/>
    <s v="CIS"/>
    <s v="Player"/>
    <x v="0"/>
    <n v="48.39"/>
    <b v="1"/>
    <b v="0"/>
    <b v="0"/>
    <b v="0"/>
    <b v="0"/>
    <n v="80.650000000000006"/>
    <n v="48.39"/>
    <n v="0"/>
    <n v="0"/>
    <n v="0"/>
    <n v="0"/>
    <n v="26.404621645612742"/>
    <n v="41.859696291506552"/>
    <n v="13.719013709731593"/>
    <n v="35.632620777469327"/>
  </r>
  <r>
    <n v="243"/>
    <x v="273"/>
    <s v="Brazil"/>
    <x v="5"/>
    <s v="South America"/>
    <s v="Captain"/>
    <x v="0"/>
    <n v="35.139600000000002"/>
    <b v="1"/>
    <b v="0"/>
    <b v="0"/>
    <b v="1"/>
    <b v="0"/>
    <n v="32"/>
    <n v="19.2"/>
    <n v="0.56159999999999999"/>
    <n v="11.538"/>
    <n v="3.84"/>
    <n v="0"/>
    <n v="31.161638298010466"/>
    <n v="35.820173353697683"/>
    <n v="13.590948852690687"/>
    <n v="68.197646479586112"/>
  </r>
  <r>
    <n v="192"/>
    <x v="274"/>
    <s v="Russia"/>
    <x v="54"/>
    <s v="CIS"/>
    <s v="Player"/>
    <x v="0"/>
    <n v="19.2"/>
    <b v="1"/>
    <b v="0"/>
    <b v="0"/>
    <b v="0"/>
    <b v="0"/>
    <n v="32"/>
    <n v="19.2"/>
    <n v="0"/>
    <n v="0"/>
    <n v="0"/>
    <n v="0"/>
    <n v="16.419071258875935"/>
    <n v="41.6713095373009"/>
    <n v="13.466638114060702"/>
    <n v="94.828635423977133"/>
  </r>
  <r>
    <n v="355"/>
    <x v="275"/>
    <m/>
    <x v="9"/>
    <m/>
    <s v="Player"/>
    <x v="0"/>
    <n v="57.33"/>
    <b v="1"/>
    <b v="0"/>
    <b v="0"/>
    <b v="0"/>
    <b v="0"/>
    <n v="95.55"/>
    <n v="57.33"/>
    <n v="0"/>
    <n v="0"/>
    <n v="0"/>
    <n v="0"/>
    <n v="0"/>
    <n v="0"/>
    <n v="13.389570649850837"/>
    <n v="7.9581757910695039"/>
  </r>
  <r>
    <n v="412"/>
    <x v="276"/>
    <s v="Indonesia"/>
    <x v="31"/>
    <s v="Southeast Asia"/>
    <s v="Player"/>
    <x v="0"/>
    <n v="20.7"/>
    <b v="1"/>
    <b v="0"/>
    <b v="0"/>
    <b v="0"/>
    <b v="0"/>
    <n v="34.5"/>
    <n v="20.7"/>
    <n v="0"/>
    <n v="0"/>
    <n v="0"/>
    <n v="0"/>
    <n v="12.143941794775388"/>
    <n v="33.873924969624497"/>
    <n v="13.346616886419682"/>
    <n v="33.446839675678106"/>
  </r>
  <r>
    <n v="297"/>
    <x v="277"/>
    <s v="Denmark"/>
    <x v="24"/>
    <s v="Europe"/>
    <s v="Sniper"/>
    <x v="0"/>
    <n v="19.0124"/>
    <b v="1"/>
    <b v="0"/>
    <b v="1"/>
    <b v="0"/>
    <b v="0"/>
    <n v="7.96"/>
    <n v="4.7759999999999998"/>
    <n v="1.0187999999999999"/>
    <n v="0.95519999999999994"/>
    <n v="10.5204"/>
    <n v="1.742"/>
    <n v="25.989208830562202"/>
    <n v="22.20880108815016"/>
    <n v="13.135094946480972"/>
    <n v="69.542377090576494"/>
  </r>
  <r>
    <n v="489"/>
    <x v="278"/>
    <m/>
    <x v="9"/>
    <m/>
    <s v="Player"/>
    <x v="0"/>
    <n v="15.341999999999999"/>
    <b v="1"/>
    <b v="0"/>
    <b v="0"/>
    <b v="0"/>
    <b v="0"/>
    <n v="25.57"/>
    <n v="15.341999999999999"/>
    <n v="0"/>
    <n v="0"/>
    <n v="0"/>
    <n v="0"/>
    <n v="0"/>
    <n v="0"/>
    <n v="13.062427341475361"/>
    <n v="9.2333666249968331"/>
  </r>
  <r>
    <n v="48"/>
    <x v="279"/>
    <m/>
    <x v="9"/>
    <m/>
    <s v="Player"/>
    <x v="0"/>
    <n v="18.372"/>
    <b v="1"/>
    <b v="0"/>
    <b v="0"/>
    <b v="0"/>
    <b v="0"/>
    <n v="30.62"/>
    <n v="18.372"/>
    <n v="0"/>
    <n v="0"/>
    <n v="0"/>
    <n v="0"/>
    <n v="0"/>
    <n v="0"/>
    <n v="12.970703326675437"/>
    <n v="17.945562921206619"/>
  </r>
  <r>
    <n v="604"/>
    <x v="280"/>
    <s v="Australia"/>
    <x v="56"/>
    <s v="Southeast Asia"/>
    <s v="Player"/>
    <x v="0"/>
    <n v="13.956000000000001"/>
    <b v="1"/>
    <b v="0"/>
    <b v="0"/>
    <b v="0"/>
    <b v="0"/>
    <n v="23.26"/>
    <n v="13.956000000000001"/>
    <n v="0"/>
    <n v="0"/>
    <n v="0"/>
    <n v="0"/>
    <n v="11.269729558807226"/>
    <n v="33.826070440722738"/>
    <n v="12.893625777193913"/>
    <n v="42.469964370639673"/>
  </r>
  <r>
    <n v="556"/>
    <x v="281"/>
    <m/>
    <x v="9"/>
    <m/>
    <s v="Player"/>
    <x v="0"/>
    <n v="18.869999999999997"/>
    <b v="1"/>
    <b v="0"/>
    <b v="0"/>
    <b v="0"/>
    <b v="0"/>
    <n v="31.45"/>
    <n v="18.869999999999997"/>
    <n v="0"/>
    <n v="0"/>
    <n v="0"/>
    <n v="0"/>
    <n v="0"/>
    <n v="0"/>
    <n v="12.885159336567824"/>
    <n v="81.352512971367005"/>
  </r>
  <r>
    <n v="309"/>
    <x v="282"/>
    <m/>
    <x v="9"/>
    <m/>
    <s v="Player"/>
    <x v="0"/>
    <n v="15.953999999999999"/>
    <b v="1"/>
    <b v="0"/>
    <b v="0"/>
    <b v="0"/>
    <b v="0"/>
    <n v="26.59"/>
    <n v="15.953999999999999"/>
    <n v="0"/>
    <n v="0"/>
    <n v="0"/>
    <n v="0"/>
    <n v="0"/>
    <n v="0"/>
    <n v="12.832486918826302"/>
    <n v="94.020461093828374"/>
  </r>
  <r>
    <n v="206"/>
    <x v="283"/>
    <s v="Spain"/>
    <x v="21"/>
    <s v="Europe"/>
    <s v="Captain"/>
    <x v="0"/>
    <n v="31.093199999999996"/>
    <b v="1"/>
    <b v="0"/>
    <b v="0"/>
    <b v="1"/>
    <b v="0"/>
    <n v="29.33"/>
    <n v="17.597999999999999"/>
    <n v="9.638399999999999"/>
    <n v="0.3372"/>
    <n v="3.5195999999999996"/>
    <n v="0"/>
    <n v="25.064421092215532"/>
    <n v="37.921501259278294"/>
    <n v="12.733873506328674"/>
    <n v="34.194487608106506"/>
  </r>
  <r>
    <n v="40"/>
    <x v="284"/>
    <m/>
    <x v="9"/>
    <m/>
    <s v="Player"/>
    <x v="0"/>
    <n v="45.245999999999995"/>
    <b v="1"/>
    <b v="0"/>
    <b v="0"/>
    <b v="0"/>
    <b v="0"/>
    <n v="75.41"/>
    <n v="45.245999999999995"/>
    <n v="0"/>
    <n v="0"/>
    <n v="0"/>
    <n v="0"/>
    <n v="0"/>
    <n v="0"/>
    <n v="12.672028667221991"/>
    <n v="80.311315393571348"/>
  </r>
  <r>
    <n v="618"/>
    <x v="285"/>
    <s v="Canada"/>
    <x v="16"/>
    <s v="North America"/>
    <s v="Player"/>
    <x v="1"/>
    <n v="19.848399999999998"/>
    <b v="0"/>
    <b v="0"/>
    <b v="0"/>
    <b v="0"/>
    <b v="0"/>
    <n v="6.99"/>
    <n v="4.194"/>
    <n v="4.2287999999999997"/>
    <n v="3.222"/>
    <n v="8.1083999999999996"/>
    <n v="9.5199999999999993E-2"/>
    <n v="22.836993133494097"/>
    <n v="26.481799833747299"/>
    <n v="12.460390833659499"/>
    <n v="48.741660566401158"/>
  </r>
  <r>
    <n v="142"/>
    <x v="286"/>
    <m/>
    <x v="9"/>
    <m/>
    <s v="Player"/>
    <x v="0"/>
    <n v="53.466000000000001"/>
    <b v="1"/>
    <b v="0"/>
    <b v="0"/>
    <b v="0"/>
    <b v="0"/>
    <n v="89.11"/>
    <n v="53.466000000000001"/>
    <n v="0"/>
    <n v="0"/>
    <n v="0"/>
    <n v="0"/>
    <n v="0"/>
    <n v="0"/>
    <n v="12.350029054617092"/>
    <n v="77.28842198889393"/>
  </r>
  <r>
    <n v="75"/>
    <x v="287"/>
    <s v="Brazil"/>
    <x v="1"/>
    <s v="South America"/>
    <s v="Sniper"/>
    <x v="0"/>
    <n v="28.768799999999995"/>
    <b v="1"/>
    <b v="0"/>
    <b v="1"/>
    <b v="0"/>
    <b v="0"/>
    <n v="21.36"/>
    <n v="12.815999999999999"/>
    <n v="11.127599999999999"/>
    <n v="2.5631999999999997"/>
    <n v="2.262"/>
    <n v="0"/>
    <n v="24.876766245246433"/>
    <n v="31.925447578791573"/>
    <n v="12.285366821948092"/>
    <n v="24.906071976539256"/>
  </r>
  <r>
    <n v="39"/>
    <x v="288"/>
    <m/>
    <x v="9"/>
    <m/>
    <s v="Player"/>
    <x v="0"/>
    <n v="25.644000000000002"/>
    <b v="1"/>
    <b v="0"/>
    <b v="0"/>
    <b v="0"/>
    <b v="0"/>
    <n v="42.74"/>
    <n v="25.644000000000002"/>
    <n v="0"/>
    <n v="0"/>
    <n v="0"/>
    <n v="0"/>
    <n v="0"/>
    <n v="0"/>
    <n v="12.278956428698757"/>
    <n v="67.095029433181452"/>
  </r>
  <r>
    <n v="153"/>
    <x v="289"/>
    <s v="China"/>
    <x v="53"/>
    <s v="China"/>
    <s v="Player"/>
    <x v="0"/>
    <n v="34.931999999999995"/>
    <b v="1"/>
    <b v="0"/>
    <b v="0"/>
    <b v="0"/>
    <b v="0"/>
    <n v="58.22"/>
    <n v="34.931999999999995"/>
    <n v="0"/>
    <n v="0"/>
    <n v="0"/>
    <n v="0"/>
    <n v="11.82653628283845"/>
    <n v="64.781559636370659"/>
    <n v="12.161338403195685"/>
    <n v="97.367078983340363"/>
  </r>
  <r>
    <n v="429"/>
    <x v="290"/>
    <s v="United States"/>
    <x v="37"/>
    <s v="North America"/>
    <s v="Player"/>
    <x v="0"/>
    <n v="36.395999999999994"/>
    <b v="1"/>
    <b v="0"/>
    <b v="0"/>
    <b v="0"/>
    <b v="0"/>
    <n v="60.66"/>
    <n v="36.395999999999994"/>
    <n v="0"/>
    <n v="0"/>
    <n v="0"/>
    <n v="0"/>
    <n v="14.097920629595553"/>
    <n v="31.693453625562448"/>
    <n v="12.154196426500031"/>
    <n v="9.1077503183448343"/>
  </r>
  <r>
    <n v="7"/>
    <x v="291"/>
    <s v="United States"/>
    <x v="44"/>
    <s v="North America"/>
    <s v="Entry"/>
    <x v="0"/>
    <n v="20.207999999999998"/>
    <b v="1"/>
    <b v="1"/>
    <b v="0"/>
    <b v="0"/>
    <b v="0"/>
    <n v="15.1"/>
    <n v="9.0599999999999987"/>
    <n v="1.8119999999999998"/>
    <n v="4.2191999999999998"/>
    <n v="5.1167999999999996"/>
    <n v="0"/>
    <n v="21.011493351003971"/>
    <n v="57.293551696403043"/>
    <n v="12.141800793921931"/>
    <n v="79.720182808440271"/>
  </r>
  <r>
    <n v="15"/>
    <x v="292"/>
    <s v="Ukraine"/>
    <x v="50"/>
    <s v="CIS"/>
    <s v="Player"/>
    <x v="0"/>
    <n v="16.452000000000002"/>
    <b v="1"/>
    <b v="0"/>
    <b v="0"/>
    <b v="0"/>
    <b v="0"/>
    <n v="27.42"/>
    <n v="16.452000000000002"/>
    <n v="0"/>
    <n v="0"/>
    <n v="0"/>
    <n v="0"/>
    <n v="10.43188724415217"/>
    <n v="57.006334162536902"/>
    <n v="11.983575974318653"/>
    <n v="4.829270934344156"/>
  </r>
  <r>
    <n v="57"/>
    <x v="293"/>
    <s v="Canada"/>
    <x v="16"/>
    <s v="North America"/>
    <s v="Coach"/>
    <x v="2"/>
    <n v="17.0824"/>
    <b v="1"/>
    <b v="0"/>
    <b v="0"/>
    <b v="0"/>
    <b v="1"/>
    <n v="2.38"/>
    <n v="1.4279999999999999"/>
    <n v="4.2287999999999997"/>
    <n v="3.222"/>
    <n v="8.1083999999999996"/>
    <n v="9.5199999999999993E-2"/>
    <n v="22.836993133494097"/>
    <n v="26.481799833747299"/>
    <n v="11.975331818146135"/>
    <n v="20.896987143096478"/>
  </r>
  <r>
    <n v="67"/>
    <x v="294"/>
    <s v="China"/>
    <x v="53"/>
    <s v="China"/>
    <s v="Player"/>
    <x v="0"/>
    <n v="12.942"/>
    <b v="1"/>
    <b v="0"/>
    <b v="0"/>
    <b v="0"/>
    <b v="0"/>
    <n v="21.57"/>
    <n v="12.942"/>
    <n v="0"/>
    <n v="0"/>
    <n v="0"/>
    <n v="0"/>
    <n v="11.82653628283845"/>
    <n v="64.781559636370659"/>
    <n v="11.940593625684038"/>
    <n v="63.300919095433919"/>
  </r>
  <r>
    <n v="119"/>
    <x v="295"/>
    <s v="Philippines"/>
    <x v="52"/>
    <s v="Southeast Asia"/>
    <s v="Player"/>
    <x v="0"/>
    <n v="56.993999999999993"/>
    <b v="1"/>
    <b v="0"/>
    <b v="0"/>
    <b v="0"/>
    <b v="0"/>
    <n v="94.99"/>
    <n v="56.993999999999993"/>
    <n v="0"/>
    <n v="0"/>
    <n v="0"/>
    <n v="0"/>
    <n v="10.6337735831292"/>
    <n v="57.075079560400241"/>
    <n v="11.84937488863847"/>
    <n v="46.729253411918677"/>
  </r>
  <r>
    <n v="171"/>
    <x v="296"/>
    <m/>
    <x v="9"/>
    <m/>
    <s v="Player"/>
    <x v="0"/>
    <n v="17.861999999999998"/>
    <b v="1"/>
    <b v="0"/>
    <b v="0"/>
    <b v="0"/>
    <b v="0"/>
    <n v="29.77"/>
    <n v="17.861999999999998"/>
    <n v="0"/>
    <n v="0"/>
    <n v="0"/>
    <n v="0"/>
    <n v="0"/>
    <n v="0"/>
    <n v="11.84244127303649"/>
    <n v="94.925410623133445"/>
  </r>
  <r>
    <n v="856"/>
    <x v="297"/>
    <s v="Denmark"/>
    <x v="13"/>
    <s v="Europe"/>
    <s v="Coach"/>
    <x v="2"/>
    <n v="12.5296"/>
    <b v="1"/>
    <b v="0"/>
    <b v="0"/>
    <b v="0"/>
    <b v="1"/>
    <n v="7.9"/>
    <n v="4.74"/>
    <n v="0.438"/>
    <n v="1.3908"/>
    <n v="5.6448"/>
    <n v="0.316"/>
    <n v="20.285910514631894"/>
    <n v="60.127142743378855"/>
    <n v="11.697738679628806"/>
    <n v="84.239784089374979"/>
  </r>
  <r>
    <n v="602"/>
    <x v="298"/>
    <m/>
    <x v="9"/>
    <m/>
    <s v="Player"/>
    <x v="0"/>
    <n v="19.77"/>
    <b v="1"/>
    <b v="0"/>
    <b v="0"/>
    <b v="0"/>
    <b v="0"/>
    <n v="32.950000000000003"/>
    <n v="19.77"/>
    <n v="0"/>
    <n v="0"/>
    <n v="0"/>
    <n v="0"/>
    <n v="0"/>
    <n v="0"/>
    <n v="11.629132244915176"/>
    <n v="76.309434604167421"/>
  </r>
  <r>
    <n v="378"/>
    <x v="299"/>
    <m/>
    <x v="9"/>
    <m/>
    <s v="Player"/>
    <x v="0"/>
    <n v="11.964"/>
    <b v="1"/>
    <b v="0"/>
    <b v="0"/>
    <b v="0"/>
    <b v="0"/>
    <n v="19.940000000000001"/>
    <n v="11.964"/>
    <n v="0"/>
    <n v="0"/>
    <n v="0"/>
    <n v="0"/>
    <n v="0"/>
    <n v="0"/>
    <n v="11.3779611222346"/>
    <n v="17.698543784159785"/>
  </r>
  <r>
    <n v="370"/>
    <x v="300"/>
    <s v="China"/>
    <x v="18"/>
    <s v="China"/>
    <s v="Player"/>
    <x v="0"/>
    <n v="26.58"/>
    <b v="1"/>
    <b v="0"/>
    <b v="0"/>
    <b v="0"/>
    <b v="0"/>
    <n v="44.3"/>
    <n v="26.58"/>
    <n v="0"/>
    <n v="0"/>
    <n v="0"/>
    <n v="0"/>
    <n v="22.063890677654605"/>
    <n v="40.407631689310257"/>
    <n v="11.372732714790958"/>
    <n v="97.698402279113921"/>
  </r>
  <r>
    <n v="497"/>
    <x v="301"/>
    <s v="Germany"/>
    <x v="29"/>
    <s v="Europe"/>
    <s v="Sniper"/>
    <x v="0"/>
    <n v="50.818399999999997"/>
    <b v="1"/>
    <b v="0"/>
    <b v="1"/>
    <b v="0"/>
    <b v="0"/>
    <n v="47.89"/>
    <n v="28.733999999999998"/>
    <n v="3.504"/>
    <n v="5.7467999999999995"/>
    <n v="10.2744"/>
    <n v="2.5592000000000001"/>
    <n v="25.183499569248685"/>
    <n v="44.168304150633567"/>
    <n v="11.28066391458953"/>
    <n v="20.398156093172734"/>
  </r>
  <r>
    <n v="270"/>
    <x v="302"/>
    <s v="Switzerland"/>
    <x v="43"/>
    <s v="Europe"/>
    <s v="Player"/>
    <x v="1"/>
    <n v="42.994800000000005"/>
    <b v="1"/>
    <b v="0"/>
    <b v="0"/>
    <b v="0"/>
    <b v="0"/>
    <n v="37.17"/>
    <n v="22.302"/>
    <n v="2.4936000000000003"/>
    <n v="10.9224"/>
    <n v="7.2767999999999997"/>
    <n v="0"/>
    <n v="20.028359300247249"/>
    <n v="63.03379325018021"/>
    <n v="11.161171091566215"/>
    <n v="30.67641440583856"/>
  </r>
  <r>
    <n v="164"/>
    <x v="303"/>
    <s v="Canada"/>
    <x v="40"/>
    <s v="North America"/>
    <s v="Player"/>
    <x v="0"/>
    <n v="30.197999999999997"/>
    <b v="1"/>
    <b v="0"/>
    <b v="0"/>
    <b v="0"/>
    <b v="0"/>
    <n v="50.33"/>
    <n v="30.197999999999997"/>
    <n v="0"/>
    <n v="0"/>
    <n v="0"/>
    <n v="0"/>
    <n v="15.482959240835161"/>
    <n v="50.163148128848867"/>
    <n v="11.116052785925852"/>
    <n v="12.822392592977359"/>
  </r>
  <r>
    <n v="109"/>
    <x v="304"/>
    <s v="Russia"/>
    <x v="50"/>
    <s v="CIS"/>
    <s v="Player"/>
    <x v="0"/>
    <n v="34.962000000000003"/>
    <b v="1"/>
    <b v="0"/>
    <b v="0"/>
    <b v="0"/>
    <b v="0"/>
    <n v="58.27"/>
    <n v="34.962000000000003"/>
    <n v="0"/>
    <n v="0"/>
    <n v="0"/>
    <n v="0"/>
    <n v="10.43188724415217"/>
    <n v="57.006334162536902"/>
    <n v="11.107737175631122"/>
    <n v="94.067262710040424"/>
  </r>
  <r>
    <n v="377"/>
    <x v="305"/>
    <m/>
    <x v="9"/>
    <m/>
    <s v="Player"/>
    <x v="0"/>
    <n v="52.41"/>
    <b v="1"/>
    <b v="0"/>
    <b v="0"/>
    <b v="0"/>
    <b v="0"/>
    <n v="87.35"/>
    <n v="52.41"/>
    <n v="0"/>
    <n v="0"/>
    <n v="0"/>
    <n v="0"/>
    <n v="0"/>
    <n v="0"/>
    <n v="11.041195287411742"/>
    <n v="96.932015451482627"/>
  </r>
  <r>
    <n v="616"/>
    <x v="306"/>
    <m/>
    <x v="9"/>
    <m/>
    <s v="Player"/>
    <x v="0"/>
    <n v="11.784000000000001"/>
    <b v="1"/>
    <b v="0"/>
    <b v="0"/>
    <b v="0"/>
    <b v="0"/>
    <n v="19.64"/>
    <n v="11.784000000000001"/>
    <n v="0"/>
    <n v="0"/>
    <n v="0"/>
    <n v="0"/>
    <n v="0"/>
    <n v="0"/>
    <n v="11.009234790622173"/>
    <n v="29.535935105641229"/>
  </r>
  <r>
    <n v="26"/>
    <x v="307"/>
    <s v="Canada"/>
    <x v="40"/>
    <s v="North America"/>
    <s v="Player"/>
    <x v="0"/>
    <n v="15.815999999999999"/>
    <b v="1"/>
    <b v="0"/>
    <b v="0"/>
    <b v="0"/>
    <b v="0"/>
    <n v="26.36"/>
    <n v="15.815999999999999"/>
    <n v="0"/>
    <n v="0"/>
    <n v="0"/>
    <n v="0"/>
    <n v="15.482959240835161"/>
    <n v="50.163148128848867"/>
    <n v="10.979689594650683"/>
    <n v="43.681880293521743"/>
  </r>
  <r>
    <n v="177"/>
    <x v="308"/>
    <m/>
    <x v="9"/>
    <m/>
    <s v="Player"/>
    <x v="0"/>
    <n v="20.207999999999998"/>
    <b v="1"/>
    <b v="0"/>
    <b v="0"/>
    <b v="0"/>
    <b v="0"/>
    <n v="33.68"/>
    <n v="20.207999999999998"/>
    <n v="0"/>
    <n v="0"/>
    <n v="0"/>
    <n v="0"/>
    <n v="0"/>
    <n v="0"/>
    <n v="10.972626501834217"/>
    <n v="24.469604887275466"/>
  </r>
  <r>
    <n v="464"/>
    <x v="309"/>
    <s v="Australia"/>
    <x v="56"/>
    <s v="Southeast Asia"/>
    <s v="Player"/>
    <x v="0"/>
    <n v="43.47"/>
    <b v="1"/>
    <b v="0"/>
    <b v="0"/>
    <b v="0"/>
    <b v="0"/>
    <n v="72.45"/>
    <n v="43.47"/>
    <n v="0"/>
    <n v="0"/>
    <n v="0"/>
    <n v="0"/>
    <n v="11.269729558807226"/>
    <n v="33.826070440722738"/>
    <n v="10.872848407918866"/>
    <n v="13.341033067293873"/>
  </r>
  <r>
    <n v="183"/>
    <x v="310"/>
    <s v="Belgium"/>
    <x v="34"/>
    <s v="Europe"/>
    <s v="Player"/>
    <x v="0"/>
    <n v="65.0244"/>
    <b v="1"/>
    <b v="0"/>
    <b v="0"/>
    <b v="0"/>
    <b v="0"/>
    <n v="65.209999999999994"/>
    <n v="39.125999999999998"/>
    <n v="11.3232"/>
    <n v="7.2875999999999994"/>
    <n v="7.2875999999999994"/>
    <n v="0"/>
    <n v="21.166789834285563"/>
    <n v="81.76617662586122"/>
    <n v="10.855187861381696"/>
    <n v="92.81096047280991"/>
  </r>
  <r>
    <n v="277"/>
    <x v="311"/>
    <s v="Switzerland"/>
    <x v="30"/>
    <s v="Europe"/>
    <s v="Player"/>
    <x v="0"/>
    <n v="25.065599999999996"/>
    <b v="1"/>
    <b v="0"/>
    <b v="0"/>
    <b v="0"/>
    <b v="0"/>
    <n v="9.6999999999999993"/>
    <n v="5.8199999999999994"/>
    <n v="6.3647999999999998"/>
    <n v="11.383199999999999"/>
    <n v="1.4976"/>
    <n v="0"/>
    <n v="11.225420226183527"/>
    <n v="32.816964536460553"/>
    <n v="10.787365454303016"/>
    <n v="14.702806500917312"/>
  </r>
  <r>
    <n v="231"/>
    <x v="312"/>
    <s v="Malaysia"/>
    <x v="17"/>
    <s v="China"/>
    <s v="Entry"/>
    <x v="0"/>
    <n v="67.908000000000001"/>
    <b v="1"/>
    <b v="1"/>
    <b v="0"/>
    <b v="0"/>
    <b v="0"/>
    <n v="82.37"/>
    <n v="49.422000000000004"/>
    <n v="9.8843999999999994"/>
    <n v="0.39599999999999996"/>
    <n v="8.2055999999999987"/>
    <n v="0"/>
    <n v="23.331588730607049"/>
    <n v="63.332533055354887"/>
    <n v="10.622583282410359"/>
    <n v="48.792789593405679"/>
  </r>
  <r>
    <n v="150"/>
    <x v="313"/>
    <m/>
    <x v="9"/>
    <m/>
    <s v="Player"/>
    <x v="0"/>
    <n v="15.366"/>
    <b v="1"/>
    <b v="0"/>
    <b v="0"/>
    <b v="0"/>
    <b v="0"/>
    <n v="25.61"/>
    <n v="15.366"/>
    <n v="0"/>
    <n v="0"/>
    <n v="0"/>
    <n v="0"/>
    <n v="0"/>
    <n v="0"/>
    <n v="10.595546418362702"/>
    <n v="5.3028977845774348"/>
  </r>
  <r>
    <n v="601"/>
    <x v="314"/>
    <s v="Germany"/>
    <x v="29"/>
    <s v="Europe"/>
    <s v="Player"/>
    <x v="0"/>
    <n v="68.860399999999998"/>
    <b v="1"/>
    <b v="0"/>
    <b v="0"/>
    <b v="0"/>
    <b v="0"/>
    <n v="77.959999999999994"/>
    <n v="46.775999999999996"/>
    <n v="3.504"/>
    <n v="5.7467999999999995"/>
    <n v="10.2744"/>
    <n v="2.5592000000000001"/>
    <n v="25.183499569248685"/>
    <n v="44.168304150633567"/>
    <n v="10.407646743242408"/>
    <n v="89.722165231999696"/>
  </r>
  <r>
    <n v="572"/>
    <x v="315"/>
    <m/>
    <x v="9"/>
    <m/>
    <s v="Player"/>
    <x v="0"/>
    <n v="22.086000000000002"/>
    <b v="1"/>
    <b v="0"/>
    <b v="0"/>
    <b v="0"/>
    <b v="0"/>
    <n v="36.81"/>
    <n v="22.086000000000002"/>
    <n v="0"/>
    <n v="0"/>
    <n v="0"/>
    <n v="0"/>
    <n v="0"/>
    <n v="0"/>
    <n v="10.36953227516404"/>
    <n v="42.043789007035187"/>
  </r>
  <r>
    <n v="287"/>
    <x v="316"/>
    <m/>
    <x v="9"/>
    <m/>
    <s v="Player"/>
    <x v="0"/>
    <n v="52.506"/>
    <b v="1"/>
    <b v="0"/>
    <b v="0"/>
    <b v="0"/>
    <b v="0"/>
    <n v="87.51"/>
    <n v="52.506"/>
    <n v="0"/>
    <n v="0"/>
    <n v="0"/>
    <n v="0"/>
    <n v="0"/>
    <n v="0"/>
    <n v="10.330244210291898"/>
    <n v="36.956045407333235"/>
  </r>
  <r>
    <n v="267"/>
    <x v="317"/>
    <s v="United Kingdom"/>
    <x v="38"/>
    <s v="Europe"/>
    <s v="Captain"/>
    <x v="0"/>
    <n v="37.536000000000001"/>
    <b v="1"/>
    <b v="0"/>
    <b v="0"/>
    <b v="1"/>
    <b v="0"/>
    <n v="35.56"/>
    <n v="21.336000000000002"/>
    <n v="11.5932"/>
    <n v="0.33960000000000001"/>
    <n v="4.2671999999999999"/>
    <n v="0"/>
    <n v="11.358561209101778"/>
    <n v="52.910153365579632"/>
    <n v="10.327131468615011"/>
    <n v="4.7542998146577249"/>
  </r>
  <r>
    <n v="59"/>
    <x v="318"/>
    <s v="Russia"/>
    <x v="54"/>
    <s v="CIS"/>
    <s v="Player"/>
    <x v="0"/>
    <n v="10.739999999999998"/>
    <b v="1"/>
    <b v="0"/>
    <b v="0"/>
    <b v="0"/>
    <b v="0"/>
    <n v="17.899999999999999"/>
    <n v="10.739999999999998"/>
    <n v="0"/>
    <n v="0"/>
    <n v="0"/>
    <n v="0"/>
    <n v="16.419071258875935"/>
    <n v="41.6713095373009"/>
    <n v="10.313340524188048"/>
    <n v="51.585258142628064"/>
  </r>
  <r>
    <n v="550"/>
    <x v="319"/>
    <m/>
    <x v="9"/>
    <m/>
    <s v="Player"/>
    <x v="0"/>
    <n v="38.045999999999999"/>
    <b v="1"/>
    <b v="0"/>
    <b v="0"/>
    <b v="0"/>
    <b v="0"/>
    <n v="63.41"/>
    <n v="38.045999999999999"/>
    <n v="0"/>
    <n v="0"/>
    <n v="0"/>
    <n v="0"/>
    <n v="0"/>
    <n v="0"/>
    <n v="10.272694500066393"/>
    <n v="95.145972187709503"/>
  </r>
  <r>
    <n v="295"/>
    <x v="320"/>
    <s v="Peru"/>
    <x v="8"/>
    <s v="South America"/>
    <s v="Player"/>
    <x v="0"/>
    <n v="25.326000000000001"/>
    <b v="1"/>
    <b v="0"/>
    <b v="0"/>
    <b v="0"/>
    <b v="0"/>
    <n v="42.21"/>
    <n v="25.326000000000001"/>
    <n v="0"/>
    <n v="0"/>
    <n v="0"/>
    <n v="0"/>
    <n v="22.225375251982054"/>
    <n v="45.242646977409592"/>
    <n v="10.222538441037265"/>
    <n v="37.725751195428259"/>
  </r>
  <r>
    <n v="390"/>
    <x v="321"/>
    <m/>
    <x v="9"/>
    <m/>
    <s v="Player"/>
    <x v="0"/>
    <n v="23.921999999999997"/>
    <b v="1"/>
    <b v="0"/>
    <b v="0"/>
    <b v="0"/>
    <b v="0"/>
    <n v="39.869999999999997"/>
    <n v="23.921999999999997"/>
    <n v="0"/>
    <n v="0"/>
    <n v="0"/>
    <n v="0"/>
    <n v="0"/>
    <n v="0"/>
    <n v="10.218827123149831"/>
    <n v="74.647406733024326"/>
  </r>
  <r>
    <n v="198"/>
    <x v="322"/>
    <m/>
    <x v="9"/>
    <m/>
    <s v="Player"/>
    <x v="0"/>
    <n v="27.186"/>
    <b v="1"/>
    <b v="0"/>
    <b v="0"/>
    <b v="0"/>
    <b v="0"/>
    <n v="45.31"/>
    <n v="27.186"/>
    <n v="0"/>
    <n v="0"/>
    <n v="0"/>
    <n v="0"/>
    <n v="0"/>
    <n v="0"/>
    <n v="10.202820511152892"/>
    <n v="7.3856957859291557"/>
  </r>
  <r>
    <n v="613"/>
    <x v="323"/>
    <m/>
    <x v="9"/>
    <m/>
    <s v="Player"/>
    <x v="0"/>
    <n v="57.281999999999996"/>
    <b v="1"/>
    <b v="0"/>
    <b v="0"/>
    <b v="0"/>
    <b v="0"/>
    <n v="95.47"/>
    <n v="57.281999999999996"/>
    <n v="0"/>
    <n v="0"/>
    <n v="0"/>
    <n v="0"/>
    <n v="0"/>
    <n v="0"/>
    <n v="9.9025155425179801"/>
    <n v="72.729865614655807"/>
  </r>
  <r>
    <n v="485"/>
    <x v="324"/>
    <m/>
    <x v="9"/>
    <m/>
    <s v="Player"/>
    <x v="0"/>
    <n v="25.505999999999997"/>
    <b v="1"/>
    <b v="0"/>
    <b v="0"/>
    <b v="0"/>
    <b v="0"/>
    <n v="42.51"/>
    <n v="25.505999999999997"/>
    <n v="0"/>
    <n v="0"/>
    <n v="0"/>
    <n v="0"/>
    <n v="0"/>
    <n v="0"/>
    <n v="9.8589544547794468"/>
    <n v="52.96931014308224"/>
  </r>
  <r>
    <n v="301"/>
    <x v="325"/>
    <s v="Denmark"/>
    <x v="13"/>
    <s v="Europe"/>
    <s v="Captain"/>
    <x v="0"/>
    <n v="36.013599999999997"/>
    <b v="1"/>
    <b v="0"/>
    <b v="0"/>
    <b v="1"/>
    <b v="0"/>
    <n v="47.04"/>
    <n v="28.224"/>
    <n v="0.438"/>
    <n v="1.3908"/>
    <n v="5.6448"/>
    <n v="0.316"/>
    <n v="20.285910514631894"/>
    <n v="60.127142743378855"/>
    <n v="9.8240665068273572"/>
    <n v="11.271539392265469"/>
  </r>
  <r>
    <n v="300"/>
    <x v="326"/>
    <s v="Denmark"/>
    <x v="12"/>
    <s v="Europe"/>
    <s v="Player"/>
    <x v="0"/>
    <n v="69.842399999999984"/>
    <b v="1"/>
    <b v="0"/>
    <b v="0"/>
    <b v="0"/>
    <b v="0"/>
    <n v="86.21"/>
    <n v="51.725999999999992"/>
    <n v="0.87"/>
    <n v="7.6163999999999996"/>
    <n v="9.629999999999999"/>
    <n v="0"/>
    <n v="22.587367139784767"/>
    <n v="45.336946542544389"/>
    <n v="9.7007030953907112"/>
    <n v="86.594343978276058"/>
  </r>
  <r>
    <n v="290"/>
    <x v="327"/>
    <s v="United States"/>
    <x v="3"/>
    <s v="North America"/>
    <s v="Player"/>
    <x v="0"/>
    <n v="61.912799999999997"/>
    <b v="1"/>
    <b v="0"/>
    <b v="0"/>
    <b v="0"/>
    <b v="0"/>
    <n v="62.32"/>
    <n v="37.391999999999996"/>
    <n v="14.2224"/>
    <n v="0"/>
    <n v="10.298399999999999"/>
    <n v="0"/>
    <n v="26.082897656700698"/>
    <n v="36.534784939827226"/>
    <n v="9.5766329359636249"/>
    <n v="13.260834691495733"/>
  </r>
  <r>
    <n v="383"/>
    <x v="328"/>
    <m/>
    <x v="9"/>
    <m/>
    <s v="Player"/>
    <x v="0"/>
    <n v="36.437999999999995"/>
    <b v="1"/>
    <b v="0"/>
    <b v="0"/>
    <b v="0"/>
    <b v="0"/>
    <n v="60.73"/>
    <n v="36.437999999999995"/>
    <n v="0"/>
    <n v="0"/>
    <n v="0"/>
    <n v="0"/>
    <n v="0"/>
    <n v="0"/>
    <n v="9.4660654328046334"/>
    <n v="38.818596958475482"/>
  </r>
  <r>
    <n v="607"/>
    <x v="329"/>
    <m/>
    <x v="9"/>
    <m/>
    <s v="Player"/>
    <x v="0"/>
    <n v="17.088000000000001"/>
    <b v="1"/>
    <b v="0"/>
    <b v="0"/>
    <b v="0"/>
    <b v="0"/>
    <n v="28.48"/>
    <n v="17.088000000000001"/>
    <n v="0"/>
    <n v="0"/>
    <n v="0"/>
    <n v="0"/>
    <n v="0"/>
    <n v="0"/>
    <n v="9.4384149724791104"/>
    <n v="3.6631001149866158"/>
  </r>
  <r>
    <n v="619"/>
    <x v="330"/>
    <s v="Norway"/>
    <x v="55"/>
    <s v="Europe"/>
    <s v="Player"/>
    <x v="1"/>
    <n v="73.786800000000014"/>
    <b v="0"/>
    <b v="0"/>
    <b v="0"/>
    <b v="0"/>
    <b v="0"/>
    <n v="97.29"/>
    <n v="58.374000000000002"/>
    <n v="2.6663999999999999"/>
    <n v="6.9191999999999991"/>
    <n v="5.8272000000000004"/>
    <n v="0"/>
    <n v="12.892566451726582"/>
    <n v="77.133462908095026"/>
    <n v="9.3463009714917753"/>
    <n v="97.577629056968973"/>
  </r>
  <r>
    <n v="425"/>
    <x v="331"/>
    <m/>
    <x v="9"/>
    <m/>
    <s v="Player"/>
    <x v="0"/>
    <n v="19.679999999999996"/>
    <b v="1"/>
    <b v="0"/>
    <b v="0"/>
    <b v="0"/>
    <b v="0"/>
    <n v="32.799999999999997"/>
    <n v="19.679999999999996"/>
    <n v="0"/>
    <n v="0"/>
    <n v="0"/>
    <n v="0"/>
    <n v="0"/>
    <n v="0"/>
    <n v="9.3422959011702726"/>
    <n v="7.6978051574812962"/>
  </r>
  <r>
    <n v="519"/>
    <x v="332"/>
    <m/>
    <x v="9"/>
    <m/>
    <s v="Player"/>
    <x v="0"/>
    <n v="19.739999999999998"/>
    <b v="1"/>
    <b v="0"/>
    <b v="0"/>
    <b v="0"/>
    <b v="0"/>
    <n v="32.9"/>
    <n v="19.739999999999998"/>
    <n v="0"/>
    <n v="0"/>
    <n v="0"/>
    <n v="0"/>
    <n v="0"/>
    <n v="0"/>
    <n v="9.2422999698548516"/>
    <n v="6.616614215428843"/>
  </r>
  <r>
    <n v="3"/>
    <x v="333"/>
    <s v="Brazil"/>
    <x v="41"/>
    <s v="South America"/>
    <s v="Player"/>
    <x v="0"/>
    <n v="12.702"/>
    <b v="1"/>
    <b v="0"/>
    <b v="0"/>
    <b v="0"/>
    <b v="0"/>
    <n v="21.17"/>
    <n v="12.702"/>
    <n v="0"/>
    <n v="0"/>
    <n v="0"/>
    <n v="0"/>
    <n v="13.402543751162753"/>
    <n v="51.808253417223021"/>
    <n v="9.2204482626495903"/>
    <n v="97.266681092239423"/>
  </r>
  <r>
    <n v="379"/>
    <x v="334"/>
    <m/>
    <x v="9"/>
    <m/>
    <s v="Player"/>
    <x v="0"/>
    <n v="27.443999999999999"/>
    <b v="1"/>
    <b v="0"/>
    <b v="0"/>
    <b v="0"/>
    <b v="0"/>
    <n v="45.74"/>
    <n v="27.443999999999999"/>
    <n v="0"/>
    <n v="0"/>
    <n v="0"/>
    <n v="0"/>
    <n v="0"/>
    <n v="0"/>
    <n v="9.1394988820800194"/>
    <n v="86.404231415347184"/>
  </r>
  <r>
    <n v="253"/>
    <x v="335"/>
    <m/>
    <x v="9"/>
    <m/>
    <s v="Player"/>
    <x v="0"/>
    <n v="12.360000000000001"/>
    <b v="1"/>
    <b v="0"/>
    <b v="0"/>
    <b v="0"/>
    <b v="0"/>
    <n v="20.6"/>
    <n v="12.360000000000001"/>
    <n v="0"/>
    <n v="0"/>
    <n v="0"/>
    <n v="0"/>
    <n v="0"/>
    <n v="0"/>
    <n v="8.9603134777986018"/>
    <n v="97.547582172351738"/>
  </r>
  <r>
    <n v="564"/>
    <x v="336"/>
    <s v="Philippines"/>
    <x v="52"/>
    <s v="Southeast Asia"/>
    <s v="Player"/>
    <x v="0"/>
    <n v="46.781999999999996"/>
    <b v="1"/>
    <b v="0"/>
    <b v="0"/>
    <b v="0"/>
    <b v="0"/>
    <n v="77.97"/>
    <n v="46.781999999999996"/>
    <n v="0"/>
    <n v="0"/>
    <n v="0"/>
    <n v="0"/>
    <n v="10.6337735831292"/>
    <n v="57.075079560400241"/>
    <n v="8.9286090821459627"/>
    <n v="93.811353586709274"/>
  </r>
  <r>
    <n v="63"/>
    <x v="337"/>
    <m/>
    <x v="9"/>
    <m/>
    <s v="Player"/>
    <x v="0"/>
    <n v="25.116"/>
    <b v="1"/>
    <b v="0"/>
    <b v="0"/>
    <b v="0"/>
    <b v="0"/>
    <n v="41.86"/>
    <n v="25.116"/>
    <n v="0"/>
    <n v="0"/>
    <n v="0"/>
    <n v="0"/>
    <n v="0"/>
    <n v="0"/>
    <n v="8.8051783451072811"/>
    <n v="18.04199717878036"/>
  </r>
  <r>
    <n v="436"/>
    <x v="338"/>
    <m/>
    <x v="9"/>
    <m/>
    <s v="Player"/>
    <x v="0"/>
    <n v="10.272"/>
    <b v="1"/>
    <b v="0"/>
    <b v="0"/>
    <b v="0"/>
    <b v="0"/>
    <n v="17.12"/>
    <n v="10.272"/>
    <n v="0"/>
    <n v="0"/>
    <n v="0"/>
    <n v="0"/>
    <n v="0"/>
    <n v="0"/>
    <n v="8.7248328183605199"/>
    <n v="78.956089527185185"/>
  </r>
  <r>
    <n v="27"/>
    <x v="339"/>
    <s v="Sweden"/>
    <x v="33"/>
    <s v="Europe"/>
    <s v="Player"/>
    <x v="0"/>
    <n v="45.025199999999998"/>
    <b v="1"/>
    <b v="0"/>
    <b v="0"/>
    <b v="0"/>
    <b v="0"/>
    <n v="44.29"/>
    <n v="26.573999999999998"/>
    <n v="0"/>
    <n v="9.7595999999999989"/>
    <n v="8.6916000000000011"/>
    <n v="0"/>
    <n v="22.112645729373757"/>
    <n v="43.765661283136623"/>
    <n v="8.6790471172593193"/>
    <n v="50.329847757883137"/>
  </r>
  <r>
    <n v="200"/>
    <x v="340"/>
    <s v="Poland"/>
    <x v="45"/>
    <s v="Europe"/>
    <s v="Captain"/>
    <x v="0"/>
    <n v="8.6736000000000004"/>
    <b v="1"/>
    <b v="0"/>
    <b v="0"/>
    <b v="1"/>
    <b v="0"/>
    <n v="5.74"/>
    <n v="3.444"/>
    <n v="1.1976"/>
    <n v="3.3431999999999999"/>
    <n v="0.68879999999999997"/>
    <n v="0"/>
    <n v="12.846025362065083"/>
    <n v="24.19394623007463"/>
    <n v="8.6636485509916188"/>
    <n v="58.681732338209748"/>
  </r>
  <r>
    <n v="520"/>
    <x v="341"/>
    <m/>
    <x v="9"/>
    <m/>
    <s v="Player"/>
    <x v="0"/>
    <n v="19.902000000000001"/>
    <b v="1"/>
    <b v="0"/>
    <b v="0"/>
    <b v="0"/>
    <b v="0"/>
    <n v="33.17"/>
    <n v="19.902000000000001"/>
    <n v="0"/>
    <n v="0"/>
    <n v="0"/>
    <n v="0"/>
    <n v="0"/>
    <n v="0"/>
    <n v="8.6153733536453867"/>
    <n v="53.014429880180991"/>
  </r>
  <r>
    <n v="279"/>
    <x v="342"/>
    <m/>
    <x v="9"/>
    <m/>
    <s v="Player"/>
    <x v="0"/>
    <n v="15.138"/>
    <b v="1"/>
    <b v="0"/>
    <b v="0"/>
    <b v="0"/>
    <b v="0"/>
    <n v="25.23"/>
    <n v="15.138"/>
    <n v="0"/>
    <n v="0"/>
    <n v="0"/>
    <n v="0"/>
    <n v="0"/>
    <n v="0"/>
    <n v="8.4979137648743404"/>
    <n v="16.577596467603303"/>
  </r>
  <r>
    <n v="173"/>
    <x v="343"/>
    <s v="Ukraine"/>
    <x v="21"/>
    <s v="Europe"/>
    <s v="Sniper"/>
    <x v="0"/>
    <n v="15.181199999999997"/>
    <b v="1"/>
    <b v="0"/>
    <b v="1"/>
    <b v="0"/>
    <b v="0"/>
    <n v="2.81"/>
    <n v="1.6859999999999999"/>
    <n v="9.638399999999999"/>
    <n v="0.3372"/>
    <n v="3.5195999999999996"/>
    <n v="0"/>
    <n v="25.064421092215532"/>
    <n v="37.921501259278294"/>
    <n v="8.4270893947426497"/>
    <n v="85.374178770852424"/>
  </r>
  <r>
    <n v="88"/>
    <x v="344"/>
    <s v="Russia"/>
    <x v="23"/>
    <s v="CIS"/>
    <s v="Player"/>
    <x v="0"/>
    <n v="13.164"/>
    <b v="1"/>
    <b v="0"/>
    <b v="0"/>
    <b v="0"/>
    <b v="0"/>
    <n v="21.94"/>
    <n v="13.164"/>
    <n v="0"/>
    <n v="0"/>
    <n v="0"/>
    <n v="0"/>
    <n v="26.404621645612742"/>
    <n v="41.859696291506552"/>
    <n v="8.4104718504310494"/>
    <n v="9.5086655232216781"/>
  </r>
  <r>
    <n v="603"/>
    <x v="345"/>
    <m/>
    <x v="9"/>
    <m/>
    <s v="Player"/>
    <x v="0"/>
    <n v="39.018000000000001"/>
    <b v="1"/>
    <b v="0"/>
    <b v="0"/>
    <b v="0"/>
    <b v="0"/>
    <n v="65.03"/>
    <n v="39.018000000000001"/>
    <n v="0"/>
    <n v="0"/>
    <n v="0"/>
    <n v="0"/>
    <n v="0"/>
    <n v="0"/>
    <n v="8.4092776362353909"/>
    <n v="80.263345370637779"/>
  </r>
  <r>
    <n v="269"/>
    <x v="346"/>
    <s v="Finland"/>
    <x v="57"/>
    <s v="Europe"/>
    <s v="Sniper"/>
    <x v="0"/>
    <n v="38.410799999999995"/>
    <b v="1"/>
    <b v="0"/>
    <b v="1"/>
    <b v="0"/>
    <b v="0"/>
    <n v="36.82"/>
    <n v="22.091999999999999"/>
    <n v="10.580399999999999"/>
    <n v="4.4184000000000001"/>
    <n v="1.3199999999999998"/>
    <n v="0"/>
    <n v="10.627059873081157"/>
    <n v="60.268958399629838"/>
    <n v="8.3824978982159486"/>
    <n v="92.150906428283278"/>
  </r>
  <r>
    <n v="521"/>
    <x v="347"/>
    <m/>
    <x v="9"/>
    <m/>
    <s v="Player"/>
    <x v="0"/>
    <n v="17.747999999999998"/>
    <b v="1"/>
    <b v="0"/>
    <b v="0"/>
    <b v="0"/>
    <b v="0"/>
    <n v="29.58"/>
    <n v="17.747999999999998"/>
    <n v="0"/>
    <n v="0"/>
    <n v="0"/>
    <n v="0"/>
    <n v="0"/>
    <n v="0"/>
    <n v="8.3627789815846025"/>
    <n v="41.10715329786094"/>
  </r>
  <r>
    <n v="140"/>
    <x v="348"/>
    <s v="France"/>
    <x v="57"/>
    <s v="Europe"/>
    <s v="Entry"/>
    <x v="0"/>
    <n v="69.220799999999997"/>
    <b v="1"/>
    <b v="1"/>
    <b v="0"/>
    <b v="0"/>
    <b v="0"/>
    <n v="88.17"/>
    <n v="52.902000000000001"/>
    <n v="10.580399999999999"/>
    <n v="4.4184000000000001"/>
    <n v="1.3199999999999998"/>
    <n v="0"/>
    <n v="10.627059873081157"/>
    <n v="60.268958399629838"/>
    <n v="8.3454150786849901"/>
    <n v="46.289258973205513"/>
  </r>
  <r>
    <n v="364"/>
    <x v="349"/>
    <m/>
    <x v="9"/>
    <m/>
    <s v="Player"/>
    <x v="0"/>
    <n v="15.576000000000001"/>
    <b v="1"/>
    <b v="0"/>
    <b v="0"/>
    <b v="0"/>
    <b v="0"/>
    <n v="25.96"/>
    <n v="15.576000000000001"/>
    <n v="0"/>
    <n v="0"/>
    <n v="0"/>
    <n v="0"/>
    <n v="0"/>
    <n v="0"/>
    <n v="8.0748602141765069"/>
    <n v="6.6956625204256213"/>
  </r>
  <r>
    <n v="540"/>
    <x v="350"/>
    <s v="Russia"/>
    <x v="51"/>
    <s v="CIS"/>
    <s v="Player"/>
    <x v="0"/>
    <n v="20.916"/>
    <b v="1"/>
    <b v="0"/>
    <b v="0"/>
    <b v="0"/>
    <b v="0"/>
    <n v="34.86"/>
    <n v="20.916"/>
    <n v="0"/>
    <n v="0"/>
    <n v="0"/>
    <n v="0"/>
    <n v="11.257807546596823"/>
    <n v="27.157495550030927"/>
    <n v="8.0605669164886304"/>
    <n v="6.7878467292373328"/>
  </r>
  <r>
    <n v="426"/>
    <x v="351"/>
    <s v="China"/>
    <x v="18"/>
    <s v="China"/>
    <s v="Player"/>
    <x v="0"/>
    <n v="41.423999999999999"/>
    <b v="1"/>
    <b v="0"/>
    <b v="0"/>
    <b v="0"/>
    <b v="0"/>
    <n v="69.040000000000006"/>
    <n v="41.423999999999999"/>
    <n v="0"/>
    <n v="0"/>
    <n v="0"/>
    <n v="0"/>
    <n v="22.063890677654605"/>
    <n v="40.407631689310257"/>
    <n v="8.0475363032276803"/>
    <n v="3.3663310930990114"/>
  </r>
  <r>
    <n v="588"/>
    <x v="352"/>
    <m/>
    <x v="9"/>
    <m/>
    <s v="Player"/>
    <x v="0"/>
    <n v="22.655999999999999"/>
    <b v="1"/>
    <b v="0"/>
    <b v="0"/>
    <b v="0"/>
    <b v="0"/>
    <n v="37.76"/>
    <n v="22.655999999999999"/>
    <n v="0"/>
    <n v="0"/>
    <n v="0"/>
    <n v="0"/>
    <n v="0"/>
    <n v="0"/>
    <n v="7.9624213101760679"/>
    <n v="2.3926120674138494"/>
  </r>
  <r>
    <n v="36"/>
    <x v="353"/>
    <s v="United Kingdom"/>
    <x v="38"/>
    <s v="Europe"/>
    <s v="Player"/>
    <x v="0"/>
    <n v="53.814"/>
    <b v="1"/>
    <b v="0"/>
    <b v="0"/>
    <b v="0"/>
    <b v="0"/>
    <n v="62.69"/>
    <n v="37.613999999999997"/>
    <n v="11.5932"/>
    <n v="0.33960000000000001"/>
    <n v="4.2671999999999999"/>
    <n v="0"/>
    <n v="11.358561209101778"/>
    <n v="52.910153365579632"/>
    <n v="7.9534508301805431"/>
    <n v="3.824247223802435"/>
  </r>
  <r>
    <n v="532"/>
    <x v="354"/>
    <s v="Philippines"/>
    <x v="52"/>
    <s v="Southeast Asia"/>
    <s v="Player"/>
    <x v="0"/>
    <n v="25.74"/>
    <b v="1"/>
    <b v="0"/>
    <b v="0"/>
    <b v="0"/>
    <b v="0"/>
    <n v="42.9"/>
    <n v="25.74"/>
    <n v="0"/>
    <n v="0"/>
    <n v="0"/>
    <n v="0"/>
    <n v="10.6337735831292"/>
    <n v="57.075079560400241"/>
    <n v="7.9444132412785535"/>
    <n v="69.254979565141852"/>
  </r>
  <r>
    <n v="38"/>
    <x v="355"/>
    <s v="Germany"/>
    <x v="58"/>
    <s v="Europe"/>
    <s v="Captain"/>
    <x v="0"/>
    <n v="12.679599999999999"/>
    <b v="1"/>
    <b v="0"/>
    <b v="0"/>
    <b v="1"/>
    <b v="0"/>
    <n v="10.02"/>
    <n v="6.0119999999999996"/>
    <n v="2.5943999999999998"/>
    <n v="2.5739999999999998"/>
    <n v="1.2023999999999999"/>
    <n v="0.29680000000000001"/>
    <n v="4.7614195952275216"/>
    <n v="49.815814745888169"/>
    <n v="7.9316314385192506"/>
    <n v="3.3525452454333369"/>
  </r>
  <r>
    <n v="52"/>
    <x v="356"/>
    <s v="Spain"/>
    <x v="22"/>
    <s v="Europe"/>
    <s v="Player"/>
    <x v="0"/>
    <n v="32.995199999999997"/>
    <b v="1"/>
    <b v="0"/>
    <b v="0"/>
    <b v="0"/>
    <b v="0"/>
    <n v="29.87"/>
    <n v="17.922000000000001"/>
    <n v="2.5055999999999998"/>
    <n v="2.1467999999999998"/>
    <n v="10.4208"/>
    <n v="0"/>
    <n v="21.287360066596992"/>
    <n v="51.154151950949391"/>
    <n v="7.8787136621729754"/>
    <n v="53.016569392562829"/>
  </r>
  <r>
    <n v="432"/>
    <x v="357"/>
    <s v="United States"/>
    <x v="37"/>
    <s v="North America"/>
    <s v="Player"/>
    <x v="0"/>
    <n v="58.433999999999997"/>
    <b v="1"/>
    <b v="0"/>
    <b v="0"/>
    <b v="0"/>
    <b v="0"/>
    <n v="97.39"/>
    <n v="58.433999999999997"/>
    <n v="0"/>
    <n v="0"/>
    <n v="0"/>
    <n v="0"/>
    <n v="14.097920629595553"/>
    <n v="31.693453625562448"/>
    <n v="7.8763254119682191"/>
    <n v="90.117780705855495"/>
  </r>
  <r>
    <n v="553"/>
    <x v="358"/>
    <m/>
    <x v="9"/>
    <m/>
    <s v="Player"/>
    <x v="0"/>
    <n v="20.052"/>
    <b v="1"/>
    <b v="0"/>
    <b v="0"/>
    <b v="0"/>
    <b v="0"/>
    <n v="33.42"/>
    <n v="20.052"/>
    <n v="0"/>
    <n v="0"/>
    <n v="0"/>
    <n v="0"/>
    <n v="0"/>
    <n v="0"/>
    <n v="7.8730509735086427"/>
    <n v="75.693812910804567"/>
  </r>
  <r>
    <n v="122"/>
    <x v="359"/>
    <s v="Spain"/>
    <x v="22"/>
    <s v="Europe"/>
    <s v="Player"/>
    <x v="1"/>
    <n v="63.277200000000001"/>
    <b v="0"/>
    <b v="0"/>
    <b v="0"/>
    <b v="0"/>
    <b v="0"/>
    <n v="80.34"/>
    <n v="48.204000000000001"/>
    <n v="2.5055999999999998"/>
    <n v="2.1467999999999998"/>
    <n v="10.4208"/>
    <n v="0"/>
    <n v="21.287360066596992"/>
    <n v="51.154151950949391"/>
    <n v="7.7663787740015202"/>
    <n v="6.5136387445689659"/>
  </r>
  <r>
    <n v="73"/>
    <x v="360"/>
    <s v="Sweden"/>
    <x v="33"/>
    <s v="Europe"/>
    <s v="Sniper"/>
    <x v="0"/>
    <n v="42.175199999999997"/>
    <b v="1"/>
    <b v="0"/>
    <b v="1"/>
    <b v="0"/>
    <b v="0"/>
    <n v="39.54"/>
    <n v="23.724"/>
    <n v="0"/>
    <n v="9.7595999999999989"/>
    <n v="8.6916000000000011"/>
    <n v="0"/>
    <n v="22.112645729373757"/>
    <n v="43.765661283136623"/>
    <n v="7.7582439999950132"/>
    <n v="10.66069436237553"/>
  </r>
  <r>
    <n v="600"/>
    <x v="361"/>
    <s v="Peru"/>
    <x v="8"/>
    <s v="South America"/>
    <s v="Player"/>
    <x v="0"/>
    <n v="14.585999999999999"/>
    <b v="1"/>
    <b v="0"/>
    <b v="0"/>
    <b v="0"/>
    <b v="0"/>
    <n v="24.31"/>
    <n v="14.585999999999999"/>
    <n v="0"/>
    <n v="0"/>
    <n v="0"/>
    <n v="0"/>
    <n v="22.225375251982054"/>
    <n v="45.242646977409592"/>
    <n v="7.745490286691056"/>
    <n v="80.354251708683705"/>
  </r>
  <r>
    <n v="503"/>
    <x v="362"/>
    <m/>
    <x v="9"/>
    <m/>
    <s v="Player"/>
    <x v="0"/>
    <n v="10.991999999999999"/>
    <b v="1"/>
    <b v="0"/>
    <b v="0"/>
    <b v="0"/>
    <b v="0"/>
    <n v="18.32"/>
    <n v="10.991999999999999"/>
    <n v="0"/>
    <n v="0"/>
    <n v="0"/>
    <n v="0"/>
    <n v="0"/>
    <n v="0"/>
    <n v="7.7032004448882763"/>
    <n v="82.075471784449235"/>
  </r>
  <r>
    <n v="555"/>
    <x v="363"/>
    <m/>
    <x v="9"/>
    <m/>
    <s v="Player"/>
    <x v="0"/>
    <n v="23.327999999999999"/>
    <b v="1"/>
    <b v="0"/>
    <b v="0"/>
    <b v="0"/>
    <b v="0"/>
    <n v="38.880000000000003"/>
    <n v="23.327999999999999"/>
    <n v="0"/>
    <n v="0"/>
    <n v="0"/>
    <n v="0"/>
    <n v="0"/>
    <n v="0"/>
    <n v="7.6316031881054265"/>
    <n v="92.444900382156618"/>
  </r>
  <r>
    <n v="237"/>
    <x v="364"/>
    <s v="China"/>
    <x v="53"/>
    <s v="China"/>
    <s v="Player"/>
    <x v="0"/>
    <n v="48.018000000000001"/>
    <b v="1"/>
    <b v="0"/>
    <b v="0"/>
    <b v="0"/>
    <b v="0"/>
    <n v="80.03"/>
    <n v="48.018000000000001"/>
    <n v="0"/>
    <n v="0"/>
    <n v="0"/>
    <n v="0"/>
    <n v="11.82653628283845"/>
    <n v="64.781559636370659"/>
    <n v="7.4574663971294468"/>
    <n v="96.051739885560323"/>
  </r>
  <r>
    <n v="359"/>
    <x v="365"/>
    <s v="South Korea"/>
    <x v="32"/>
    <s v="Southeast Asia"/>
    <s v="Player"/>
    <x v="0"/>
    <n v="55.631999999999998"/>
    <b v="1"/>
    <b v="0"/>
    <b v="0"/>
    <b v="0"/>
    <b v="0"/>
    <n v="92.72"/>
    <n v="55.631999999999998"/>
    <n v="0"/>
    <n v="0"/>
    <n v="0"/>
    <n v="0"/>
    <n v="12.071153057976449"/>
    <n v="39.218737849246097"/>
    <n v="7.3336066412021523"/>
    <n v="21.666058299080472"/>
  </r>
  <r>
    <n v="244"/>
    <x v="366"/>
    <m/>
    <x v="9"/>
    <m/>
    <s v="Player"/>
    <x v="0"/>
    <n v="12.978"/>
    <b v="1"/>
    <b v="0"/>
    <b v="0"/>
    <b v="0"/>
    <b v="0"/>
    <n v="21.63"/>
    <n v="12.978"/>
    <n v="0"/>
    <n v="0"/>
    <n v="0"/>
    <n v="0"/>
    <n v="0"/>
    <n v="0"/>
    <n v="7.2898899881173165"/>
    <n v="96.443155945731647"/>
  </r>
  <r>
    <n v="330"/>
    <x v="367"/>
    <s v="France"/>
    <x v="34"/>
    <s v="Europe"/>
    <s v="Player"/>
    <x v="0"/>
    <n v="59.576399999999992"/>
    <b v="1"/>
    <b v="0"/>
    <b v="0"/>
    <b v="0"/>
    <b v="0"/>
    <n v="56.13"/>
    <n v="33.677999999999997"/>
    <n v="11.3232"/>
    <n v="7.2875999999999994"/>
    <n v="7.2875999999999994"/>
    <n v="0"/>
    <n v="21.166789834285563"/>
    <n v="81.76617662586122"/>
    <n v="7.2811287487109642"/>
    <n v="81.417204238530331"/>
  </r>
  <r>
    <n v="409"/>
    <x v="368"/>
    <m/>
    <x v="9"/>
    <m/>
    <s v="Player"/>
    <x v="0"/>
    <n v="36.887999999999998"/>
    <b v="1"/>
    <b v="0"/>
    <b v="0"/>
    <b v="0"/>
    <b v="0"/>
    <n v="61.48"/>
    <n v="36.887999999999998"/>
    <n v="0"/>
    <n v="0"/>
    <n v="0"/>
    <n v="0"/>
    <n v="0"/>
    <n v="0"/>
    <n v="7.242528250540528"/>
    <n v="3.0515906604137619"/>
  </r>
  <r>
    <n v="422"/>
    <x v="369"/>
    <s v="China"/>
    <x v="47"/>
    <s v="China"/>
    <s v="Player"/>
    <x v="0"/>
    <n v="24.599999999999998"/>
    <b v="1"/>
    <b v="0"/>
    <b v="0"/>
    <b v="0"/>
    <b v="0"/>
    <n v="41"/>
    <n v="24.599999999999998"/>
    <n v="0"/>
    <n v="0"/>
    <n v="0"/>
    <n v="0"/>
    <n v="11.540862536333147"/>
    <n v="51.270187988463476"/>
    <n v="7.2254971895769753"/>
    <n v="7.1920538127302871"/>
  </r>
  <r>
    <n v="272"/>
    <x v="370"/>
    <s v="China"/>
    <x v="46"/>
    <s v="China"/>
    <s v="Player"/>
    <x v="0"/>
    <n v="58.361999999999995"/>
    <b v="1"/>
    <b v="0"/>
    <b v="0"/>
    <b v="0"/>
    <b v="0"/>
    <n v="97.27"/>
    <n v="58.361999999999995"/>
    <n v="0"/>
    <n v="0"/>
    <n v="0"/>
    <n v="0"/>
    <n v="11.182316829393997"/>
    <n v="45.744180107194573"/>
    <n v="7.2024459864095274"/>
    <n v="30.603342489212658"/>
  </r>
  <r>
    <n v="62"/>
    <x v="371"/>
    <s v="United States"/>
    <x v="44"/>
    <s v="North America"/>
    <s v="Player"/>
    <x v="0"/>
    <n v="62.441999999999993"/>
    <b v="1"/>
    <b v="0"/>
    <b v="0"/>
    <b v="0"/>
    <b v="0"/>
    <n v="85.49"/>
    <n v="51.293999999999997"/>
    <n v="1.8119999999999998"/>
    <n v="4.2191999999999998"/>
    <n v="5.1167999999999996"/>
    <n v="0"/>
    <n v="21.011493351003971"/>
    <n v="57.293551696403043"/>
    <n v="7.0702478655254772"/>
    <n v="97.45642992545551"/>
  </r>
  <r>
    <n v="22"/>
    <x v="372"/>
    <s v="Denmark"/>
    <x v="24"/>
    <s v="Europe"/>
    <s v="Player"/>
    <x v="1"/>
    <n v="25.630399999999998"/>
    <b v="0"/>
    <b v="0"/>
    <b v="0"/>
    <b v="0"/>
    <b v="0"/>
    <n v="18.989999999999998"/>
    <n v="11.393999999999998"/>
    <n v="1.0187999999999999"/>
    <n v="0.95519999999999994"/>
    <n v="10.5204"/>
    <n v="1.742"/>
    <n v="25.989208830562202"/>
    <n v="22.20880108815016"/>
    <n v="7.0043639960203858"/>
    <n v="3.7607196573468289"/>
  </r>
  <r>
    <n v="348"/>
    <x v="373"/>
    <s v="Australia"/>
    <x v="28"/>
    <s v="Southeast Asia"/>
    <s v="Entry"/>
    <x v="0"/>
    <n v="35.666399999999996"/>
    <b v="1"/>
    <b v="1"/>
    <b v="0"/>
    <b v="0"/>
    <b v="0"/>
    <n v="22.18"/>
    <n v="13.308"/>
    <n v="2.6616"/>
    <n v="9.2087999999999983"/>
    <n v="10.488"/>
    <n v="0"/>
    <n v="27.050918627844304"/>
    <n v="49.327873521776887"/>
    <n v="7.0037836778153846"/>
    <n v="22.265109032128546"/>
  </r>
  <r>
    <n v="498"/>
    <x v="374"/>
    <m/>
    <x v="9"/>
    <m/>
    <s v="Player"/>
    <x v="0"/>
    <n v="37.314"/>
    <b v="1"/>
    <b v="0"/>
    <b v="0"/>
    <b v="0"/>
    <b v="0"/>
    <n v="62.19"/>
    <n v="37.314"/>
    <n v="0"/>
    <n v="0"/>
    <n v="0"/>
    <n v="0"/>
    <n v="0"/>
    <n v="0"/>
    <n v="6.8688578137300498"/>
    <n v="88.746194807026896"/>
  </r>
  <r>
    <n v="403"/>
    <x v="375"/>
    <m/>
    <x v="9"/>
    <m/>
    <s v="Player"/>
    <x v="0"/>
    <n v="14.135999999999999"/>
    <b v="1"/>
    <b v="0"/>
    <b v="0"/>
    <b v="0"/>
    <b v="0"/>
    <n v="23.56"/>
    <n v="14.135999999999999"/>
    <n v="0"/>
    <n v="0"/>
    <n v="0"/>
    <n v="0"/>
    <n v="0"/>
    <n v="0"/>
    <n v="6.8053119411372478"/>
    <n v="58.364439740326958"/>
  </r>
  <r>
    <n v="467"/>
    <x v="376"/>
    <s v="South Korea"/>
    <x v="32"/>
    <s v="Southeast Asia"/>
    <s v="Player"/>
    <x v="0"/>
    <n v="35.064"/>
    <b v="1"/>
    <b v="0"/>
    <b v="0"/>
    <b v="0"/>
    <b v="0"/>
    <n v="58.44"/>
    <n v="35.064"/>
    <n v="0"/>
    <n v="0"/>
    <n v="0"/>
    <n v="0"/>
    <n v="12.071153057976449"/>
    <n v="39.218737849246097"/>
    <n v="6.7739285071925774"/>
    <n v="67.270912450755631"/>
  </r>
  <r>
    <n v="332"/>
    <x v="377"/>
    <s v="Peru"/>
    <x v="8"/>
    <s v="South America"/>
    <s v="Player"/>
    <x v="0"/>
    <n v="47.495999999999995"/>
    <b v="1"/>
    <b v="0"/>
    <b v="0"/>
    <b v="0"/>
    <b v="0"/>
    <n v="79.16"/>
    <n v="47.495999999999995"/>
    <n v="0"/>
    <n v="0"/>
    <n v="0"/>
    <n v="0"/>
    <n v="22.225375251982054"/>
    <n v="45.242646977409592"/>
    <n v="6.7713659367588974"/>
    <n v="4.8985769701577224"/>
  </r>
  <r>
    <n v="537"/>
    <x v="378"/>
    <s v="Russia"/>
    <x v="51"/>
    <s v="CIS"/>
    <s v="Player"/>
    <x v="0"/>
    <n v="25.5"/>
    <b v="1"/>
    <b v="0"/>
    <b v="0"/>
    <b v="0"/>
    <b v="0"/>
    <n v="42.5"/>
    <n v="25.5"/>
    <n v="0"/>
    <n v="0"/>
    <n v="0"/>
    <n v="0"/>
    <n v="11.257807546596823"/>
    <n v="27.157495550030927"/>
    <n v="6.6389811618451722"/>
    <n v="19.345027582055078"/>
  </r>
  <r>
    <n v="543"/>
    <x v="379"/>
    <m/>
    <x v="9"/>
    <m/>
    <s v="Player"/>
    <x v="0"/>
    <n v="11.868"/>
    <b v="1"/>
    <b v="0"/>
    <b v="0"/>
    <b v="0"/>
    <b v="0"/>
    <n v="19.78"/>
    <n v="11.868"/>
    <n v="0"/>
    <n v="0"/>
    <n v="0"/>
    <n v="0"/>
    <n v="0"/>
    <n v="0"/>
    <n v="6.6206727336391351"/>
    <n v="5.6668756140781902"/>
  </r>
  <r>
    <n v="899"/>
    <x v="380"/>
    <m/>
    <x v="9"/>
    <m/>
    <s v="Player"/>
    <x v="0"/>
    <n v="42.786000000000001"/>
    <b v="1"/>
    <b v="0"/>
    <b v="0"/>
    <b v="0"/>
    <b v="0"/>
    <n v="71.31"/>
    <n v="42.786000000000001"/>
    <n v="0"/>
    <n v="0"/>
    <n v="0"/>
    <n v="0"/>
    <n v="0"/>
    <n v="0"/>
    <n v="6.6082665820064861"/>
    <n v="37.977582313630478"/>
  </r>
  <r>
    <n v="281"/>
    <x v="381"/>
    <s v="Germany"/>
    <x v="58"/>
    <s v="Europe"/>
    <s v="Player"/>
    <x v="0"/>
    <n v="11.425599999999998"/>
    <b v="1"/>
    <b v="0"/>
    <b v="0"/>
    <b v="0"/>
    <b v="0"/>
    <n v="7.93"/>
    <n v="4.758"/>
    <n v="2.5943999999999998"/>
    <n v="2.5739999999999998"/>
    <n v="1.2023999999999999"/>
    <n v="0.29680000000000001"/>
    <n v="4.7614195952275216"/>
    <n v="49.815814745888169"/>
    <n v="6.5680449697288514"/>
    <n v="27.694860787310759"/>
  </r>
  <r>
    <n v="8"/>
    <x v="382"/>
    <s v="Brazil"/>
    <x v="5"/>
    <s v="South America"/>
    <s v="Entry"/>
    <x v="0"/>
    <n v="18.747599999999998"/>
    <b v="1"/>
    <b v="1"/>
    <b v="0"/>
    <b v="0"/>
    <b v="0"/>
    <n v="4.68"/>
    <n v="2.8079999999999998"/>
    <n v="0.56159999999999999"/>
    <n v="11.538"/>
    <n v="3.84"/>
    <n v="0"/>
    <n v="31.161638298010466"/>
    <n v="35.820173353697683"/>
    <n v="6.4789397053167272"/>
    <n v="5.1451215619135731"/>
  </r>
  <r>
    <n v="481"/>
    <x v="383"/>
    <s v="Philippines"/>
    <x v="20"/>
    <s v="Southeast Asia"/>
    <s v="Player"/>
    <x v="0"/>
    <n v="7.3079999999999998"/>
    <b v="1"/>
    <b v="0"/>
    <b v="0"/>
    <b v="0"/>
    <b v="0"/>
    <n v="12.18"/>
    <n v="7.3079999999999998"/>
    <n v="0"/>
    <n v="0"/>
    <n v="0"/>
    <n v="0"/>
    <n v="19.93992212695688"/>
    <n v="69.655740260029816"/>
    <n v="6.4656263235002749"/>
    <n v="91.704357094917384"/>
  </r>
  <r>
    <n v="431"/>
    <x v="384"/>
    <m/>
    <x v="9"/>
    <m/>
    <s v="Player"/>
    <x v="0"/>
    <n v="45.372"/>
    <b v="1"/>
    <b v="0"/>
    <b v="0"/>
    <b v="0"/>
    <b v="0"/>
    <n v="75.62"/>
    <n v="45.372"/>
    <n v="0"/>
    <n v="0"/>
    <n v="0"/>
    <n v="0"/>
    <n v="0"/>
    <n v="0"/>
    <n v="6.3936422267627675"/>
    <n v="73.474081576587054"/>
  </r>
  <r>
    <n v="219"/>
    <x v="385"/>
    <s v="South Korea"/>
    <x v="32"/>
    <s v="Southeast Asia"/>
    <s v="Player"/>
    <x v="0"/>
    <n v="8.7719999999999985"/>
    <b v="1"/>
    <b v="0"/>
    <b v="0"/>
    <b v="0"/>
    <b v="0"/>
    <n v="14.62"/>
    <n v="8.7719999999999985"/>
    <n v="0"/>
    <n v="0"/>
    <n v="0"/>
    <n v="0"/>
    <n v="12.071153057976449"/>
    <n v="39.218737849246097"/>
    <n v="6.3604176161342467"/>
    <n v="2.9252195206670955"/>
  </r>
  <r>
    <n v="561"/>
    <x v="386"/>
    <m/>
    <x v="9"/>
    <m/>
    <s v="Player"/>
    <x v="0"/>
    <n v="53.195999999999998"/>
    <b v="1"/>
    <b v="0"/>
    <b v="0"/>
    <b v="0"/>
    <b v="0"/>
    <n v="88.66"/>
    <n v="53.195999999999998"/>
    <n v="0"/>
    <n v="0"/>
    <n v="0"/>
    <n v="0"/>
    <n v="0"/>
    <n v="0"/>
    <n v="6.3446065586921225"/>
    <n v="31.633630676415891"/>
  </r>
  <r>
    <n v="516"/>
    <x v="387"/>
    <m/>
    <x v="9"/>
    <m/>
    <s v="Player"/>
    <x v="0"/>
    <n v="14.939999999999998"/>
    <b v="1"/>
    <b v="0"/>
    <b v="0"/>
    <b v="0"/>
    <b v="0"/>
    <n v="24.9"/>
    <n v="14.939999999999998"/>
    <n v="0"/>
    <n v="0"/>
    <n v="0"/>
    <n v="0"/>
    <n v="0"/>
    <n v="0"/>
    <n v="6.3206595755517414"/>
    <n v="26.032966520067021"/>
  </r>
  <r>
    <n v="511"/>
    <x v="388"/>
    <m/>
    <x v="9"/>
    <m/>
    <s v="Player"/>
    <x v="0"/>
    <n v="20.166"/>
    <b v="1"/>
    <b v="0"/>
    <b v="0"/>
    <b v="0"/>
    <b v="0"/>
    <n v="33.61"/>
    <n v="20.166"/>
    <n v="0"/>
    <n v="0"/>
    <n v="0"/>
    <n v="0"/>
    <n v="0"/>
    <n v="0"/>
    <n v="6.2711298356846541"/>
    <n v="53.836861195119297"/>
  </r>
  <r>
    <n v="470"/>
    <x v="389"/>
    <m/>
    <x v="9"/>
    <m/>
    <s v="Player"/>
    <x v="0"/>
    <n v="32.321999999999996"/>
    <b v="1"/>
    <b v="0"/>
    <b v="0"/>
    <b v="0"/>
    <b v="0"/>
    <n v="53.87"/>
    <n v="32.321999999999996"/>
    <n v="0"/>
    <n v="0"/>
    <n v="0"/>
    <n v="0"/>
    <n v="0"/>
    <n v="0"/>
    <n v="6.2691981811813173"/>
    <n v="24.291200651928058"/>
  </r>
  <r>
    <n v="85"/>
    <x v="390"/>
    <m/>
    <x v="9"/>
    <m/>
    <s v="Player"/>
    <x v="0"/>
    <n v="32.67"/>
    <b v="1"/>
    <b v="0"/>
    <b v="0"/>
    <b v="0"/>
    <b v="0"/>
    <n v="54.45"/>
    <n v="32.67"/>
    <n v="0"/>
    <n v="0"/>
    <n v="0"/>
    <n v="0"/>
    <n v="0"/>
    <n v="0"/>
    <n v="6.2672158732590786"/>
    <n v="13.148256360281307"/>
  </r>
  <r>
    <n v="510"/>
    <x v="391"/>
    <m/>
    <x v="9"/>
    <m/>
    <s v="Player"/>
    <x v="0"/>
    <n v="55.925999999999995"/>
    <b v="1"/>
    <b v="0"/>
    <b v="0"/>
    <b v="0"/>
    <b v="0"/>
    <n v="93.21"/>
    <n v="55.925999999999995"/>
    <n v="0"/>
    <n v="0"/>
    <n v="0"/>
    <n v="0"/>
    <n v="0"/>
    <n v="0"/>
    <n v="6.168577421857071"/>
    <n v="13.081109923291775"/>
  </r>
  <r>
    <n v="434"/>
    <x v="392"/>
    <m/>
    <x v="9"/>
    <m/>
    <s v="Player"/>
    <x v="0"/>
    <n v="14.723999999999998"/>
    <b v="1"/>
    <b v="0"/>
    <b v="0"/>
    <b v="0"/>
    <b v="0"/>
    <n v="24.54"/>
    <n v="14.723999999999998"/>
    <n v="0"/>
    <n v="0"/>
    <n v="0"/>
    <n v="0"/>
    <n v="0"/>
    <n v="0"/>
    <n v="6.1117942716137161"/>
    <n v="3.2465747329125167"/>
  </r>
  <r>
    <n v="350"/>
    <x v="393"/>
    <m/>
    <x v="9"/>
    <m/>
    <s v="Player"/>
    <x v="0"/>
    <n v="50.423999999999999"/>
    <b v="1"/>
    <b v="0"/>
    <b v="0"/>
    <b v="0"/>
    <b v="0"/>
    <n v="84.04"/>
    <n v="50.423999999999999"/>
    <n v="0"/>
    <n v="0"/>
    <n v="0"/>
    <n v="0"/>
    <n v="0"/>
    <n v="0"/>
    <n v="5.9631300246606216"/>
    <n v="17.857335536427698"/>
  </r>
  <r>
    <n v="25"/>
    <x v="394"/>
    <s v="Denmark"/>
    <x v="13"/>
    <s v="Europe"/>
    <s v="Player"/>
    <x v="1"/>
    <n v="9.2956000000000003"/>
    <b v="0"/>
    <b v="0"/>
    <b v="0"/>
    <b v="0"/>
    <b v="0"/>
    <n v="2.5099999999999998"/>
    <n v="1.5059999999999998"/>
    <n v="0.438"/>
    <n v="1.3908"/>
    <n v="5.6448"/>
    <n v="0.316"/>
    <n v="20.285910514631894"/>
    <n v="60.127142743378855"/>
    <n v="5.8767679077992998"/>
    <n v="17.533223491347801"/>
  </r>
  <r>
    <n v="596"/>
    <x v="395"/>
    <s v="China"/>
    <x v="47"/>
    <s v="China"/>
    <s v="Player"/>
    <x v="0"/>
    <n v="6.5039999999999996"/>
    <b v="1"/>
    <b v="0"/>
    <b v="0"/>
    <b v="0"/>
    <b v="0"/>
    <n v="10.84"/>
    <n v="6.5039999999999996"/>
    <n v="0"/>
    <n v="0"/>
    <n v="0"/>
    <n v="0"/>
    <n v="11.540862536333147"/>
    <n v="51.270187988463476"/>
    <n v="5.633841933157929"/>
    <n v="9.4234406887091655"/>
  </r>
  <r>
    <n v="320"/>
    <x v="396"/>
    <s v="Brazil"/>
    <x v="36"/>
    <s v="South America"/>
    <s v="Player"/>
    <x v="0"/>
    <n v="16.523999999999997"/>
    <b v="1"/>
    <b v="0"/>
    <b v="0"/>
    <b v="0"/>
    <b v="0"/>
    <n v="27.54"/>
    <n v="16.523999999999997"/>
    <n v="0"/>
    <n v="0"/>
    <n v="0"/>
    <n v="0"/>
    <n v="11.965635913548798"/>
    <n v="26.659455269588232"/>
    <n v="5.5769760770666661"/>
    <n v="51.636509073997964"/>
  </r>
  <r>
    <n v="230"/>
    <x v="397"/>
    <s v="Canada"/>
    <x v="26"/>
    <s v="North America"/>
    <s v="Captain"/>
    <x v="0"/>
    <n v="62.9328"/>
    <b v="1"/>
    <b v="0"/>
    <b v="0"/>
    <b v="1"/>
    <b v="0"/>
    <n v="64.53"/>
    <n v="38.717999999999996"/>
    <n v="4.7652000000000001"/>
    <n v="11.706"/>
    <n v="7.7435999999999998"/>
    <n v="0"/>
    <n v="16.810872072215261"/>
    <n v="47.102889400094696"/>
    <n v="5.5752675626383432"/>
    <n v="76.156343879704565"/>
  </r>
  <r>
    <n v="233"/>
    <x v="398"/>
    <s v="Denmark"/>
    <x v="13"/>
    <s v="Europe"/>
    <s v="Sniper"/>
    <x v="0"/>
    <n v="14.743600000000001"/>
    <b v="1"/>
    <b v="0"/>
    <b v="1"/>
    <b v="0"/>
    <b v="0"/>
    <n v="11.59"/>
    <n v="6.9539999999999997"/>
    <n v="0.438"/>
    <n v="1.3908"/>
    <n v="5.6448"/>
    <n v="0.316"/>
    <n v="20.285910514631894"/>
    <n v="60.127142743378855"/>
    <n v="5.4816725579768706"/>
    <n v="69.409777795588226"/>
  </r>
  <r>
    <n v="54"/>
    <x v="399"/>
    <s v="China"/>
    <x v="42"/>
    <s v="China"/>
    <s v="Player"/>
    <x v="0"/>
    <n v="50.274000000000001"/>
    <b v="1"/>
    <b v="0"/>
    <b v="0"/>
    <b v="0"/>
    <b v="0"/>
    <n v="83.79"/>
    <n v="50.274000000000001"/>
    <n v="0"/>
    <n v="0"/>
    <n v="0"/>
    <n v="0"/>
    <n v="11.496098899837268"/>
    <n v="63.540506923679615"/>
    <n v="5.2208841253399401"/>
    <n v="83.663645325484694"/>
  </r>
  <r>
    <n v="314"/>
    <x v="400"/>
    <s v="Brazil"/>
    <x v="1"/>
    <s v="South America"/>
    <s v="Captain"/>
    <x v="0"/>
    <n v="27.262799999999999"/>
    <b v="1"/>
    <b v="0"/>
    <b v="0"/>
    <b v="1"/>
    <b v="0"/>
    <n v="18.850000000000001"/>
    <n v="11.31"/>
    <n v="11.127599999999999"/>
    <n v="2.5631999999999997"/>
    <n v="2.262"/>
    <n v="0"/>
    <n v="24.876766245246433"/>
    <n v="31.925447578791573"/>
    <n v="5.2107846019438737"/>
    <n v="13.30105436855419"/>
  </r>
  <r>
    <n v="222"/>
    <x v="401"/>
    <m/>
    <x v="9"/>
    <m/>
    <s v="Player"/>
    <x v="0"/>
    <n v="9.4320000000000004"/>
    <b v="1"/>
    <b v="0"/>
    <b v="0"/>
    <b v="0"/>
    <b v="0"/>
    <n v="15.72"/>
    <n v="9.4320000000000004"/>
    <n v="0"/>
    <n v="0"/>
    <n v="0"/>
    <n v="0"/>
    <n v="0"/>
    <n v="0"/>
    <n v="5.1734770062161806"/>
    <n v="53.38318864647821"/>
  </r>
  <r>
    <n v="179"/>
    <x v="402"/>
    <m/>
    <x v="9"/>
    <m/>
    <s v="Player"/>
    <x v="0"/>
    <n v="45.359999999999992"/>
    <b v="1"/>
    <b v="0"/>
    <b v="0"/>
    <b v="0"/>
    <b v="0"/>
    <n v="75.599999999999994"/>
    <n v="45.359999999999992"/>
    <n v="0"/>
    <n v="0"/>
    <n v="0"/>
    <n v="0"/>
    <n v="0"/>
    <n v="0"/>
    <n v="5.1432445698291218"/>
    <n v="14.765445037754999"/>
  </r>
  <r>
    <n v="385"/>
    <x v="403"/>
    <m/>
    <x v="9"/>
    <m/>
    <s v="Player"/>
    <x v="0"/>
    <n v="12.342000000000001"/>
    <b v="1"/>
    <b v="0"/>
    <b v="0"/>
    <b v="0"/>
    <b v="0"/>
    <n v="20.57"/>
    <n v="12.342000000000001"/>
    <n v="0"/>
    <n v="0"/>
    <n v="0"/>
    <n v="0"/>
    <n v="0"/>
    <n v="0"/>
    <n v="5.1377735323864817"/>
    <n v="72.663445287990271"/>
  </r>
  <r>
    <n v="544"/>
    <x v="404"/>
    <m/>
    <x v="9"/>
    <m/>
    <s v="Player"/>
    <x v="0"/>
    <n v="55.722000000000001"/>
    <b v="1"/>
    <b v="0"/>
    <b v="0"/>
    <b v="0"/>
    <b v="0"/>
    <n v="92.87"/>
    <n v="55.722000000000001"/>
    <n v="0"/>
    <n v="0"/>
    <n v="0"/>
    <n v="0"/>
    <n v="0"/>
    <n v="0"/>
    <n v="5.0835224796609388"/>
    <n v="92.993145528786144"/>
  </r>
  <r>
    <n v="234"/>
    <x v="405"/>
    <s v="Germany"/>
    <x v="58"/>
    <s v="Europe"/>
    <s v="Sniper"/>
    <x v="0"/>
    <n v="19.537600000000001"/>
    <b v="1"/>
    <b v="0"/>
    <b v="1"/>
    <b v="0"/>
    <b v="0"/>
    <n v="21.45"/>
    <n v="12.87"/>
    <n v="2.5943999999999998"/>
    <n v="2.5739999999999998"/>
    <n v="1.2023999999999999"/>
    <n v="0.29680000000000001"/>
    <n v="4.7614195952275216"/>
    <n v="49.815814745888169"/>
    <n v="5.0274144533882561"/>
    <n v="66.745393688990504"/>
  </r>
  <r>
    <n v="66"/>
    <x v="406"/>
    <m/>
    <x v="9"/>
    <m/>
    <s v="Player"/>
    <x v="0"/>
    <n v="13.404"/>
    <b v="1"/>
    <b v="0"/>
    <b v="0"/>
    <b v="0"/>
    <b v="0"/>
    <n v="22.34"/>
    <n v="13.404"/>
    <n v="0"/>
    <n v="0"/>
    <n v="0"/>
    <n v="0"/>
    <n v="0"/>
    <n v="0"/>
    <n v="4.9364625899343269"/>
    <n v="96.278232228048182"/>
  </r>
  <r>
    <n v="343"/>
    <x v="407"/>
    <s v="China"/>
    <x v="53"/>
    <s v="China"/>
    <s v="Player"/>
    <x v="0"/>
    <n v="21.162000000000003"/>
    <b v="1"/>
    <b v="0"/>
    <b v="0"/>
    <b v="0"/>
    <b v="0"/>
    <n v="35.270000000000003"/>
    <n v="21.162000000000003"/>
    <n v="0"/>
    <n v="0"/>
    <n v="0"/>
    <n v="0"/>
    <n v="11.82653628283845"/>
    <n v="64.781559636370659"/>
    <n v="4.8687810577295192"/>
    <n v="24.616634794016019"/>
  </r>
  <r>
    <n v="334"/>
    <x v="408"/>
    <s v="Sweden"/>
    <x v="55"/>
    <s v="Europe"/>
    <s v="Captain"/>
    <x v="0"/>
    <n v="44.548799999999993"/>
    <b v="1"/>
    <b v="0"/>
    <b v="0"/>
    <b v="1"/>
    <b v="0"/>
    <n v="48.56"/>
    <n v="29.135999999999999"/>
    <n v="2.6663999999999999"/>
    <n v="6.9191999999999991"/>
    <n v="5.8272000000000004"/>
    <n v="0"/>
    <n v="12.892566451726582"/>
    <n v="77.133462908095026"/>
    <n v="4.8068976052647576"/>
    <n v="45.043248105122295"/>
  </r>
  <r>
    <n v="455"/>
    <x v="409"/>
    <m/>
    <x v="9"/>
    <m/>
    <s v="Player"/>
    <x v="0"/>
    <n v="56.22"/>
    <b v="1"/>
    <b v="0"/>
    <b v="0"/>
    <b v="0"/>
    <b v="0"/>
    <n v="93.7"/>
    <n v="56.22"/>
    <n v="0"/>
    <n v="0"/>
    <n v="0"/>
    <n v="0"/>
    <n v="0"/>
    <n v="0"/>
    <n v="4.8034910360527654"/>
    <n v="76.128162119773364"/>
  </r>
  <r>
    <n v="342"/>
    <x v="410"/>
    <s v="Brazil"/>
    <x v="49"/>
    <s v="North America"/>
    <s v="Player"/>
    <x v="0"/>
    <n v="14.3484"/>
    <b v="1"/>
    <b v="0"/>
    <b v="0"/>
    <b v="0"/>
    <b v="0"/>
    <n v="2.65"/>
    <n v="1.5899999999999999"/>
    <n v="2.5535999999999999"/>
    <n v="9.8376000000000001"/>
    <n v="0.36719999999999997"/>
    <n v="0"/>
    <n v="12.23147865577366"/>
    <n v="45.660936822686722"/>
    <n v="4.7647556766954029"/>
    <n v="20.575418857106452"/>
  </r>
  <r>
    <n v="225"/>
    <x v="411"/>
    <s v="Canada"/>
    <x v="16"/>
    <s v="North America"/>
    <s v="Player"/>
    <x v="0"/>
    <n v="40.596399999999996"/>
    <b v="1"/>
    <b v="0"/>
    <b v="0"/>
    <b v="0"/>
    <b v="0"/>
    <n v="41.57"/>
    <n v="24.942"/>
    <n v="4.2287999999999997"/>
    <n v="3.222"/>
    <n v="8.1083999999999996"/>
    <n v="9.5199999999999993E-2"/>
    <n v="22.836993133494097"/>
    <n v="26.481799833747299"/>
    <n v="4.6939985189021174"/>
    <n v="22.305750785919972"/>
  </r>
  <r>
    <n v="293"/>
    <x v="412"/>
    <m/>
    <x v="9"/>
    <m/>
    <s v="Player"/>
    <x v="0"/>
    <n v="7.7159999999999993"/>
    <b v="1"/>
    <b v="0"/>
    <b v="0"/>
    <b v="0"/>
    <b v="0"/>
    <n v="12.86"/>
    <n v="7.7159999999999993"/>
    <n v="0"/>
    <n v="0"/>
    <n v="0"/>
    <n v="0"/>
    <n v="0"/>
    <n v="0"/>
    <n v="4.556613713520564"/>
    <n v="24.111032877817827"/>
  </r>
  <r>
    <n v="11"/>
    <x v="413"/>
    <m/>
    <x v="9"/>
    <m/>
    <s v="Player"/>
    <x v="0"/>
    <n v="22.59"/>
    <b v="1"/>
    <b v="0"/>
    <b v="0"/>
    <b v="0"/>
    <b v="0"/>
    <n v="37.65"/>
    <n v="22.59"/>
    <n v="0"/>
    <n v="0"/>
    <n v="0"/>
    <n v="0"/>
    <n v="0"/>
    <n v="0"/>
    <n v="4.5471815363501262"/>
    <n v="23.749372378609738"/>
  </r>
  <r>
    <n v="447"/>
    <x v="414"/>
    <m/>
    <x v="9"/>
    <m/>
    <s v="Player"/>
    <x v="0"/>
    <n v="10.607999999999999"/>
    <b v="1"/>
    <b v="0"/>
    <b v="0"/>
    <b v="0"/>
    <b v="0"/>
    <n v="17.68"/>
    <n v="10.607999999999999"/>
    <n v="0"/>
    <n v="0"/>
    <n v="0"/>
    <n v="0"/>
    <n v="0"/>
    <n v="0"/>
    <n v="4.5324176975832371"/>
    <n v="91.635753373804846"/>
  </r>
  <r>
    <n v="266"/>
    <x v="415"/>
    <s v="Germany"/>
    <x v="58"/>
    <s v="Europe"/>
    <s v="Entry"/>
    <x v="0"/>
    <n v="19.639600000000002"/>
    <b v="1"/>
    <b v="1"/>
    <b v="0"/>
    <b v="0"/>
    <b v="0"/>
    <n v="21.62"/>
    <n v="12.972"/>
    <n v="2.5943999999999998"/>
    <n v="2.5739999999999998"/>
    <n v="1.2023999999999999"/>
    <n v="0.29680000000000001"/>
    <n v="4.7614195952275216"/>
    <n v="49.815814745888169"/>
    <n v="4.4443145350937838"/>
    <n v="74.004694656865738"/>
  </r>
  <r>
    <n v="451"/>
    <x v="416"/>
    <s v="Philippines"/>
    <x v="31"/>
    <s v="Southeast Asia"/>
    <s v="Player"/>
    <x v="0"/>
    <n v="44.052"/>
    <b v="1"/>
    <b v="0"/>
    <b v="0"/>
    <b v="0"/>
    <b v="0"/>
    <n v="73.42"/>
    <n v="44.052"/>
    <n v="0"/>
    <n v="0"/>
    <n v="0"/>
    <n v="0"/>
    <n v="12.143941794775388"/>
    <n v="33.873924969624497"/>
    <n v="4.3800979259933088"/>
    <n v="5.4234581541885722"/>
  </r>
  <r>
    <n v="479"/>
    <x v="417"/>
    <m/>
    <x v="9"/>
    <m/>
    <s v="Player"/>
    <x v="0"/>
    <n v="8.1300000000000008"/>
    <b v="1"/>
    <b v="0"/>
    <b v="0"/>
    <b v="0"/>
    <b v="0"/>
    <n v="13.55"/>
    <n v="8.1300000000000008"/>
    <n v="0"/>
    <n v="0"/>
    <n v="0"/>
    <n v="0"/>
    <n v="0"/>
    <n v="0"/>
    <n v="4.3154653184485259"/>
    <n v="13.966144832444948"/>
  </r>
  <r>
    <n v="180"/>
    <x v="418"/>
    <m/>
    <x v="9"/>
    <m/>
    <s v="Player"/>
    <x v="0"/>
    <n v="37.002000000000002"/>
    <b v="1"/>
    <b v="0"/>
    <b v="0"/>
    <b v="0"/>
    <b v="0"/>
    <n v="61.67"/>
    <n v="37.002000000000002"/>
    <n v="0"/>
    <n v="0"/>
    <n v="0"/>
    <n v="0"/>
    <n v="0"/>
    <n v="0"/>
    <n v="4.2821458147867881"/>
    <n v="5.1906161465970238"/>
  </r>
  <r>
    <n v="248"/>
    <x v="419"/>
    <m/>
    <x v="9"/>
    <m/>
    <s v="Player"/>
    <x v="0"/>
    <n v="17.88"/>
    <b v="1"/>
    <b v="0"/>
    <b v="0"/>
    <b v="0"/>
    <b v="0"/>
    <n v="29.8"/>
    <n v="17.88"/>
    <n v="0"/>
    <n v="0"/>
    <n v="0"/>
    <n v="0"/>
    <n v="0"/>
    <n v="0"/>
    <n v="4.2432952833142537"/>
    <n v="3.9179186925908658"/>
  </r>
  <r>
    <n v="391"/>
    <x v="420"/>
    <m/>
    <x v="9"/>
    <m/>
    <s v="Player"/>
    <x v="0"/>
    <n v="7.1520000000000001"/>
    <b v="1"/>
    <b v="0"/>
    <b v="0"/>
    <b v="0"/>
    <b v="0"/>
    <n v="11.92"/>
    <n v="7.1520000000000001"/>
    <n v="0"/>
    <n v="0"/>
    <n v="0"/>
    <n v="0"/>
    <n v="0"/>
    <n v="0"/>
    <n v="4.124413938486521"/>
    <n v="8.9893830951280975"/>
  </r>
  <r>
    <n v="121"/>
    <x v="421"/>
    <s v="Brazil"/>
    <x v="1"/>
    <s v="South America"/>
    <s v="Player"/>
    <x v="0"/>
    <n v="21.232799999999997"/>
    <b v="1"/>
    <b v="0"/>
    <b v="0"/>
    <b v="0"/>
    <b v="0"/>
    <n v="8.8000000000000007"/>
    <n v="5.28"/>
    <n v="11.127599999999999"/>
    <n v="2.5631999999999997"/>
    <n v="2.262"/>
    <n v="0"/>
    <n v="24.876766245246433"/>
    <n v="31.925447578791573"/>
    <n v="4.1138347839807263"/>
    <n v="15.233284500298058"/>
  </r>
  <r>
    <n v="487"/>
    <x v="422"/>
    <m/>
    <x v="9"/>
    <m/>
    <s v="Player"/>
    <x v="0"/>
    <n v="5.2619999999999996"/>
    <b v="1"/>
    <b v="0"/>
    <b v="0"/>
    <b v="0"/>
    <b v="0"/>
    <n v="8.77"/>
    <n v="5.2619999999999996"/>
    <n v="0"/>
    <n v="0"/>
    <n v="0"/>
    <n v="0"/>
    <n v="0"/>
    <n v="0"/>
    <n v="4.101912950542296"/>
    <n v="42.797905184971199"/>
  </r>
  <r>
    <n v="49"/>
    <x v="423"/>
    <s v="China"/>
    <x v="46"/>
    <s v="China"/>
    <s v="Player"/>
    <x v="0"/>
    <n v="9.4380000000000006"/>
    <b v="1"/>
    <b v="0"/>
    <b v="0"/>
    <b v="0"/>
    <b v="0"/>
    <n v="15.73"/>
    <n v="9.4380000000000006"/>
    <n v="0"/>
    <n v="0"/>
    <n v="0"/>
    <n v="0"/>
    <n v="11.182316829393997"/>
    <n v="45.744180107194573"/>
    <n v="4.0846966184513329"/>
    <n v="54.169846790534052"/>
  </r>
  <r>
    <n v="211"/>
    <x v="424"/>
    <s v="United States"/>
    <x v="49"/>
    <s v="North America"/>
    <s v="Captain"/>
    <x v="0"/>
    <n v="14.5944"/>
    <b v="1"/>
    <b v="0"/>
    <b v="0"/>
    <b v="1"/>
    <b v="0"/>
    <n v="3.06"/>
    <n v="1.8359999999999999"/>
    <n v="2.5535999999999999"/>
    <n v="9.8376000000000001"/>
    <n v="0.36719999999999997"/>
    <n v="0"/>
    <n v="12.23147865577366"/>
    <n v="45.660936822686722"/>
    <n v="4.0385255029807299"/>
    <n v="97.075924213011731"/>
  </r>
  <r>
    <n v="421"/>
    <x v="425"/>
    <m/>
    <x v="9"/>
    <m/>
    <s v="Player"/>
    <x v="0"/>
    <n v="4.5960000000000001"/>
    <b v="1"/>
    <b v="0"/>
    <b v="0"/>
    <b v="0"/>
    <b v="0"/>
    <n v="7.66"/>
    <n v="4.5960000000000001"/>
    <n v="0"/>
    <n v="0"/>
    <n v="0"/>
    <n v="0"/>
    <n v="0"/>
    <n v="0"/>
    <n v="4.0097090530598827"/>
    <n v="60.77918721355158"/>
  </r>
  <r>
    <n v="72"/>
    <x v="426"/>
    <s v="France"/>
    <x v="43"/>
    <s v="Europe"/>
    <s v="Entry"/>
    <x v="0"/>
    <n v="33.160800000000002"/>
    <b v="1"/>
    <b v="1"/>
    <b v="0"/>
    <b v="0"/>
    <b v="0"/>
    <n v="20.78"/>
    <n v="12.468"/>
    <n v="2.4936000000000003"/>
    <n v="10.9224"/>
    <n v="7.2767999999999997"/>
    <n v="0"/>
    <n v="20.028359300247249"/>
    <n v="63.03379325018021"/>
    <n v="3.9648058098901546"/>
    <n v="96.041812488734621"/>
  </r>
  <r>
    <n v="548"/>
    <x v="427"/>
    <m/>
    <x v="9"/>
    <m/>
    <s v="Player"/>
    <x v="0"/>
    <n v="5.46"/>
    <b v="1"/>
    <b v="0"/>
    <b v="0"/>
    <b v="0"/>
    <b v="0"/>
    <n v="9.1"/>
    <n v="5.46"/>
    <n v="0"/>
    <n v="0"/>
    <n v="0"/>
    <n v="0"/>
    <n v="0"/>
    <n v="0"/>
    <n v="3.9540458231771511"/>
    <n v="27.128208956526905"/>
  </r>
  <r>
    <n v="417"/>
    <x v="428"/>
    <m/>
    <x v="9"/>
    <m/>
    <s v="Player"/>
    <x v="0"/>
    <n v="13.968"/>
    <b v="1"/>
    <b v="0"/>
    <b v="0"/>
    <b v="0"/>
    <b v="0"/>
    <n v="23.28"/>
    <n v="13.968"/>
    <n v="0"/>
    <n v="0"/>
    <n v="0"/>
    <n v="0"/>
    <n v="0"/>
    <n v="0"/>
    <n v="3.9520246898446723"/>
    <n v="55.897060985260303"/>
  </r>
  <r>
    <n v="566"/>
    <x v="429"/>
    <m/>
    <x v="9"/>
    <m/>
    <s v="Player"/>
    <x v="0"/>
    <n v="9.7319999999999993"/>
    <b v="1"/>
    <b v="0"/>
    <b v="0"/>
    <b v="0"/>
    <b v="0"/>
    <n v="16.22"/>
    <n v="9.7319999999999993"/>
    <n v="0"/>
    <n v="0"/>
    <n v="0"/>
    <n v="0"/>
    <n v="0"/>
    <n v="0"/>
    <n v="3.8887106808189618"/>
    <n v="69.880486697301009"/>
  </r>
  <r>
    <n v="439"/>
    <x v="430"/>
    <m/>
    <x v="9"/>
    <m/>
    <s v="Player"/>
    <x v="0"/>
    <n v="51.731999999999999"/>
    <b v="1"/>
    <b v="0"/>
    <b v="0"/>
    <b v="0"/>
    <b v="0"/>
    <n v="86.22"/>
    <n v="51.731999999999999"/>
    <n v="0"/>
    <n v="0"/>
    <n v="0"/>
    <n v="0"/>
    <n v="0"/>
    <n v="0"/>
    <n v="3.8852834051487979"/>
    <n v="84.041339141490539"/>
  </r>
  <r>
    <n v="276"/>
    <x v="431"/>
    <s v="Canada"/>
    <x v="49"/>
    <s v="North America"/>
    <s v="Sniper"/>
    <x v="0"/>
    <n v="61.946400000000004"/>
    <b v="1"/>
    <b v="0"/>
    <b v="1"/>
    <b v="0"/>
    <b v="0"/>
    <n v="81.98"/>
    <n v="49.188000000000002"/>
    <n v="2.5535999999999999"/>
    <n v="9.8376000000000001"/>
    <n v="0.36719999999999997"/>
    <n v="0"/>
    <n v="12.23147865577366"/>
    <n v="45.660936822686722"/>
    <n v="3.8660349480691374"/>
    <n v="74.819246713000652"/>
  </r>
  <r>
    <n v="405"/>
    <x v="432"/>
    <m/>
    <x v="9"/>
    <m/>
    <s v="Player"/>
    <x v="0"/>
    <n v="6.8340000000000005"/>
    <b v="1"/>
    <b v="0"/>
    <b v="0"/>
    <b v="0"/>
    <b v="0"/>
    <n v="11.39"/>
    <n v="6.8340000000000005"/>
    <n v="0"/>
    <n v="0"/>
    <n v="0"/>
    <n v="0"/>
    <n v="0"/>
    <n v="0"/>
    <n v="3.8614107405591054"/>
    <n v="97.181677519467939"/>
  </r>
  <r>
    <n v="43"/>
    <x v="433"/>
    <s v="China"/>
    <x v="42"/>
    <s v="China"/>
    <s v="Player"/>
    <x v="0"/>
    <n v="4.1459999999999999"/>
    <b v="1"/>
    <b v="0"/>
    <b v="0"/>
    <b v="0"/>
    <b v="0"/>
    <n v="6.91"/>
    <n v="4.1459999999999999"/>
    <n v="0"/>
    <n v="0"/>
    <n v="0"/>
    <n v="0"/>
    <n v="11.496098899837268"/>
    <n v="63.540506923679615"/>
    <n v="3.6905874970931438"/>
    <n v="35.923427701379282"/>
  </r>
  <r>
    <n v="207"/>
    <x v="434"/>
    <m/>
    <x v="9"/>
    <m/>
    <s v="Player"/>
    <x v="0"/>
    <n v="3.9180000000000001"/>
    <b v="1"/>
    <b v="0"/>
    <b v="0"/>
    <b v="0"/>
    <b v="0"/>
    <n v="6.53"/>
    <n v="3.9180000000000001"/>
    <n v="0"/>
    <n v="0"/>
    <n v="0"/>
    <n v="0"/>
    <n v="0"/>
    <n v="0"/>
    <n v="3.6674336068302615"/>
    <n v="18.813353348485727"/>
  </r>
  <r>
    <n v="156"/>
    <x v="435"/>
    <s v="Ukraine"/>
    <x v="19"/>
    <s v="CIS"/>
    <s v="Player"/>
    <x v="0"/>
    <n v="6.0179999999999998"/>
    <b v="1"/>
    <b v="0"/>
    <b v="0"/>
    <b v="0"/>
    <b v="0"/>
    <n v="10.029999999999999"/>
    <n v="6.0179999999999998"/>
    <n v="0"/>
    <n v="0"/>
    <n v="0"/>
    <n v="0"/>
    <n v="13.646069009973383"/>
    <n v="59.027127458214316"/>
    <n v="3.6484273284118878"/>
    <n v="7.612619151402698"/>
  </r>
  <r>
    <n v="466"/>
    <x v="436"/>
    <m/>
    <x v="9"/>
    <m/>
    <s v="Player"/>
    <x v="0"/>
    <n v="3.9599999999999995"/>
    <b v="1"/>
    <b v="0"/>
    <b v="0"/>
    <b v="0"/>
    <b v="0"/>
    <n v="6.6"/>
    <n v="3.9599999999999995"/>
    <n v="0"/>
    <n v="0"/>
    <n v="0"/>
    <n v="0"/>
    <n v="0"/>
    <n v="0"/>
    <n v="3.4590477940389417"/>
    <n v="7.0395100003095932"/>
  </r>
  <r>
    <n v="475"/>
    <x v="437"/>
    <m/>
    <x v="9"/>
    <m/>
    <s v="Player"/>
    <x v="0"/>
    <n v="7.3679999999999994"/>
    <b v="1"/>
    <b v="0"/>
    <b v="0"/>
    <b v="0"/>
    <b v="0"/>
    <n v="12.28"/>
    <n v="7.3679999999999994"/>
    <n v="0"/>
    <n v="0"/>
    <n v="0"/>
    <n v="0"/>
    <n v="0"/>
    <n v="0"/>
    <n v="3.417272988600998"/>
    <n v="82.699426684619539"/>
  </r>
  <r>
    <n v="901"/>
    <x v="438"/>
    <s v="Australia"/>
    <x v="9"/>
    <m/>
    <s v="Player"/>
    <x v="0"/>
    <n v="4.7219999999999995"/>
    <b v="1"/>
    <b v="0"/>
    <b v="0"/>
    <b v="0"/>
    <b v="0"/>
    <n v="7.87"/>
    <n v="4.7219999999999995"/>
    <n v="0"/>
    <n v="0"/>
    <n v="0"/>
    <n v="0"/>
    <n v="0"/>
    <n v="0"/>
    <n v="3.3910575770606575"/>
    <n v="75.906108454398634"/>
  </r>
  <r>
    <n v="536"/>
    <x v="439"/>
    <m/>
    <x v="9"/>
    <m/>
    <s v="Player"/>
    <x v="0"/>
    <n v="7.3139999999999992"/>
    <b v="1"/>
    <b v="0"/>
    <b v="0"/>
    <b v="0"/>
    <b v="0"/>
    <n v="12.19"/>
    <n v="7.3139999999999992"/>
    <n v="0"/>
    <n v="0"/>
    <n v="0"/>
    <n v="0"/>
    <n v="0"/>
    <n v="0"/>
    <n v="3.3489430631804016"/>
    <n v="41.218023430904275"/>
  </r>
  <r>
    <n v="33"/>
    <x v="440"/>
    <s v="Brazil"/>
    <x v="36"/>
    <s v="South America"/>
    <s v="Player"/>
    <x v="0"/>
    <n v="7.1760000000000002"/>
    <b v="1"/>
    <b v="0"/>
    <b v="0"/>
    <b v="0"/>
    <b v="0"/>
    <n v="11.96"/>
    <n v="7.1760000000000002"/>
    <n v="0"/>
    <n v="0"/>
    <n v="0"/>
    <n v="0"/>
    <n v="11.965635913548798"/>
    <n v="26.659455269588232"/>
    <n v="3.261503959274576"/>
    <n v="34.391235323603908"/>
  </r>
  <r>
    <n v="316"/>
    <x v="441"/>
    <s v="Serbia"/>
    <x v="58"/>
    <s v="Europe"/>
    <s v="Coach"/>
    <x v="2"/>
    <n v="11.1196"/>
    <b v="1"/>
    <b v="0"/>
    <b v="0"/>
    <b v="0"/>
    <b v="1"/>
    <n v="7.42"/>
    <n v="4.452"/>
    <n v="2.5943999999999998"/>
    <n v="2.5739999999999998"/>
    <n v="1.2023999999999999"/>
    <n v="0.29680000000000001"/>
    <n v="4.7614195952275216"/>
    <n v="49.815814745888169"/>
    <n v="3.2416991359889629"/>
    <n v="91.819616660574624"/>
  </r>
  <r>
    <n v="557"/>
    <x v="442"/>
    <m/>
    <x v="9"/>
    <m/>
    <s v="Player"/>
    <x v="0"/>
    <n v="4.9859999999999998"/>
    <b v="1"/>
    <b v="0"/>
    <b v="0"/>
    <b v="0"/>
    <b v="0"/>
    <n v="8.31"/>
    <n v="4.9859999999999998"/>
    <n v="0"/>
    <n v="0"/>
    <n v="0"/>
    <n v="0"/>
    <n v="0"/>
    <n v="0"/>
    <n v="3.161655717050297"/>
    <n v="3.8938905814063505"/>
  </r>
  <r>
    <n v="344"/>
    <x v="443"/>
    <s v="United Kingdom"/>
    <x v="38"/>
    <s v="Europe"/>
    <s v="Player"/>
    <x v="0"/>
    <n v="38.544000000000004"/>
    <b v="1"/>
    <b v="0"/>
    <b v="0"/>
    <b v="0"/>
    <b v="0"/>
    <n v="37.24"/>
    <n v="22.344000000000001"/>
    <n v="11.5932"/>
    <n v="0.33960000000000001"/>
    <n v="4.2671999999999999"/>
    <n v="0"/>
    <n v="11.358561209101778"/>
    <n v="52.910153365579632"/>
    <n v="3.1009597684105707"/>
    <n v="91.241205427187282"/>
  </r>
  <r>
    <n v="185"/>
    <x v="444"/>
    <s v="France"/>
    <x v="57"/>
    <s v="Europe"/>
    <s v="Captain"/>
    <x v="0"/>
    <n v="22.918799999999997"/>
    <b v="1"/>
    <b v="0"/>
    <b v="0"/>
    <b v="1"/>
    <b v="0"/>
    <n v="11"/>
    <n v="6.6"/>
    <n v="10.580399999999999"/>
    <n v="4.4184000000000001"/>
    <n v="1.3199999999999998"/>
    <n v="0"/>
    <n v="10.627059873081157"/>
    <n v="60.268958399629838"/>
    <n v="3.0252264360898811"/>
    <n v="8.3744165561950226"/>
  </r>
  <r>
    <n v="255"/>
    <x v="445"/>
    <s v="Poland"/>
    <x v="45"/>
    <s v="Europe"/>
    <s v="Entry"/>
    <x v="0"/>
    <n v="11.217600000000001"/>
    <b v="1"/>
    <b v="1"/>
    <b v="0"/>
    <b v="0"/>
    <b v="0"/>
    <n v="9.98"/>
    <n v="5.9880000000000004"/>
    <n v="1.1976"/>
    <n v="3.3431999999999999"/>
    <n v="0.68879999999999997"/>
    <n v="0"/>
    <n v="12.846025362065083"/>
    <n v="24.19394623007463"/>
    <n v="3.0098181706728004"/>
    <n v="42.57321814887375"/>
  </r>
  <r>
    <n v="4"/>
    <x v="446"/>
    <s v="France"/>
    <x v="9"/>
    <m/>
    <s v="Player"/>
    <x v="0"/>
    <n v="3.0839999999999996"/>
    <b v="1"/>
    <b v="0"/>
    <b v="0"/>
    <b v="0"/>
    <b v="0"/>
    <n v="5.14"/>
    <n v="3.0839999999999996"/>
    <n v="0"/>
    <n v="0"/>
    <n v="0"/>
    <n v="0"/>
    <n v="0"/>
    <n v="0"/>
    <n v="3.0063760728940907"/>
    <n v="41.264120674502777"/>
  </r>
  <r>
    <n v="448"/>
    <x v="447"/>
    <m/>
    <x v="9"/>
    <m/>
    <s v="Player"/>
    <x v="0"/>
    <n v="8.9760000000000009"/>
    <b v="1"/>
    <b v="0"/>
    <b v="0"/>
    <b v="0"/>
    <b v="0"/>
    <n v="14.96"/>
    <n v="8.9760000000000009"/>
    <n v="0"/>
    <n v="0"/>
    <n v="0"/>
    <n v="0"/>
    <n v="0"/>
    <n v="0"/>
    <n v="2.9362326031511841"/>
    <n v="86.723936283033282"/>
  </r>
  <r>
    <n v="501"/>
    <x v="448"/>
    <m/>
    <x v="9"/>
    <m/>
    <s v="Player"/>
    <x v="0"/>
    <n v="14.783999999999999"/>
    <b v="1"/>
    <b v="0"/>
    <b v="0"/>
    <b v="0"/>
    <b v="0"/>
    <n v="24.64"/>
    <n v="14.783999999999999"/>
    <n v="0"/>
    <n v="0"/>
    <n v="0"/>
    <n v="0"/>
    <n v="0"/>
    <n v="0"/>
    <n v="2.8812613446973518"/>
    <n v="3.314457405029636"/>
  </r>
  <r>
    <n v="435"/>
    <x v="449"/>
    <m/>
    <x v="9"/>
    <m/>
    <s v="Player"/>
    <x v="0"/>
    <n v="17.387999999999998"/>
    <b v="1"/>
    <b v="0"/>
    <b v="0"/>
    <b v="0"/>
    <b v="0"/>
    <n v="28.98"/>
    <n v="17.387999999999998"/>
    <n v="0"/>
    <n v="0"/>
    <n v="0"/>
    <n v="0"/>
    <n v="0"/>
    <n v="0"/>
    <n v="2.8595115376091904"/>
    <n v="74.784698666955933"/>
  </r>
  <r>
    <n v="615"/>
    <x v="450"/>
    <m/>
    <x v="9"/>
    <m/>
    <s v="Player"/>
    <x v="0"/>
    <n v="3.714"/>
    <b v="1"/>
    <b v="0"/>
    <b v="0"/>
    <b v="0"/>
    <b v="0"/>
    <n v="6.19"/>
    <n v="3.714"/>
    <n v="0"/>
    <n v="0"/>
    <n v="0"/>
    <n v="0"/>
    <n v="0"/>
    <n v="0"/>
    <n v="2.8539088972569226"/>
    <n v="73.853609147032586"/>
  </r>
  <r>
    <n v="189"/>
    <x v="451"/>
    <m/>
    <x v="9"/>
    <m/>
    <s v="Player"/>
    <x v="0"/>
    <n v="7.7459999999999996"/>
    <b v="1"/>
    <b v="0"/>
    <b v="0"/>
    <b v="0"/>
    <b v="0"/>
    <n v="12.91"/>
    <n v="7.7459999999999996"/>
    <n v="0"/>
    <n v="0"/>
    <n v="0"/>
    <n v="0"/>
    <n v="0"/>
    <n v="0"/>
    <n v="2.8298107812495186"/>
    <n v="89.751112529988546"/>
  </r>
  <r>
    <n v="707"/>
    <x v="452"/>
    <s v="Brazil"/>
    <x v="15"/>
    <s v="South America"/>
    <s v="Coach"/>
    <x v="2"/>
    <n v="71.32119999999999"/>
    <b v="1"/>
    <b v="0"/>
    <b v="0"/>
    <b v="0"/>
    <b v="1"/>
    <n v="72.849999999999994"/>
    <n v="43.709999999999994"/>
    <n v="8.1828000000000003"/>
    <n v="8.2571999999999992"/>
    <n v="8.2571999999999992"/>
    <n v="2.9139999999999997"/>
    <n v="28.420008364877962"/>
    <n v="47.755549180161495"/>
    <n v="2.8169978761750629"/>
    <n v="58.87910626633677"/>
  </r>
  <r>
    <n v="483"/>
    <x v="453"/>
    <m/>
    <x v="9"/>
    <m/>
    <s v="Player"/>
    <x v="0"/>
    <n v="4.8840000000000003"/>
    <b v="1"/>
    <b v="0"/>
    <b v="0"/>
    <b v="0"/>
    <b v="0"/>
    <n v="8.14"/>
    <n v="4.8840000000000003"/>
    <n v="0"/>
    <n v="0"/>
    <n v="0"/>
    <n v="0"/>
    <n v="0"/>
    <n v="0"/>
    <n v="2.8153207928032518"/>
    <n v="8.8793219967561434"/>
  </r>
  <r>
    <n v="577"/>
    <x v="454"/>
    <s v="Malaysia"/>
    <x v="31"/>
    <s v="Southeast Asia"/>
    <s v="Player"/>
    <x v="0"/>
    <n v="4.2720000000000002"/>
    <b v="1"/>
    <b v="0"/>
    <b v="0"/>
    <b v="0"/>
    <b v="0"/>
    <n v="7.12"/>
    <n v="4.2720000000000002"/>
    <n v="0"/>
    <n v="0"/>
    <n v="0"/>
    <n v="0"/>
    <n v="12.143941794775388"/>
    <n v="33.873924969624497"/>
    <n v="2.7671567656299008"/>
    <n v="84.882636232769698"/>
  </r>
  <r>
    <n v="16"/>
    <x v="455"/>
    <s v="Ukraine"/>
    <x v="50"/>
    <s v="CIS"/>
    <s v="Player"/>
    <x v="0"/>
    <n v="23.321999999999999"/>
    <b v="1"/>
    <b v="0"/>
    <b v="0"/>
    <b v="0"/>
    <b v="0"/>
    <n v="38.869999999999997"/>
    <n v="23.321999999999999"/>
    <n v="0"/>
    <n v="0"/>
    <n v="0"/>
    <n v="0"/>
    <n v="10.43188724415217"/>
    <n v="57.006334162536902"/>
    <n v="2.7484236071164991"/>
    <n v="57.319669053115597"/>
  </r>
  <r>
    <n v="399"/>
    <x v="456"/>
    <m/>
    <x v="9"/>
    <m/>
    <s v="Player"/>
    <x v="0"/>
    <n v="44.327999999999996"/>
    <b v="1"/>
    <b v="0"/>
    <b v="0"/>
    <b v="0"/>
    <b v="0"/>
    <n v="73.88"/>
    <n v="44.327999999999996"/>
    <n v="0"/>
    <n v="0"/>
    <n v="0"/>
    <n v="0"/>
    <n v="0"/>
    <n v="0"/>
    <n v="2.6933400552540729"/>
    <n v="78.48806315944006"/>
  </r>
  <r>
    <n v="522"/>
    <x v="457"/>
    <m/>
    <x v="9"/>
    <m/>
    <s v="Player"/>
    <x v="0"/>
    <n v="3.0599999999999996"/>
    <b v="1"/>
    <b v="0"/>
    <b v="0"/>
    <b v="0"/>
    <b v="0"/>
    <n v="5.0999999999999996"/>
    <n v="3.0599999999999996"/>
    <n v="0"/>
    <n v="0"/>
    <n v="0"/>
    <n v="0"/>
    <n v="0"/>
    <n v="0"/>
    <n v="2.675435199193072"/>
    <n v="12.695708798171824"/>
  </r>
  <r>
    <n v="490"/>
    <x v="458"/>
    <m/>
    <x v="9"/>
    <m/>
    <s v="Player"/>
    <x v="0"/>
    <n v="7.8840000000000003"/>
    <b v="1"/>
    <b v="0"/>
    <b v="0"/>
    <b v="0"/>
    <b v="0"/>
    <n v="13.14"/>
    <n v="7.8840000000000003"/>
    <n v="0"/>
    <n v="0"/>
    <n v="0"/>
    <n v="0"/>
    <n v="0"/>
    <n v="0"/>
    <n v="2.6632886716877415"/>
    <n v="31.407002163556058"/>
  </r>
  <r>
    <n v="584"/>
    <x v="459"/>
    <m/>
    <x v="9"/>
    <m/>
    <s v="Player"/>
    <x v="0"/>
    <n v="57.131999999999998"/>
    <b v="1"/>
    <b v="0"/>
    <b v="0"/>
    <b v="0"/>
    <b v="0"/>
    <n v="95.22"/>
    <n v="57.131999999999998"/>
    <n v="0"/>
    <n v="0"/>
    <n v="0"/>
    <n v="0"/>
    <n v="0"/>
    <n v="0"/>
    <n v="2.576767231334248"/>
    <n v="90.349283098191762"/>
  </r>
  <r>
    <n v="299"/>
    <x v="460"/>
    <s v="France"/>
    <x v="30"/>
    <s v="Europe"/>
    <s v="Entry"/>
    <x v="0"/>
    <n v="51.069600000000001"/>
    <b v="1"/>
    <b v="1"/>
    <b v="0"/>
    <b v="0"/>
    <b v="0"/>
    <n v="53.04"/>
    <n v="31.823999999999998"/>
    <n v="6.3647999999999998"/>
    <n v="11.383199999999999"/>
    <n v="1.4976"/>
    <n v="0"/>
    <n v="11.225420226183527"/>
    <n v="32.816964536460553"/>
    <n v="2.570357667736491"/>
    <n v="38.911796899652977"/>
  </r>
  <r>
    <n v="274"/>
    <x v="461"/>
    <s v="Norway"/>
    <x v="55"/>
    <s v="Europe"/>
    <s v="Player"/>
    <x v="0"/>
    <n v="20.602800000000002"/>
    <b v="1"/>
    <b v="0"/>
    <b v="0"/>
    <b v="0"/>
    <b v="0"/>
    <n v="8.65"/>
    <n v="5.19"/>
    <n v="2.6663999999999999"/>
    <n v="6.9191999999999991"/>
    <n v="5.8272000000000004"/>
    <n v="0"/>
    <n v="12.892566451726582"/>
    <n v="77.133462908095026"/>
    <n v="2.4926027077318524"/>
    <n v="96.808862402331314"/>
  </r>
  <r>
    <n v="496"/>
    <x v="462"/>
    <m/>
    <x v="9"/>
    <m/>
    <s v="Player"/>
    <x v="0"/>
    <n v="8.645999999999999"/>
    <b v="1"/>
    <b v="0"/>
    <b v="0"/>
    <b v="0"/>
    <b v="0"/>
    <n v="14.41"/>
    <n v="8.645999999999999"/>
    <n v="0"/>
    <n v="0"/>
    <n v="0"/>
    <n v="0"/>
    <n v="0"/>
    <n v="0"/>
    <n v="2.4906428444421849"/>
    <n v="23.223029174356636"/>
  </r>
  <r>
    <n v="571"/>
    <x v="463"/>
    <m/>
    <x v="9"/>
    <m/>
    <s v="Player"/>
    <x v="0"/>
    <n v="6.5519999999999996"/>
    <b v="1"/>
    <b v="0"/>
    <b v="0"/>
    <b v="0"/>
    <b v="0"/>
    <n v="10.92"/>
    <n v="6.5519999999999996"/>
    <n v="0"/>
    <n v="0"/>
    <n v="0"/>
    <n v="0"/>
    <n v="0"/>
    <n v="0"/>
    <n v="2.4217774462590733"/>
    <n v="92.380653961962054"/>
  </r>
  <r>
    <n v="454"/>
    <x v="464"/>
    <m/>
    <x v="9"/>
    <m/>
    <s v="Player"/>
    <x v="0"/>
    <n v="21.929999999999996"/>
    <b v="1"/>
    <b v="0"/>
    <b v="0"/>
    <b v="0"/>
    <b v="0"/>
    <n v="36.549999999999997"/>
    <n v="21.929999999999996"/>
    <n v="0"/>
    <n v="0"/>
    <n v="0"/>
    <n v="0"/>
    <n v="0"/>
    <n v="0"/>
    <n v="2.3054172642385988"/>
    <n v="15.168511462503803"/>
  </r>
  <r>
    <n v="92"/>
    <x v="427"/>
    <s v="Russia"/>
    <x v="19"/>
    <s v="CIS"/>
    <s v="Player"/>
    <x v="0"/>
    <n v="22.686"/>
    <b v="1"/>
    <b v="0"/>
    <b v="0"/>
    <b v="0"/>
    <b v="0"/>
    <n v="37.81"/>
    <n v="22.686"/>
    <n v="0"/>
    <n v="0"/>
    <n v="0"/>
    <n v="0"/>
    <n v="13.646069009973383"/>
    <n v="59.027127458214316"/>
    <n v="2.2950722024584134"/>
    <n v="97.247216529638791"/>
  </r>
  <r>
    <n v="488"/>
    <x v="465"/>
    <m/>
    <x v="9"/>
    <m/>
    <s v="Player"/>
    <x v="0"/>
    <n v="4.3380000000000001"/>
    <b v="1"/>
    <b v="0"/>
    <b v="0"/>
    <b v="0"/>
    <b v="0"/>
    <n v="7.23"/>
    <n v="4.3380000000000001"/>
    <n v="0"/>
    <n v="0"/>
    <n v="0"/>
    <n v="0"/>
    <n v="0"/>
    <n v="0"/>
    <n v="2.2871469464068097"/>
    <n v="38.491278700199501"/>
  </r>
  <r>
    <n v="203"/>
    <x v="466"/>
    <s v="France"/>
    <x v="30"/>
    <s v="Europe"/>
    <s v="Captain"/>
    <x v="0"/>
    <n v="26.733599999999996"/>
    <b v="1"/>
    <b v="0"/>
    <b v="0"/>
    <b v="1"/>
    <b v="0"/>
    <n v="12.48"/>
    <n v="7.4879999999999995"/>
    <n v="6.3647999999999998"/>
    <n v="11.383199999999999"/>
    <n v="1.4976"/>
    <n v="0"/>
    <n v="11.225420226183527"/>
    <n v="32.816964536460553"/>
    <n v="2.2739021710532894"/>
    <n v="29.215318721314205"/>
  </r>
  <r>
    <n v="345"/>
    <x v="467"/>
    <s v="Finland"/>
    <x v="39"/>
    <s v="Europe"/>
    <s v="Player"/>
    <x v="0"/>
    <n v="11.489999999999998"/>
    <b v="1"/>
    <b v="0"/>
    <b v="0"/>
    <b v="0"/>
    <b v="0"/>
    <n v="19.149999999999999"/>
    <n v="11.489999999999998"/>
    <n v="0"/>
    <n v="0"/>
    <n v="0"/>
    <n v="0"/>
    <n v="17.556634197599919"/>
    <n v="44.802453504105394"/>
    <n v="2.178174304248182"/>
    <n v="11.548025668218592"/>
  </r>
  <r>
    <n v="458"/>
    <x v="468"/>
    <m/>
    <x v="9"/>
    <m/>
    <s v="Player"/>
    <x v="0"/>
    <n v="18.456"/>
    <b v="1"/>
    <b v="0"/>
    <b v="0"/>
    <b v="0"/>
    <b v="0"/>
    <n v="30.76"/>
    <n v="18.456"/>
    <n v="0"/>
    <n v="0"/>
    <n v="0"/>
    <n v="0"/>
    <n v="0"/>
    <n v="0"/>
    <n v="2.1744750646117903"/>
    <n v="55.108976975596406"/>
  </r>
  <r>
    <n v="534"/>
    <x v="469"/>
    <m/>
    <x v="9"/>
    <m/>
    <s v="Player"/>
    <x v="0"/>
    <n v="6.7380000000000004"/>
    <b v="1"/>
    <b v="0"/>
    <b v="0"/>
    <b v="0"/>
    <b v="0"/>
    <n v="11.23"/>
    <n v="6.7380000000000004"/>
    <n v="0"/>
    <n v="0"/>
    <n v="0"/>
    <n v="0"/>
    <n v="0"/>
    <n v="0"/>
    <n v="2.1743695589380794"/>
    <n v="97.214399195999761"/>
  </r>
  <r>
    <n v="360"/>
    <x v="470"/>
    <s v="South Korea"/>
    <x v="32"/>
    <s v="Southeast Asia"/>
    <s v="Player"/>
    <x v="0"/>
    <n v="7.1340000000000003"/>
    <b v="1"/>
    <b v="0"/>
    <b v="0"/>
    <b v="0"/>
    <b v="0"/>
    <n v="11.89"/>
    <n v="7.1340000000000003"/>
    <n v="0"/>
    <n v="0"/>
    <n v="0"/>
    <n v="0"/>
    <n v="12.071153057976449"/>
    <n v="39.218737849246097"/>
    <n v="2.1574118221118663"/>
    <n v="42.69735733466937"/>
  </r>
  <r>
    <n v="139"/>
    <x v="471"/>
    <m/>
    <x v="9"/>
    <m/>
    <s v="Player"/>
    <x v="0"/>
    <n v="4.8840000000000003"/>
    <b v="1"/>
    <b v="0"/>
    <b v="0"/>
    <b v="0"/>
    <b v="0"/>
    <n v="8.14"/>
    <n v="4.8840000000000003"/>
    <n v="0"/>
    <n v="0"/>
    <n v="0"/>
    <n v="0"/>
    <n v="0"/>
    <n v="0"/>
    <n v="2.1391537676185379"/>
    <n v="41.332081713163326"/>
  </r>
  <r>
    <n v="261"/>
    <x v="472"/>
    <m/>
    <x v="9"/>
    <m/>
    <s v="Player"/>
    <x v="0"/>
    <n v="4.8899999999999997"/>
    <b v="1"/>
    <b v="0"/>
    <b v="0"/>
    <b v="0"/>
    <b v="0"/>
    <n v="8.15"/>
    <n v="4.8899999999999997"/>
    <n v="0"/>
    <n v="0"/>
    <n v="0"/>
    <n v="0"/>
    <n v="0"/>
    <n v="0"/>
    <n v="2.1151572041180198"/>
    <n v="6.1123169857975057"/>
  </r>
  <r>
    <n v="336"/>
    <x v="473"/>
    <s v="Peru"/>
    <x v="2"/>
    <s v="South America"/>
    <s v="Sniper"/>
    <x v="0"/>
    <n v="16.718399999999999"/>
    <b v="1"/>
    <b v="0"/>
    <b v="1"/>
    <b v="0"/>
    <b v="0"/>
    <n v="3.8"/>
    <n v="2.2799999999999998"/>
    <n v="8.4672000000000001"/>
    <n v="0.45599999999999996"/>
    <n v="5.5152000000000001"/>
    <n v="0"/>
    <n v="34.967063036798017"/>
    <n v="34.689684220483244"/>
    <n v="2.0896560773081947"/>
    <n v="63.340717009538054"/>
  </r>
  <r>
    <n v="213"/>
    <x v="474"/>
    <s v="Poland"/>
    <x v="45"/>
    <s v="Europe"/>
    <s v="Sniper"/>
    <x v="0"/>
    <n v="21.945599999999999"/>
    <b v="1"/>
    <b v="0"/>
    <b v="1"/>
    <b v="0"/>
    <b v="0"/>
    <n v="27.86"/>
    <n v="16.715999999999998"/>
    <n v="1.1976"/>
    <n v="3.3431999999999999"/>
    <n v="0.68879999999999997"/>
    <n v="0"/>
    <n v="12.846025362065083"/>
    <n v="24.19394623007463"/>
    <n v="2.0429995311203646"/>
    <n v="2.6337848053102415"/>
  </r>
  <r>
    <n v="117"/>
    <x v="475"/>
    <s v="China"/>
    <x v="46"/>
    <s v="China"/>
    <s v="Player"/>
    <x v="0"/>
    <n v="2.496"/>
    <b v="1"/>
    <b v="0"/>
    <b v="0"/>
    <b v="0"/>
    <b v="0"/>
    <n v="4.16"/>
    <n v="2.496"/>
    <n v="0"/>
    <n v="0"/>
    <n v="0"/>
    <n v="0"/>
    <n v="11.182316829393997"/>
    <n v="45.744180107194573"/>
    <n v="2.0219738985338989"/>
    <n v="42.162123330321293"/>
  </r>
  <r>
    <n v="322"/>
    <x v="476"/>
    <m/>
    <x v="9"/>
    <m/>
    <s v="Player"/>
    <x v="0"/>
    <n v="3.24"/>
    <b v="1"/>
    <b v="0"/>
    <b v="0"/>
    <b v="0"/>
    <b v="0"/>
    <n v="5.4"/>
    <n v="3.24"/>
    <n v="0"/>
    <n v="0"/>
    <n v="0"/>
    <n v="0"/>
    <n v="0"/>
    <n v="0"/>
    <n v="1.9908832169313335"/>
    <n v="88.747951015019325"/>
  </r>
  <r>
    <n v="551"/>
    <x v="477"/>
    <m/>
    <x v="9"/>
    <m/>
    <s v="Player"/>
    <x v="0"/>
    <n v="13.656000000000001"/>
    <b v="1"/>
    <b v="0"/>
    <b v="0"/>
    <b v="0"/>
    <b v="0"/>
    <n v="22.76"/>
    <n v="13.656000000000001"/>
    <n v="0"/>
    <n v="0"/>
    <n v="0"/>
    <n v="0"/>
    <n v="0"/>
    <n v="0"/>
    <n v="1.9776492745950833"/>
    <n v="84.669670287195714"/>
  </r>
  <r>
    <n v="17"/>
    <x v="478"/>
    <s v="United States"/>
    <x v="3"/>
    <s v="North America"/>
    <s v="Entry"/>
    <x v="0"/>
    <n v="51.592799999999997"/>
    <b v="1"/>
    <b v="1"/>
    <b v="0"/>
    <b v="0"/>
    <b v="0"/>
    <n v="45.12"/>
    <n v="27.071999999999999"/>
    <n v="14.2224"/>
    <n v="0"/>
    <n v="10.298399999999999"/>
    <n v="0"/>
    <n v="26.082897656700698"/>
    <n v="36.534784939827226"/>
    <n v="1.9540024961394165"/>
    <n v="8.2452409644939131"/>
  </r>
  <r>
    <n v="147"/>
    <x v="479"/>
    <m/>
    <x v="9"/>
    <m/>
    <s v="Player"/>
    <x v="0"/>
    <n v="7.98"/>
    <b v="1"/>
    <b v="0"/>
    <b v="0"/>
    <b v="0"/>
    <b v="0"/>
    <n v="13.3"/>
    <n v="7.98"/>
    <n v="0"/>
    <n v="0"/>
    <n v="0"/>
    <n v="0"/>
    <n v="0"/>
    <n v="0"/>
    <n v="1.8937565780903929"/>
    <n v="82.914604738682286"/>
  </r>
  <r>
    <n v="512"/>
    <x v="480"/>
    <m/>
    <x v="9"/>
    <m/>
    <s v="Player"/>
    <x v="0"/>
    <n v="1.92"/>
    <b v="1"/>
    <b v="0"/>
    <b v="0"/>
    <b v="0"/>
    <b v="0"/>
    <n v="3.2"/>
    <n v="1.92"/>
    <n v="0"/>
    <n v="0"/>
    <n v="0"/>
    <n v="0"/>
    <n v="0"/>
    <n v="0"/>
    <n v="1.7944435862349055"/>
    <n v="56.498464173659471"/>
  </r>
  <r>
    <n v="351"/>
    <x v="481"/>
    <m/>
    <x v="9"/>
    <m/>
    <s v="Player"/>
    <x v="0"/>
    <n v="11.802000000000001"/>
    <b v="1"/>
    <b v="0"/>
    <b v="0"/>
    <b v="0"/>
    <b v="0"/>
    <n v="19.670000000000002"/>
    <n v="11.802000000000001"/>
    <n v="0"/>
    <n v="0"/>
    <n v="0"/>
    <n v="0"/>
    <n v="0"/>
    <n v="0"/>
    <n v="1.7825983928005424"/>
    <n v="31.927476196029396"/>
  </r>
  <r>
    <n v="251"/>
    <x v="482"/>
    <s v="Canada"/>
    <x v="26"/>
    <s v="North America"/>
    <s v="Sniper"/>
    <x v="0"/>
    <n v="82.744799999999998"/>
    <b v="1"/>
    <b v="0"/>
    <b v="1"/>
    <b v="0"/>
    <b v="0"/>
    <n v="97.55"/>
    <n v="58.529999999999994"/>
    <n v="4.7652000000000001"/>
    <n v="11.706"/>
    <n v="7.7435999999999998"/>
    <n v="0"/>
    <n v="16.810872072215261"/>
    <n v="47.102889400094696"/>
    <n v="1.7512157712012997"/>
    <n v="23.164804056521628"/>
  </r>
  <r>
    <n v="324"/>
    <x v="483"/>
    <m/>
    <x v="9"/>
    <m/>
    <s v="Player"/>
    <x v="0"/>
    <n v="5.7359999999999998"/>
    <b v="1"/>
    <b v="0"/>
    <b v="0"/>
    <b v="0"/>
    <b v="0"/>
    <n v="9.56"/>
    <n v="5.7359999999999998"/>
    <n v="0"/>
    <n v="0"/>
    <n v="0"/>
    <n v="0"/>
    <n v="0"/>
    <n v="0"/>
    <n v="1.7353792393743457"/>
    <n v="17.443050095574325"/>
  </r>
  <r>
    <n v="352"/>
    <x v="484"/>
    <m/>
    <x v="9"/>
    <m/>
    <s v="Player"/>
    <x v="0"/>
    <n v="6.5039999999999996"/>
    <b v="1"/>
    <b v="0"/>
    <b v="0"/>
    <b v="0"/>
    <b v="0"/>
    <n v="10.84"/>
    <n v="6.5039999999999996"/>
    <n v="0"/>
    <n v="0"/>
    <n v="0"/>
    <n v="0"/>
    <n v="0"/>
    <n v="0"/>
    <n v="1.7103814367634655"/>
    <n v="49.222574361824471"/>
  </r>
  <r>
    <n v="114"/>
    <x v="485"/>
    <s v="Russia"/>
    <x v="50"/>
    <s v="CIS"/>
    <s v="Player"/>
    <x v="0"/>
    <n v="1.8479999999999999"/>
    <b v="1"/>
    <b v="0"/>
    <b v="0"/>
    <b v="0"/>
    <b v="0"/>
    <n v="3.08"/>
    <n v="1.8479999999999999"/>
    <n v="0"/>
    <n v="0"/>
    <n v="0"/>
    <n v="0"/>
    <n v="10.43188724415217"/>
    <n v="57.006334162536902"/>
    <n v="1.7058174739526766"/>
    <n v="91.638596386430919"/>
  </r>
  <r>
    <n v="389"/>
    <x v="486"/>
    <m/>
    <x v="9"/>
    <m/>
    <s v="Player"/>
    <x v="0"/>
    <n v="1.9019999999999999"/>
    <b v="1"/>
    <b v="0"/>
    <b v="0"/>
    <b v="0"/>
    <b v="0"/>
    <n v="3.17"/>
    <n v="1.9019999999999999"/>
    <n v="0"/>
    <n v="0"/>
    <n v="0"/>
    <n v="0"/>
    <n v="0"/>
    <n v="0"/>
    <n v="1.6668759506253585"/>
    <n v="8.5849500062264692"/>
  </r>
  <r>
    <n v="384"/>
    <x v="487"/>
    <m/>
    <x v="9"/>
    <m/>
    <s v="Player"/>
    <x v="0"/>
    <n v="4.17"/>
    <b v="1"/>
    <b v="0"/>
    <b v="0"/>
    <b v="0"/>
    <b v="0"/>
    <n v="6.95"/>
    <n v="4.17"/>
    <n v="0"/>
    <n v="0"/>
    <n v="0"/>
    <n v="0"/>
    <n v="0"/>
    <n v="0"/>
    <n v="1.6494648957516973"/>
    <n v="2.5565627792676278"/>
  </r>
  <r>
    <n v="282"/>
    <x v="488"/>
    <m/>
    <x v="9"/>
    <m/>
    <s v="Player"/>
    <x v="0"/>
    <n v="4.6319999999999997"/>
    <b v="1"/>
    <b v="0"/>
    <b v="0"/>
    <b v="0"/>
    <b v="0"/>
    <n v="7.72"/>
    <n v="4.6319999999999997"/>
    <n v="0"/>
    <n v="0"/>
    <n v="0"/>
    <n v="0"/>
    <n v="0"/>
    <n v="0"/>
    <n v="1.6077749866765001"/>
    <n v="11.23777767167164"/>
  </r>
  <r>
    <n v="452"/>
    <x v="489"/>
    <m/>
    <x v="9"/>
    <m/>
    <s v="Player"/>
    <x v="0"/>
    <n v="2.37"/>
    <b v="1"/>
    <b v="0"/>
    <b v="0"/>
    <b v="0"/>
    <b v="0"/>
    <n v="3.95"/>
    <n v="2.37"/>
    <n v="0"/>
    <n v="0"/>
    <n v="0"/>
    <n v="0"/>
    <n v="0"/>
    <n v="0"/>
    <n v="1.5666010199896194"/>
    <n v="64.267886105195231"/>
  </r>
  <r>
    <n v="310"/>
    <x v="490"/>
    <s v="China"/>
    <x v="42"/>
    <s v="China"/>
    <s v="Player"/>
    <x v="0"/>
    <n v="7.3559999999999999"/>
    <b v="1"/>
    <b v="0"/>
    <b v="0"/>
    <b v="0"/>
    <b v="0"/>
    <n v="12.26"/>
    <n v="7.3559999999999999"/>
    <n v="0"/>
    <n v="0"/>
    <n v="0"/>
    <n v="0"/>
    <n v="11.496098899837268"/>
    <n v="63.540506923679615"/>
    <n v="1.5522555967856466"/>
    <n v="68.978336116193901"/>
  </r>
  <r>
    <n v="335"/>
    <x v="491"/>
    <s v="Brazil"/>
    <x v="25"/>
    <s v="South America"/>
    <s v="Sniper"/>
    <x v="0"/>
    <n v="29.050799999999995"/>
    <b v="1"/>
    <b v="0"/>
    <b v="1"/>
    <b v="0"/>
    <b v="0"/>
    <n v="29.48"/>
    <n v="17.687999999999999"/>
    <n v="5.645999999999999"/>
    <n v="3.5375999999999999"/>
    <n v="2.1791999999999998"/>
    <n v="0"/>
    <n v="20.962879946090283"/>
    <n v="24.997366585316563"/>
    <n v="1.5375338674704953"/>
    <n v="66.028628586448917"/>
  </r>
  <r>
    <n v="574"/>
    <x v="492"/>
    <m/>
    <x v="9"/>
    <m/>
    <s v="Player"/>
    <x v="0"/>
    <n v="5.3699999999999992"/>
    <b v="1"/>
    <b v="0"/>
    <b v="0"/>
    <b v="0"/>
    <b v="0"/>
    <n v="8.9499999999999993"/>
    <n v="5.3699999999999992"/>
    <n v="0"/>
    <n v="0"/>
    <n v="0"/>
    <n v="0"/>
    <n v="0"/>
    <n v="0"/>
    <n v="1.5078295671741804"/>
    <n v="60.805429262789154"/>
  </r>
  <r>
    <n v="590"/>
    <x v="493"/>
    <m/>
    <x v="9"/>
    <m/>
    <s v="Player"/>
    <x v="0"/>
    <n v="1.74"/>
    <b v="1"/>
    <b v="0"/>
    <b v="0"/>
    <b v="0"/>
    <b v="0"/>
    <n v="2.9"/>
    <n v="1.74"/>
    <n v="0"/>
    <n v="0"/>
    <n v="0"/>
    <n v="0"/>
    <n v="0"/>
    <n v="0"/>
    <n v="1.5042104720692753"/>
    <n v="86.331119335742628"/>
  </r>
  <r>
    <n v="461"/>
    <x v="494"/>
    <m/>
    <x v="9"/>
    <m/>
    <s v="Player"/>
    <x v="0"/>
    <n v="3.9059999999999997"/>
    <b v="1"/>
    <b v="0"/>
    <b v="0"/>
    <b v="0"/>
    <b v="0"/>
    <n v="6.51"/>
    <n v="3.9059999999999997"/>
    <n v="0"/>
    <n v="0"/>
    <n v="0"/>
    <n v="0"/>
    <n v="0"/>
    <n v="0"/>
    <n v="1.4898770251731277"/>
    <n v="6.5782409041867416"/>
  </r>
  <r>
    <n v="135"/>
    <x v="495"/>
    <s v="Russia"/>
    <x v="35"/>
    <s v="CIS"/>
    <s v="Player"/>
    <x v="0"/>
    <n v="2.2320000000000002"/>
    <b v="1"/>
    <b v="0"/>
    <b v="0"/>
    <b v="0"/>
    <b v="0"/>
    <n v="3.72"/>
    <n v="2.2320000000000002"/>
    <n v="0"/>
    <n v="0"/>
    <n v="0"/>
    <n v="0"/>
    <n v="25.933572572538186"/>
    <n v="30.303134935965836"/>
    <n v="1.3699361418457994"/>
    <n v="66.148100632514968"/>
  </r>
  <r>
    <n v="612"/>
    <x v="496"/>
    <m/>
    <x v="9"/>
    <m/>
    <s v="Player"/>
    <x v="0"/>
    <n v="3.8339999999999996"/>
    <b v="1"/>
    <b v="0"/>
    <b v="0"/>
    <b v="0"/>
    <b v="0"/>
    <n v="6.39"/>
    <n v="3.8339999999999996"/>
    <n v="0"/>
    <n v="0"/>
    <n v="0"/>
    <n v="0"/>
    <n v="0"/>
    <n v="0"/>
    <n v="1.369847204045582"/>
    <n v="45.197242850386701"/>
  </r>
  <r>
    <n v="278"/>
    <x v="497"/>
    <s v="Germany"/>
    <x v="58"/>
    <s v="Europe"/>
    <s v="Player"/>
    <x v="0"/>
    <n v="29.197600000000001"/>
    <b v="1"/>
    <b v="0"/>
    <b v="0"/>
    <b v="0"/>
    <b v="0"/>
    <n v="37.549999999999997"/>
    <n v="22.529999999999998"/>
    <n v="2.5943999999999998"/>
    <n v="2.5739999999999998"/>
    <n v="1.2023999999999999"/>
    <n v="0.29680000000000001"/>
    <n v="4.7614195952275216"/>
    <n v="49.815814745888169"/>
    <n v="1.3554130386460186"/>
    <n v="35.277777436154025"/>
  </r>
  <r>
    <n v="372"/>
    <x v="498"/>
    <m/>
    <x v="9"/>
    <m/>
    <s v="Player"/>
    <x v="0"/>
    <n v="1.68"/>
    <b v="1"/>
    <b v="0"/>
    <b v="0"/>
    <b v="0"/>
    <b v="0"/>
    <n v="2.8"/>
    <n v="1.68"/>
    <n v="0"/>
    <n v="0"/>
    <n v="0"/>
    <n v="0"/>
    <n v="0"/>
    <n v="0"/>
    <n v="1.2916184204365146"/>
    <n v="96.71875226656978"/>
  </r>
  <r>
    <n v="254"/>
    <x v="499"/>
    <s v="Russia"/>
    <x v="14"/>
    <s v="CIS"/>
    <s v="Player"/>
    <x v="0"/>
    <n v="11.256"/>
    <b v="1"/>
    <b v="0"/>
    <b v="0"/>
    <b v="0"/>
    <b v="0"/>
    <n v="18.760000000000002"/>
    <n v="11.256"/>
    <n v="0"/>
    <n v="0"/>
    <n v="0"/>
    <n v="0"/>
    <n v="32.536655642604607"/>
    <n v="50.826256271101954"/>
    <n v="1.2843073115137231"/>
    <n v="96.502677926948238"/>
  </r>
  <r>
    <n v="402"/>
    <x v="500"/>
    <m/>
    <x v="9"/>
    <m/>
    <s v="Player"/>
    <x v="0"/>
    <n v="1.9919999999999998"/>
    <b v="1"/>
    <b v="0"/>
    <b v="0"/>
    <b v="0"/>
    <b v="0"/>
    <n v="3.32"/>
    <n v="1.9919999999999998"/>
    <n v="0"/>
    <n v="0"/>
    <n v="0"/>
    <n v="0"/>
    <n v="0"/>
    <n v="0"/>
    <n v="1.2765652703641421"/>
    <n v="23.609124247576542"/>
  </r>
  <r>
    <n v="223"/>
    <x v="501"/>
    <s v="Canada"/>
    <x v="26"/>
    <s v="North America"/>
    <s v="Player"/>
    <x v="0"/>
    <n v="76.486800000000002"/>
    <b v="1"/>
    <b v="0"/>
    <b v="0"/>
    <b v="0"/>
    <b v="0"/>
    <n v="87.12"/>
    <n v="52.271999999999998"/>
    <n v="4.7652000000000001"/>
    <n v="11.706"/>
    <n v="7.7435999999999998"/>
    <n v="0"/>
    <n v="16.810872072215261"/>
    <n v="47.102889400094696"/>
    <n v="1.275726806672445"/>
    <n v="3.3585667626634446"/>
  </r>
  <r>
    <n v="284"/>
    <x v="502"/>
    <m/>
    <x v="9"/>
    <m/>
    <s v="Player"/>
    <x v="0"/>
    <n v="1.95"/>
    <b v="1"/>
    <b v="0"/>
    <b v="0"/>
    <b v="0"/>
    <b v="0"/>
    <n v="3.25"/>
    <n v="1.95"/>
    <n v="0"/>
    <n v="0"/>
    <n v="0"/>
    <n v="0"/>
    <n v="0"/>
    <n v="0"/>
    <n v="1.2636943534643166"/>
    <n v="86.170228480536153"/>
  </r>
  <r>
    <n v="563"/>
    <x v="503"/>
    <s v="Philippines"/>
    <x v="20"/>
    <s v="Southeast Asia"/>
    <s v="Player"/>
    <x v="0"/>
    <n v="1.482"/>
    <b v="1"/>
    <b v="0"/>
    <b v="0"/>
    <b v="0"/>
    <b v="0"/>
    <n v="2.4700000000000002"/>
    <n v="1.482"/>
    <n v="0"/>
    <n v="0"/>
    <n v="0"/>
    <n v="0"/>
    <n v="19.93992212695688"/>
    <n v="69.655740260029816"/>
    <n v="1.2605078446292424"/>
    <n v="4.5150731320723594"/>
  </r>
  <r>
    <n v="226"/>
    <x v="504"/>
    <m/>
    <x v="9"/>
    <m/>
    <s v="Player"/>
    <x v="0"/>
    <n v="3.246"/>
    <b v="1"/>
    <b v="0"/>
    <b v="0"/>
    <b v="0"/>
    <b v="0"/>
    <n v="5.41"/>
    <n v="3.246"/>
    <n v="0"/>
    <n v="0"/>
    <n v="0"/>
    <n v="0"/>
    <n v="0"/>
    <n v="0"/>
    <n v="1.2279025586315211"/>
    <n v="96.532778543187575"/>
  </r>
  <r>
    <n v="541"/>
    <x v="505"/>
    <s v="China"/>
    <x v="47"/>
    <s v="China"/>
    <s v="Player"/>
    <x v="0"/>
    <n v="2.214"/>
    <b v="1"/>
    <b v="0"/>
    <b v="0"/>
    <b v="0"/>
    <b v="0"/>
    <n v="3.69"/>
    <n v="2.214"/>
    <n v="0"/>
    <n v="0"/>
    <n v="0"/>
    <n v="0"/>
    <n v="11.540862536333147"/>
    <n v="51.270187988463476"/>
    <n v="1.1941987558699056"/>
    <n v="58.139360613753297"/>
  </r>
  <r>
    <n v="525"/>
    <x v="506"/>
    <m/>
    <x v="9"/>
    <m/>
    <s v="Player"/>
    <x v="0"/>
    <n v="39.113999999999997"/>
    <b v="1"/>
    <b v="0"/>
    <b v="0"/>
    <b v="0"/>
    <b v="0"/>
    <n v="65.19"/>
    <n v="39.113999999999997"/>
    <n v="0"/>
    <n v="0"/>
    <n v="0"/>
    <n v="0"/>
    <n v="0"/>
    <n v="0"/>
    <n v="1.136114333356071"/>
    <n v="14.517568220067895"/>
  </r>
  <r>
    <n v="368"/>
    <x v="507"/>
    <m/>
    <x v="9"/>
    <m/>
    <s v="Player"/>
    <x v="0"/>
    <n v="7.2780000000000005"/>
    <b v="1"/>
    <b v="0"/>
    <b v="0"/>
    <b v="0"/>
    <b v="0"/>
    <n v="12.13"/>
    <n v="7.2780000000000005"/>
    <n v="0"/>
    <n v="0"/>
    <n v="0"/>
    <n v="0"/>
    <n v="0"/>
    <n v="0"/>
    <n v="1.1150977133206892"/>
    <n v="39.80797327310961"/>
  </r>
  <r>
    <n v="129"/>
    <x v="508"/>
    <s v="Brazil"/>
    <x v="36"/>
    <s v="South America"/>
    <s v="Player"/>
    <x v="0"/>
    <n v="57.054000000000002"/>
    <b v="1"/>
    <b v="0"/>
    <b v="0"/>
    <b v="0"/>
    <b v="0"/>
    <n v="95.09"/>
    <n v="57.054000000000002"/>
    <n v="0"/>
    <n v="0"/>
    <n v="0"/>
    <n v="0"/>
    <n v="11.965635913548798"/>
    <n v="26.659455269588232"/>
    <n v="1.0941847217522001"/>
    <n v="14.602302319698548"/>
  </r>
  <r>
    <n v="19"/>
    <x v="509"/>
    <m/>
    <x v="9"/>
    <m/>
    <s v="Player"/>
    <x v="0"/>
    <n v="1.6739999999999999"/>
    <b v="1"/>
    <b v="0"/>
    <b v="0"/>
    <b v="0"/>
    <b v="0"/>
    <n v="2.79"/>
    <n v="1.6739999999999999"/>
    <n v="0"/>
    <n v="0"/>
    <n v="0"/>
    <n v="0"/>
    <n v="0"/>
    <n v="0"/>
    <n v="1.0845652943802897"/>
    <n v="93.069184698566104"/>
  </r>
  <r>
    <n v="250"/>
    <x v="510"/>
    <s v="United States"/>
    <x v="40"/>
    <s v="North America"/>
    <s v="Player"/>
    <x v="0"/>
    <n v="2.5739999999999998"/>
    <b v="1"/>
    <b v="0"/>
    <b v="0"/>
    <b v="0"/>
    <b v="0"/>
    <n v="4.29"/>
    <n v="2.5739999999999998"/>
    <n v="0"/>
    <n v="0"/>
    <n v="0"/>
    <n v="0"/>
    <n v="15.482959240835161"/>
    <n v="50.163148128848867"/>
    <n v="1.0505490503788173"/>
    <n v="96.067448726184836"/>
  </r>
  <r>
    <n v="559"/>
    <x v="511"/>
    <m/>
    <x v="9"/>
    <m/>
    <s v="Player"/>
    <x v="0"/>
    <n v="12.047999999999998"/>
    <b v="1"/>
    <b v="0"/>
    <b v="0"/>
    <b v="0"/>
    <b v="0"/>
    <n v="20.079999999999998"/>
    <n v="12.047999999999998"/>
    <n v="0"/>
    <n v="0"/>
    <n v="0"/>
    <n v="0"/>
    <n v="0"/>
    <n v="0"/>
    <n v="1.0274966278961686"/>
    <n v="91.377931902452417"/>
  </r>
  <r>
    <n v="247"/>
    <x v="512"/>
    <s v="Denmark"/>
    <x v="13"/>
    <s v="Europe"/>
    <s v="Entry"/>
    <x v="0"/>
    <n v="9.9796000000000014"/>
    <b v="1"/>
    <b v="1"/>
    <b v="0"/>
    <b v="0"/>
    <b v="0"/>
    <n v="3.65"/>
    <n v="2.19"/>
    <n v="0.438"/>
    <n v="1.3908"/>
    <n v="5.6448"/>
    <n v="0.316"/>
    <n v="20.285910514631894"/>
    <n v="60.127142743378855"/>
    <n v="0.98161516661366466"/>
    <n v="85.488592221727885"/>
  </r>
  <r>
    <n v="500"/>
    <x v="513"/>
    <m/>
    <x v="9"/>
    <m/>
    <s v="Player"/>
    <x v="0"/>
    <n v="2.82"/>
    <b v="1"/>
    <b v="0"/>
    <b v="0"/>
    <b v="0"/>
    <b v="0"/>
    <n v="4.7"/>
    <n v="2.82"/>
    <n v="0"/>
    <n v="0"/>
    <n v="0"/>
    <n v="0"/>
    <n v="0"/>
    <n v="0"/>
    <n v="0.96838857570432157"/>
    <n v="48.275903606940695"/>
  </r>
  <r>
    <n v="60"/>
    <x v="514"/>
    <m/>
    <x v="9"/>
    <m/>
    <s v="Player"/>
    <x v="0"/>
    <n v="2.5559999999999996"/>
    <b v="1"/>
    <b v="0"/>
    <b v="0"/>
    <b v="0"/>
    <b v="0"/>
    <n v="4.26"/>
    <n v="2.5559999999999996"/>
    <n v="0"/>
    <n v="0"/>
    <n v="0"/>
    <n v="0"/>
    <n v="0"/>
    <n v="0"/>
    <n v="0.96744689782401005"/>
    <n v="72.626626410728448"/>
  </r>
  <r>
    <n v="476"/>
    <x v="515"/>
    <m/>
    <x v="9"/>
    <m/>
    <s v="Player"/>
    <x v="0"/>
    <n v="4.734"/>
    <b v="1"/>
    <b v="0"/>
    <b v="0"/>
    <b v="0"/>
    <b v="0"/>
    <n v="7.89"/>
    <n v="4.734"/>
    <n v="0"/>
    <n v="0"/>
    <n v="0"/>
    <n v="0"/>
    <n v="0"/>
    <n v="0"/>
    <n v="0.90086411437984348"/>
    <n v="16.337870132693581"/>
  </r>
  <r>
    <n v="340"/>
    <x v="516"/>
    <m/>
    <x v="9"/>
    <m/>
    <s v="Player"/>
    <x v="0"/>
    <n v="5.0339999999999998"/>
    <b v="1"/>
    <b v="0"/>
    <b v="0"/>
    <b v="0"/>
    <b v="0"/>
    <n v="8.39"/>
    <n v="5.0339999999999998"/>
    <n v="0"/>
    <n v="0"/>
    <n v="0"/>
    <n v="0"/>
    <n v="0"/>
    <n v="0"/>
    <n v="0.88771023176088582"/>
    <n v="13.043883627314576"/>
  </r>
  <r>
    <n v="93"/>
    <x v="517"/>
    <s v="Ukraine"/>
    <x v="19"/>
    <s v="CIS"/>
    <s v="Player"/>
    <x v="0"/>
    <n v="2.16"/>
    <b v="1"/>
    <b v="0"/>
    <b v="0"/>
    <b v="0"/>
    <b v="0"/>
    <n v="3.6"/>
    <n v="2.16"/>
    <n v="0"/>
    <n v="0"/>
    <n v="0"/>
    <n v="0"/>
    <n v="13.646069009973383"/>
    <n v="59.027127458214316"/>
    <n v="0.88149976906213356"/>
    <n v="97.4727796905334"/>
  </r>
  <r>
    <n v="339"/>
    <x v="518"/>
    <s v="Philippines"/>
    <x v="52"/>
    <s v="Southeast Asia"/>
    <s v="Player"/>
    <x v="0"/>
    <n v="2.3580000000000001"/>
    <b v="1"/>
    <b v="0"/>
    <b v="0"/>
    <b v="0"/>
    <b v="0"/>
    <n v="3.93"/>
    <n v="2.3580000000000001"/>
    <n v="0"/>
    <n v="0"/>
    <n v="0"/>
    <n v="0"/>
    <n v="10.6337735831292"/>
    <n v="57.075079560400241"/>
    <n v="0.8707251527826011"/>
    <n v="6.0047341313783953"/>
  </r>
  <r>
    <n v="450"/>
    <x v="519"/>
    <m/>
    <x v="9"/>
    <m/>
    <s v="Player"/>
    <x v="0"/>
    <n v="6.1739999999999995"/>
    <b v="1"/>
    <b v="0"/>
    <b v="0"/>
    <b v="0"/>
    <b v="0"/>
    <n v="10.29"/>
    <n v="6.1739999999999995"/>
    <n v="0"/>
    <n v="0"/>
    <n v="0"/>
    <n v="0"/>
    <n v="0"/>
    <n v="0"/>
    <n v="0.86482369542545545"/>
    <n v="7.9049862441169694"/>
  </r>
  <r>
    <n v="581"/>
    <x v="520"/>
    <m/>
    <x v="9"/>
    <m/>
    <s v="Player"/>
    <x v="0"/>
    <n v="27.287999999999997"/>
    <b v="1"/>
    <b v="0"/>
    <b v="0"/>
    <b v="0"/>
    <b v="0"/>
    <n v="45.48"/>
    <n v="27.287999999999997"/>
    <n v="0"/>
    <n v="0"/>
    <n v="0"/>
    <n v="0"/>
    <n v="0"/>
    <n v="0"/>
    <n v="0.8579747525682655"/>
    <n v="96.628017460871476"/>
  </r>
  <r>
    <n v="580"/>
    <x v="521"/>
    <m/>
    <x v="9"/>
    <m/>
    <s v="Player"/>
    <x v="0"/>
    <n v="2.7359999999999998"/>
    <b v="1"/>
    <b v="0"/>
    <b v="0"/>
    <b v="0"/>
    <b v="0"/>
    <n v="4.5599999999999996"/>
    <n v="2.7359999999999998"/>
    <n v="0"/>
    <n v="0"/>
    <n v="0"/>
    <n v="0"/>
    <n v="0"/>
    <n v="0"/>
    <n v="0.84290090130643092"/>
    <n v="9.3429254431385154"/>
  </r>
  <r>
    <n v="361"/>
    <x v="522"/>
    <m/>
    <x v="9"/>
    <m/>
    <s v="Player"/>
    <x v="0"/>
    <n v="1.6739999999999999"/>
    <b v="1"/>
    <b v="0"/>
    <b v="0"/>
    <b v="0"/>
    <b v="0"/>
    <n v="2.79"/>
    <n v="1.6739999999999999"/>
    <n v="0"/>
    <n v="0"/>
    <n v="0"/>
    <n v="0"/>
    <n v="0"/>
    <n v="0"/>
    <n v="0.84244747235974782"/>
    <n v="89.660935429279647"/>
  </r>
  <r>
    <n v="120"/>
    <x v="523"/>
    <s v="China"/>
    <x v="27"/>
    <s v="Southeast Asia"/>
    <s v="Player"/>
    <x v="0"/>
    <n v="1.8119999999999998"/>
    <b v="1"/>
    <b v="0"/>
    <b v="0"/>
    <b v="0"/>
    <b v="0"/>
    <n v="3.02"/>
    <n v="1.8119999999999998"/>
    <n v="0"/>
    <n v="0"/>
    <n v="0"/>
    <n v="0"/>
    <n v="20.04833771989842"/>
    <n v="50.246741585920759"/>
    <n v="0.82652655035125078"/>
    <n v="4.1097811776072772"/>
  </r>
  <r>
    <n v="515"/>
    <x v="524"/>
    <m/>
    <x v="9"/>
    <m/>
    <s v="Player"/>
    <x v="0"/>
    <n v="3.9119999999999995"/>
    <b v="1"/>
    <b v="0"/>
    <b v="0"/>
    <b v="0"/>
    <b v="0"/>
    <n v="6.52"/>
    <n v="3.9119999999999995"/>
    <n v="0"/>
    <n v="0"/>
    <n v="0"/>
    <n v="0"/>
    <n v="0"/>
    <n v="0"/>
    <n v="0.77354779515063155"/>
    <n v="10.111000310619449"/>
  </r>
  <r>
    <n v="463"/>
    <x v="525"/>
    <s v="United States"/>
    <x v="37"/>
    <s v="North America"/>
    <s v="Player"/>
    <x v="0"/>
    <n v="1.704"/>
    <b v="1"/>
    <b v="0"/>
    <b v="0"/>
    <b v="0"/>
    <b v="0"/>
    <n v="2.84"/>
    <n v="1.704"/>
    <n v="0"/>
    <n v="0"/>
    <n v="0"/>
    <n v="0"/>
    <n v="14.097920629595553"/>
    <n v="31.693453625562448"/>
    <n v="0.75469280004548045"/>
    <n v="45.045659453736079"/>
  </r>
  <r>
    <n v="326"/>
    <x v="526"/>
    <s v="Brazil"/>
    <x v="41"/>
    <s v="South America"/>
    <s v="Player"/>
    <x v="0"/>
    <n v="3.1319999999999997"/>
    <b v="1"/>
    <b v="0"/>
    <b v="0"/>
    <b v="0"/>
    <b v="0"/>
    <n v="5.22"/>
    <n v="3.1319999999999997"/>
    <n v="0"/>
    <n v="0"/>
    <n v="0"/>
    <n v="0"/>
    <n v="13.402543751162753"/>
    <n v="51.808253417223021"/>
    <n v="0.69135415490238317"/>
    <n v="70.583710563079038"/>
  </r>
  <r>
    <n v="194"/>
    <x v="527"/>
    <s v="Denmark"/>
    <x v="12"/>
    <s v="Europe"/>
    <s v="Player"/>
    <x v="0"/>
    <n v="28.646399999999996"/>
    <b v="1"/>
    <b v="0"/>
    <b v="0"/>
    <b v="0"/>
    <b v="0"/>
    <n v="17.55"/>
    <n v="10.53"/>
    <n v="0.87"/>
    <n v="7.6163999999999996"/>
    <n v="9.629999999999999"/>
    <n v="0"/>
    <n v="22.587367139784767"/>
    <n v="45.336946542544389"/>
    <n v="0.644437249197923"/>
    <n v="77.792117275207872"/>
  </r>
  <r>
    <n v="513"/>
    <x v="528"/>
    <m/>
    <x v="9"/>
    <m/>
    <s v="Player"/>
    <x v="0"/>
    <n v="1.758"/>
    <b v="1"/>
    <b v="0"/>
    <b v="0"/>
    <b v="0"/>
    <b v="0"/>
    <n v="2.93"/>
    <n v="1.758"/>
    <n v="0"/>
    <n v="0"/>
    <n v="0"/>
    <n v="0"/>
    <n v="0"/>
    <n v="0"/>
    <n v="0.63790551093213421"/>
    <n v="7.2932426032296229"/>
  </r>
  <r>
    <n v="443"/>
    <x v="529"/>
    <m/>
    <x v="9"/>
    <m/>
    <s v="Player"/>
    <x v="0"/>
    <n v="1.524"/>
    <b v="1"/>
    <b v="0"/>
    <b v="0"/>
    <b v="0"/>
    <b v="0"/>
    <n v="2.54"/>
    <n v="1.524"/>
    <n v="0"/>
    <n v="0"/>
    <n v="0"/>
    <n v="0"/>
    <n v="0"/>
    <n v="0"/>
    <n v="0.63268978598885539"/>
    <n v="83.838900871661679"/>
  </r>
  <r>
    <n v="558"/>
    <x v="530"/>
    <s v="Indonesia"/>
    <x v="31"/>
    <s v="Southeast Asia"/>
    <s v="Player"/>
    <x v="0"/>
    <n v="2.9339999999999997"/>
    <b v="1"/>
    <b v="0"/>
    <b v="0"/>
    <b v="0"/>
    <b v="0"/>
    <n v="4.8899999999999997"/>
    <n v="2.9339999999999997"/>
    <n v="0"/>
    <n v="0"/>
    <n v="0"/>
    <n v="0"/>
    <n v="12.143941794775388"/>
    <n v="33.873924969624497"/>
    <n v="0.60838707518619894"/>
    <n v="18.913454035438058"/>
  </r>
  <r>
    <n v="410"/>
    <x v="531"/>
    <m/>
    <x v="9"/>
    <m/>
    <s v="Player"/>
    <x v="0"/>
    <n v="2.1"/>
    <b v="1"/>
    <b v="0"/>
    <b v="0"/>
    <b v="0"/>
    <b v="0"/>
    <n v="3.5"/>
    <n v="2.1"/>
    <n v="0"/>
    <n v="0"/>
    <n v="0"/>
    <n v="0"/>
    <n v="0"/>
    <n v="0"/>
    <n v="0.58034730185094674"/>
    <n v="89.830019323408266"/>
  </r>
  <r>
    <n v="504"/>
    <x v="532"/>
    <m/>
    <x v="9"/>
    <m/>
    <s v="Player"/>
    <x v="0"/>
    <n v="1.8179999999999998"/>
    <b v="1"/>
    <b v="0"/>
    <b v="0"/>
    <b v="0"/>
    <b v="0"/>
    <n v="3.03"/>
    <n v="1.8179999999999998"/>
    <n v="0"/>
    <n v="0"/>
    <n v="0"/>
    <n v="0"/>
    <n v="0"/>
    <n v="0"/>
    <n v="0.57925898444244472"/>
    <n v="30.806863924145279"/>
  </r>
  <r>
    <n v="539"/>
    <x v="533"/>
    <s v="Russia"/>
    <x v="51"/>
    <s v="CIS"/>
    <s v="Player"/>
    <x v="0"/>
    <n v="2.79"/>
    <b v="1"/>
    <b v="0"/>
    <b v="0"/>
    <b v="0"/>
    <b v="0"/>
    <n v="4.6500000000000004"/>
    <n v="2.79"/>
    <n v="0"/>
    <n v="0"/>
    <n v="0"/>
    <n v="0"/>
    <n v="11.257807546596823"/>
    <n v="27.157495550030927"/>
    <n v="0.55508575271149829"/>
    <n v="19.522447452520378"/>
  </r>
  <r>
    <n v="148"/>
    <x v="534"/>
    <s v="United Kingdom"/>
    <x v="38"/>
    <s v="Europe"/>
    <s v="Sniper"/>
    <x v="0"/>
    <n v="17.898"/>
    <b v="1"/>
    <b v="0"/>
    <b v="1"/>
    <b v="0"/>
    <b v="0"/>
    <n v="2.83"/>
    <n v="1.698"/>
    <n v="11.5932"/>
    <n v="0.33960000000000001"/>
    <n v="4.2671999999999999"/>
    <n v="0"/>
    <n v="11.358561209101778"/>
    <n v="52.910153365579632"/>
    <n v="0.38070014946084924"/>
    <n v="68.075724986841919"/>
  </r>
  <r>
    <n v="134"/>
    <x v="535"/>
    <s v="Australia"/>
    <x v="56"/>
    <s v="Southeast Asia"/>
    <s v="Player"/>
    <x v="0"/>
    <n v="3.4380000000000002"/>
    <b v="1"/>
    <b v="0"/>
    <b v="0"/>
    <b v="0"/>
    <b v="0"/>
    <n v="5.73"/>
    <n v="3.4380000000000002"/>
    <n v="0"/>
    <n v="0"/>
    <n v="0"/>
    <n v="0"/>
    <n v="11.269729558807226"/>
    <n v="33.826070440722738"/>
    <n v="0.36470524130046661"/>
    <n v="82.087517187047084"/>
  </r>
  <r>
    <n v="586"/>
    <x v="536"/>
    <m/>
    <x v="9"/>
    <m/>
    <s v="Player"/>
    <x v="0"/>
    <n v="1.74"/>
    <b v="1"/>
    <b v="0"/>
    <b v="0"/>
    <b v="0"/>
    <b v="0"/>
    <n v="2.9"/>
    <n v="1.74"/>
    <n v="0"/>
    <n v="0"/>
    <n v="0"/>
    <n v="0"/>
    <n v="0"/>
    <n v="0"/>
    <n v="0.31612137932531376"/>
    <n v="57.462296580566694"/>
  </r>
  <r>
    <n v="446"/>
    <x v="537"/>
    <m/>
    <x v="9"/>
    <m/>
    <s v="Player"/>
    <x v="0"/>
    <n v="4.6619999999999999"/>
    <b v="1"/>
    <b v="0"/>
    <b v="0"/>
    <b v="0"/>
    <b v="0"/>
    <n v="7.77"/>
    <n v="4.6619999999999999"/>
    <n v="0"/>
    <n v="0"/>
    <n v="0"/>
    <n v="0"/>
    <n v="0"/>
    <n v="0"/>
    <n v="0.22277276629338655"/>
    <n v="56.399726734656397"/>
  </r>
  <r>
    <n v="471"/>
    <x v="538"/>
    <m/>
    <x v="9"/>
    <m/>
    <s v="Player"/>
    <x v="0"/>
    <n v="56.502000000000002"/>
    <b v="1"/>
    <b v="0"/>
    <b v="0"/>
    <b v="0"/>
    <b v="0"/>
    <n v="94.17"/>
    <n v="56.502000000000002"/>
    <n v="0"/>
    <n v="0"/>
    <n v="0"/>
    <n v="0"/>
    <n v="0"/>
    <n v="0"/>
    <n v="0.19444117581812775"/>
    <n v="95.425799952125175"/>
  </r>
  <r>
    <n v="560"/>
    <x v="539"/>
    <m/>
    <x v="9"/>
    <m/>
    <s v="Player"/>
    <x v="0"/>
    <n v="58.29"/>
    <b v="1"/>
    <b v="0"/>
    <b v="0"/>
    <b v="0"/>
    <b v="0"/>
    <n v="97.15"/>
    <n v="58.29"/>
    <n v="0"/>
    <n v="0"/>
    <n v="0"/>
    <n v="0"/>
    <n v="0"/>
    <n v="0"/>
    <n v="0.19138870221260923"/>
    <n v="68.973225847044347"/>
  </r>
  <r>
    <n v="480"/>
    <x v="540"/>
    <s v="Philippines"/>
    <x v="20"/>
    <s v="Southeast Asia"/>
    <s v="Player"/>
    <x v="0"/>
    <n v="4.9679999999999991"/>
    <b v="1"/>
    <b v="0"/>
    <b v="0"/>
    <b v="0"/>
    <b v="0"/>
    <n v="8.2799999999999994"/>
    <n v="4.9679999999999991"/>
    <n v="0"/>
    <n v="0"/>
    <n v="0"/>
    <n v="0"/>
    <n v="19.93992212695688"/>
    <n v="69.655740260029816"/>
    <n v="0.18296692492282327"/>
    <n v="96.803594562630792"/>
  </r>
  <r>
    <n v="137"/>
    <x v="541"/>
    <s v="Finland"/>
    <x v="39"/>
    <s v="Europe"/>
    <s v="Player"/>
    <x v="0"/>
    <n v="2.0760000000000001"/>
    <b v="1"/>
    <b v="0"/>
    <b v="0"/>
    <b v="0"/>
    <b v="0"/>
    <n v="3.46"/>
    <n v="2.0760000000000001"/>
    <n v="0"/>
    <n v="0"/>
    <n v="0"/>
    <n v="0"/>
    <n v="17.556634197599919"/>
    <n v="44.802453504105394"/>
    <n v="0.15707637812309114"/>
    <n v="34.046185686254674"/>
  </r>
  <r>
    <n v="393"/>
    <x v="542"/>
    <m/>
    <x v="9"/>
    <m/>
    <s v="Player"/>
    <x v="0"/>
    <n v="7.6319999999999997"/>
    <b v="1"/>
    <b v="0"/>
    <b v="0"/>
    <b v="0"/>
    <b v="0"/>
    <n v="12.72"/>
    <n v="7.6319999999999997"/>
    <n v="0"/>
    <n v="0"/>
    <n v="0"/>
    <n v="0"/>
    <n v="0"/>
    <n v="0"/>
    <n v="0.14789827341479372"/>
    <n v="71.600909638399713"/>
  </r>
  <r>
    <n v="418"/>
    <x v="543"/>
    <m/>
    <x v="9"/>
    <m/>
    <s v="Player"/>
    <x v="0"/>
    <n v="1.5299999999999998"/>
    <b v="1"/>
    <b v="0"/>
    <b v="0"/>
    <b v="0"/>
    <b v="0"/>
    <n v="2.5499999999999998"/>
    <n v="1.5299999999999998"/>
    <n v="0"/>
    <n v="0"/>
    <n v="0"/>
    <n v="0"/>
    <n v="0"/>
    <n v="0"/>
    <n v="0.13000966777254591"/>
    <n v="63.433444646632829"/>
  </r>
  <r>
    <n v="610"/>
    <x v="544"/>
    <m/>
    <x v="9"/>
    <m/>
    <s v="Player"/>
    <x v="0"/>
    <n v="14.561999999999999"/>
    <b v="1"/>
    <b v="0"/>
    <b v="0"/>
    <b v="0"/>
    <b v="0"/>
    <n v="24.27"/>
    <n v="14.561999999999999"/>
    <n v="0"/>
    <n v="0"/>
    <n v="0"/>
    <n v="0"/>
    <n v="0"/>
    <n v="0"/>
    <n v="0.12516276109649868"/>
    <n v="56.699940294229776"/>
  </r>
  <r>
    <n v="241"/>
    <x v="545"/>
    <s v="Malaysia"/>
    <x v="27"/>
    <s v="Southeast Asia"/>
    <s v="Player"/>
    <x v="0"/>
    <n v="7.4099999999999993"/>
    <b v="1"/>
    <b v="0"/>
    <b v="0"/>
    <b v="0"/>
    <b v="0"/>
    <n v="12.35"/>
    <n v="7.4099999999999993"/>
    <n v="0"/>
    <n v="0"/>
    <n v="0"/>
    <n v="0"/>
    <n v="20.04833771989842"/>
    <n v="50.246741585920759"/>
    <n v="0.10241633080947102"/>
    <n v="14.404618143756981"/>
  </r>
  <r>
    <n v="494"/>
    <x v="546"/>
    <m/>
    <x v="9"/>
    <m/>
    <s v="Player"/>
    <x v="0"/>
    <n v="6.84"/>
    <b v="1"/>
    <b v="0"/>
    <b v="0"/>
    <b v="0"/>
    <b v="0"/>
    <n v="11.4"/>
    <n v="6.84"/>
    <n v="0"/>
    <n v="0"/>
    <n v="0"/>
    <n v="0"/>
    <n v="0"/>
    <n v="0"/>
    <n v="9.2501739568593561E-2"/>
    <n v="6.2571446162812423"/>
  </r>
  <r>
    <n v="181"/>
    <x v="547"/>
    <s v="Brazil"/>
    <x v="41"/>
    <s v="South America"/>
    <s v="Player"/>
    <x v="0"/>
    <n v="7.4399999999999995"/>
    <b v="1"/>
    <b v="0"/>
    <b v="0"/>
    <b v="0"/>
    <b v="0"/>
    <n v="12.4"/>
    <n v="7.4399999999999995"/>
    <n v="0"/>
    <n v="0"/>
    <n v="0"/>
    <n v="0"/>
    <n v="13.402543751162753"/>
    <n v="51.808253417223021"/>
    <n v="7.8527667783161434E-2"/>
    <n v="62.773395307639177"/>
  </r>
  <r>
    <n v="99"/>
    <x v="548"/>
    <s v="France"/>
    <x v="30"/>
    <s v="Europe"/>
    <s v="Sniper"/>
    <x v="0"/>
    <n v="76.161600000000007"/>
    <b v="1"/>
    <b v="0"/>
    <b v="1"/>
    <b v="0"/>
    <b v="0"/>
    <n v="94.86"/>
    <n v="56.915999999999997"/>
    <n v="6.3647999999999998"/>
    <n v="11.383199999999999"/>
    <n v="1.4976"/>
    <n v="0"/>
    <n v="11.225420226183527"/>
    <n v="32.816964536460553"/>
    <n v="4.2334490313882235E-2"/>
    <n v="8.7350155774497242"/>
  </r>
  <r>
    <n v="96"/>
    <x v="549"/>
    <s v="Canada"/>
    <x v="40"/>
    <s v="North America"/>
    <s v="Player"/>
    <x v="0"/>
    <n v="55.667999999999999"/>
    <b v="1"/>
    <b v="0"/>
    <b v="0"/>
    <b v="0"/>
    <b v="0"/>
    <n v="92.78"/>
    <n v="55.667999999999999"/>
    <n v="0"/>
    <n v="0"/>
    <n v="0"/>
    <n v="0"/>
    <n v="15.482959240835161"/>
    <n v="50.163148128848867"/>
    <n v="1.2503339145501311E-3"/>
    <n v="92.2000331331864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599B2-725E-4BF2-A9A2-63AFD608F4B1}" name="PivotTable1" cacheId="22618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rowHeaderCaption="Teams">
  <location ref="A3:B354" firstHeaderRow="1" firstDataRow="1" firstDataCol="1" rowPageCount="1" colPageCount="1"/>
  <pivotFields count="23">
    <pivotField showAll="0"/>
    <pivotField axis="axisRow" showAll="0">
      <items count="551">
        <item x="333"/>
        <item x="446"/>
        <item x="193"/>
        <item x="291"/>
        <item x="382"/>
        <item x="71"/>
        <item x="49"/>
        <item x="352"/>
        <item x="413"/>
        <item x="270"/>
        <item x="404"/>
        <item x="224"/>
        <item x="60"/>
        <item x="544"/>
        <item x="292"/>
        <item x="542"/>
        <item x="48"/>
        <item x="455"/>
        <item x="19"/>
        <item x="478"/>
        <item x="125"/>
        <item x="113"/>
        <item x="509"/>
        <item x="186"/>
        <item x="262"/>
        <item x="223"/>
        <item x="372"/>
        <item x="248"/>
        <item x="114"/>
        <item x="265"/>
        <item x="158"/>
        <item x="394"/>
        <item x="307"/>
        <item x="339"/>
        <item x="175"/>
        <item x="380"/>
        <item x="78"/>
        <item x="67"/>
        <item x="440"/>
        <item x="185"/>
        <item x="46"/>
        <item x="353"/>
        <item x="14"/>
        <item x="306"/>
        <item x="192"/>
        <item x="355"/>
        <item x="288"/>
        <item x="484"/>
        <item x="284"/>
        <item x="20"/>
        <item x="119"/>
        <item x="433"/>
        <item x="211"/>
        <item x="330"/>
        <item x="493"/>
        <item x="279"/>
        <item x="68"/>
        <item x="423"/>
        <item x="263"/>
        <item x="62"/>
        <item x="356"/>
        <item x="74"/>
        <item x="82"/>
        <item x="399"/>
        <item x="116"/>
        <item x="528"/>
        <item x="176"/>
        <item x="168"/>
        <item x="293"/>
        <item x="177"/>
        <item x="318"/>
        <item x="514"/>
        <item x="242"/>
        <item x="371"/>
        <item x="337"/>
        <item x="206"/>
        <item x="246"/>
        <item x="59"/>
        <item x="406"/>
        <item x="438"/>
        <item x="91"/>
        <item x="294"/>
        <item x="6"/>
        <item x="25"/>
        <item x="354"/>
        <item x="272"/>
        <item x="426"/>
        <item x="360"/>
        <item x="309"/>
        <item x="1"/>
        <item x="383"/>
        <item x="253"/>
        <item x="416"/>
        <item x="287"/>
        <item x="88"/>
        <item x="172"/>
        <item x="319"/>
        <item x="106"/>
        <item x="244"/>
        <item x="450"/>
        <item x="27"/>
        <item x="329"/>
        <item x="249"/>
        <item x="243"/>
        <item x="414"/>
        <item x="266"/>
        <item x="252"/>
        <item x="532"/>
        <item x="41"/>
        <item x="332"/>
        <item x="40"/>
        <item x="390"/>
        <item x="546"/>
        <item x="506"/>
        <item x="264"/>
        <item x="540"/>
        <item x="149"/>
        <item x="344"/>
        <item x="290"/>
        <item x="323"/>
        <item x="255"/>
        <item x="517"/>
        <item x="83"/>
        <item x="549"/>
        <item x="129"/>
        <item x="195"/>
        <item x="420"/>
        <item x="548"/>
        <item x="152"/>
        <item x="45"/>
        <item x="271"/>
        <item x="234"/>
        <item x="247"/>
        <item x="350"/>
        <item x="336"/>
        <item x="422"/>
        <item x="212"/>
        <item x="112"/>
        <item x="127"/>
        <item x="276"/>
        <item x="121"/>
        <item x="427"/>
        <item x="89"/>
        <item x="130"/>
        <item x="199"/>
        <item x="165"/>
        <item x="179"/>
        <item x="304"/>
        <item x="4"/>
        <item x="226"/>
        <item x="530"/>
        <item x="17"/>
        <item x="241"/>
        <item x="12"/>
        <item x="485"/>
        <item x="258"/>
        <item x="425"/>
        <item x="69"/>
        <item x="475"/>
        <item x="167"/>
        <item x="459"/>
        <item x="22"/>
        <item x="295"/>
        <item x="523"/>
        <item x="421"/>
        <item x="496"/>
        <item x="359"/>
        <item x="92"/>
        <item x="543"/>
        <item x="143"/>
        <item x="386"/>
        <item x="449"/>
        <item x="142"/>
        <item x="38"/>
        <item x="368"/>
        <item x="261"/>
        <item x="132"/>
        <item x="533"/>
        <item x="494"/>
        <item x="297"/>
        <item x="239"/>
        <item x="417"/>
        <item x="140"/>
        <item x="64"/>
        <item x="341"/>
        <item x="183"/>
        <item x="111"/>
        <item x="535"/>
        <item x="230"/>
        <item x="298"/>
        <item x="428"/>
        <item x="495"/>
        <item x="138"/>
        <item x="541"/>
        <item x="135"/>
        <item x="102"/>
        <item x="93"/>
        <item x="468"/>
        <item x="521"/>
        <item x="471"/>
        <item x="486"/>
        <item x="363"/>
        <item x="480"/>
        <item x="215"/>
        <item x="348"/>
        <item x="214"/>
        <item x="286"/>
        <item x="47"/>
        <item x="213"/>
        <item x="145"/>
        <item x="204"/>
        <item x="70"/>
        <item x="99"/>
        <item x="511"/>
        <item x="54"/>
        <item x="479"/>
        <item x="345"/>
        <item x="503"/>
        <item x="453"/>
        <item x="21"/>
        <item x="464"/>
        <item x="534"/>
        <item x="86"/>
        <item x="313"/>
        <item x="26"/>
        <item x="240"/>
        <item x="107"/>
        <item x="289"/>
        <item x="458"/>
        <item x="389"/>
        <item x="139"/>
        <item x="181"/>
        <item x="432"/>
        <item x="233"/>
        <item x="87"/>
        <item x="259"/>
        <item x="10"/>
        <item x="201"/>
        <item x="435"/>
        <item x="469"/>
        <item x="209"/>
        <item x="191"/>
        <item x="198"/>
        <item x="188"/>
        <item x="219"/>
        <item x="126"/>
        <item x="379"/>
        <item x="338"/>
        <item x="254"/>
        <item x="75"/>
        <item x="182"/>
        <item x="303"/>
        <item x="154"/>
        <item x="163"/>
        <item x="301"/>
        <item x="196"/>
        <item x="324"/>
        <item x="115"/>
        <item x="128"/>
        <item x="146"/>
        <item x="104"/>
        <item x="296"/>
        <item x="374"/>
        <item x="30"/>
        <item x="343"/>
        <item x="133"/>
        <item x="43"/>
        <item x="308"/>
        <item x="66"/>
        <item x="402"/>
        <item x="418"/>
        <item x="57"/>
        <item x="90"/>
        <item x="547"/>
        <item x="156"/>
        <item x="310"/>
        <item x="220"/>
        <item x="444"/>
        <item x="56"/>
        <item x="39"/>
        <item x="457"/>
        <item x="451"/>
        <item x="520"/>
        <item x="260"/>
        <item x="238"/>
        <item x="278"/>
        <item x="448"/>
        <item x="274"/>
        <item x="190"/>
        <item x="169"/>
        <item x="527"/>
        <item x="52"/>
        <item x="18"/>
        <item x="322"/>
        <item x="237"/>
        <item x="340"/>
        <item x="436"/>
        <item x="101"/>
        <item x="251"/>
        <item x="466"/>
        <item x="362"/>
        <item x="387"/>
        <item x="268"/>
        <item x="203"/>
        <item x="283"/>
        <item x="434"/>
        <item x="184"/>
        <item x="174"/>
        <item x="280"/>
        <item x="227"/>
        <item x="124"/>
        <item x="524"/>
        <item x="525"/>
        <item x="120"/>
        <item x="180"/>
        <item x="424"/>
        <item x="141"/>
        <item x="519"/>
        <item x="474"/>
        <item x="447"/>
        <item x="349"/>
        <item x="65"/>
        <item x="134"/>
        <item x="218"/>
        <item x="7"/>
        <item x="202"/>
        <item x="385"/>
        <item x="267"/>
        <item x="148"/>
        <item x="77"/>
        <item x="501"/>
        <item x="401"/>
        <item x="31"/>
        <item x="538"/>
        <item x="539"/>
        <item x="189"/>
        <item x="395"/>
        <item x="536"/>
        <item x="411"/>
        <item x="170"/>
        <item x="465"/>
        <item x="504"/>
        <item x="403"/>
        <item x="409"/>
        <item x="61"/>
        <item x="95"/>
        <item x="131"/>
        <item x="137"/>
        <item x="147"/>
        <item x="397"/>
        <item x="222"/>
        <item x="312"/>
        <item x="256"/>
        <item x="487"/>
        <item x="357"/>
        <item x="81"/>
        <item x="398"/>
        <item x="281"/>
        <item x="361"/>
        <item x="315"/>
        <item x="405"/>
        <item x="84"/>
        <item x="109"/>
        <item x="364"/>
        <item x="331"/>
        <item x="522"/>
        <item x="250"/>
        <item x="513"/>
        <item x="545"/>
        <item x="160"/>
        <item x="164"/>
        <item x="492"/>
        <item x="37"/>
        <item x="505"/>
        <item x="273"/>
        <item x="187"/>
        <item x="366"/>
        <item x="232"/>
        <item x="166"/>
        <item x="388"/>
        <item x="178"/>
        <item x="58"/>
        <item x="197"/>
        <item x="23"/>
        <item x="512"/>
        <item x="159"/>
        <item x="531"/>
        <item x="419"/>
        <item x="136"/>
        <item x="463"/>
        <item x="200"/>
        <item x="221"/>
        <item x="510"/>
        <item x="482"/>
        <item x="2"/>
        <item x="499"/>
        <item x="231"/>
        <item x="445"/>
        <item x="392"/>
        <item x="335"/>
        <item x="110"/>
        <item x="96"/>
        <item x="454"/>
        <item x="347"/>
        <item x="118"/>
        <item x="16"/>
        <item x="108"/>
        <item x="518"/>
        <item x="105"/>
        <item x="314"/>
        <item x="472"/>
        <item x="537"/>
        <item x="162"/>
        <item x="32"/>
        <item x="15"/>
        <item x="208"/>
        <item x="8"/>
        <item x="155"/>
        <item x="210"/>
        <item x="346"/>
        <item x="302"/>
        <item x="376"/>
        <item x="235"/>
        <item x="470"/>
        <item x="370"/>
        <item x="157"/>
        <item x="461"/>
        <item x="328"/>
        <item x="171"/>
        <item x="431"/>
        <item x="311"/>
        <item x="497"/>
        <item x="342"/>
        <item x="381"/>
        <item x="488"/>
        <item x="257"/>
        <item x="515"/>
        <item x="502"/>
        <item x="217"/>
        <item x="29"/>
        <item x="500"/>
        <item x="122"/>
        <item x="316"/>
        <item x="0"/>
        <item x="161"/>
        <item x="236"/>
        <item x="36"/>
        <item x="94"/>
        <item x="207"/>
        <item x="412"/>
        <item x="55"/>
        <item x="320"/>
        <item x="351"/>
        <item x="415"/>
        <item x="317"/>
        <item x="173"/>
        <item x="277"/>
        <item x="285"/>
        <item x="460"/>
        <item x="326"/>
        <item x="325"/>
        <item x="477"/>
        <item x="63"/>
        <item x="80"/>
        <item x="42"/>
        <item x="51"/>
        <item x="50"/>
        <item x="282"/>
        <item x="490"/>
        <item x="327"/>
        <item x="123"/>
        <item x="24"/>
        <item x="452"/>
        <item x="400"/>
        <item x="5"/>
        <item x="441"/>
        <item x="216"/>
        <item x="205"/>
        <item x="229"/>
        <item x="100"/>
        <item x="396"/>
        <item x="3"/>
        <item x="76"/>
        <item x="391"/>
        <item x="153"/>
        <item x="476"/>
        <item x="9"/>
        <item x="483"/>
        <item x="103"/>
        <item x="526"/>
        <item x="378"/>
        <item x="28"/>
        <item x="228"/>
        <item x="300"/>
        <item x="34"/>
        <item x="150"/>
        <item x="367"/>
        <item x="334"/>
        <item x="384"/>
        <item x="13"/>
        <item x="377"/>
        <item x="269"/>
        <item x="408"/>
        <item x="529"/>
        <item x="33"/>
        <item x="442"/>
        <item x="491"/>
        <item x="473"/>
        <item x="225"/>
        <item x="358"/>
        <item x="456"/>
        <item x="516"/>
        <item x="437"/>
        <item x="85"/>
        <item x="369"/>
        <item x="35"/>
        <item x="98"/>
        <item x="194"/>
        <item x="144"/>
        <item x="430"/>
        <item x="410"/>
        <item x="375"/>
        <item x="299"/>
        <item x="305"/>
        <item x="53"/>
        <item x="429"/>
        <item x="245"/>
        <item x="507"/>
        <item x="365"/>
        <item x="407"/>
        <item x="117"/>
        <item x="151"/>
        <item x="11"/>
        <item x="321"/>
        <item x="462"/>
        <item x="79"/>
        <item x="443"/>
        <item x="467"/>
        <item x="275"/>
        <item x="44"/>
        <item x="508"/>
        <item x="72"/>
        <item x="97"/>
        <item x="498"/>
        <item x="373"/>
        <item x="489"/>
        <item x="73"/>
        <item x="393"/>
        <item x="439"/>
        <item x="481"/>
        <item t="default"/>
      </items>
    </pivotField>
    <pivotField showAll="0"/>
    <pivotField axis="axisRow" showAll="0">
      <items count="60">
        <item x="29"/>
        <item x="32"/>
        <item x="56"/>
        <item x="17"/>
        <item x="42"/>
        <item x="1"/>
        <item x="15"/>
        <item x="40"/>
        <item x="35"/>
        <item x="22"/>
        <item x="7"/>
        <item x="55"/>
        <item x="6"/>
        <item x="24"/>
        <item x="18"/>
        <item x="33"/>
        <item x="20"/>
        <item x="53"/>
        <item x="14"/>
        <item x="21"/>
        <item x="50"/>
        <item x="2"/>
        <item x="37"/>
        <item x="8"/>
        <item x="48"/>
        <item x="30"/>
        <item x="45"/>
        <item x="28"/>
        <item x="16"/>
        <item x="0"/>
        <item x="43"/>
        <item x="41"/>
        <item x="26"/>
        <item x="19"/>
        <item x="46"/>
        <item x="25"/>
        <item x="39"/>
        <item x="44"/>
        <item x="12"/>
        <item x="13"/>
        <item x="58"/>
        <item x="31"/>
        <item x="36"/>
        <item x="51"/>
        <item x="49"/>
        <item x="47"/>
        <item x="57"/>
        <item x="52"/>
        <item x="38"/>
        <item x="10"/>
        <item x="11"/>
        <item x="5"/>
        <item x="27"/>
        <item x="4"/>
        <item x="34"/>
        <item x="23"/>
        <item x="3"/>
        <item x="54"/>
        <item h="1" x="9"/>
        <item t="default"/>
      </items>
    </pivotField>
    <pivotField showAll="0"/>
    <pivotField showAll="0"/>
    <pivotField axis="axisPage" showAll="0">
      <items count="4">
        <item x="0"/>
        <item x="2"/>
        <item x="1"/>
        <item t="default"/>
      </items>
    </pivotField>
    <pivotField dataField="1" showAll="0"/>
    <pivotField showAll="0"/>
    <pivotField showAll="0" defaultSubtotal="0"/>
    <pivotField showAll="0" defaultSubtotal="0"/>
    <pivotField showAll="0" defaultSubtotal="0"/>
    <pivotField showAll="0"/>
    <pivotField numFmtId="1" showAll="0"/>
    <pivotField numFmtId="1" showAll="0"/>
    <pivotField numFmtId="2" showAll="0"/>
    <pivotField numFmtId="2" showAll="0"/>
    <pivotField numFmtId="2" showAll="0"/>
    <pivotField numFmtId="2" showAll="0"/>
    <pivotField numFmtId="1" showAll="0"/>
    <pivotField numFmtId="1" showAll="0"/>
    <pivotField numFmtId="1" showAll="0"/>
    <pivotField numFmtId="1" showAll="0"/>
  </pivotFields>
  <rowFields count="2">
    <field x="3"/>
    <field x="1"/>
  </rowFields>
  <rowItems count="351">
    <i>
      <x/>
    </i>
    <i r="1">
      <x v="77"/>
    </i>
    <i r="1">
      <x v="234"/>
    </i>
    <i r="1">
      <x v="254"/>
    </i>
    <i r="1">
      <x v="408"/>
    </i>
    <i r="1">
      <x v="409"/>
    </i>
    <i>
      <x v="1"/>
    </i>
    <i r="1">
      <x v="326"/>
    </i>
    <i r="1">
      <x v="421"/>
    </i>
    <i r="1">
      <x v="423"/>
    </i>
    <i r="1">
      <x v="482"/>
    </i>
    <i r="1">
      <x v="528"/>
    </i>
    <i>
      <x v="2"/>
    </i>
    <i r="1">
      <x v="76"/>
    </i>
    <i r="1">
      <x v="88"/>
    </i>
    <i r="1">
      <x v="103"/>
    </i>
    <i r="1">
      <x v="187"/>
    </i>
    <i r="1">
      <x v="308"/>
    </i>
    <i>
      <x v="3"/>
    </i>
    <i r="1">
      <x v="2"/>
    </i>
    <i r="1">
      <x v="100"/>
    </i>
    <i r="1">
      <x v="276"/>
    </i>
    <i r="1">
      <x v="351"/>
    </i>
    <i r="1">
      <x v="508"/>
    </i>
    <i>
      <x v="4"/>
    </i>
    <i r="1">
      <x v="51"/>
    </i>
    <i r="1">
      <x v="63"/>
    </i>
    <i r="1">
      <x v="132"/>
    </i>
    <i r="1">
      <x v="140"/>
    </i>
    <i r="1">
      <x v="468"/>
    </i>
    <i>
      <x v="5"/>
    </i>
    <i r="1">
      <x v="93"/>
    </i>
    <i r="1">
      <x v="137"/>
    </i>
    <i r="1">
      <x v="164"/>
    </i>
    <i r="1">
      <x v="394"/>
    </i>
    <i r="1">
      <x v="473"/>
    </i>
    <i>
      <x v="6"/>
    </i>
    <i r="1">
      <x v="49"/>
    </i>
    <i r="1">
      <x v="66"/>
    </i>
    <i r="1">
      <x v="325"/>
    </i>
    <i r="1">
      <x v="463"/>
    </i>
    <i r="1">
      <x v="542"/>
    </i>
    <i>
      <x v="7"/>
    </i>
    <i r="1">
      <x v="32"/>
    </i>
    <i r="1">
      <x v="123"/>
    </i>
    <i r="1">
      <x v="251"/>
    </i>
    <i r="1">
      <x v="392"/>
    </i>
    <i r="1">
      <x v="404"/>
    </i>
    <i>
      <x v="8"/>
    </i>
    <i r="1">
      <x v="94"/>
    </i>
    <i r="1">
      <x v="167"/>
    </i>
    <i r="1">
      <x v="172"/>
    </i>
    <i r="1">
      <x v="191"/>
    </i>
    <i r="1">
      <x v="346"/>
    </i>
    <i>
      <x v="9"/>
    </i>
    <i r="1">
      <x v="58"/>
    </i>
    <i r="1">
      <x v="60"/>
    </i>
    <i r="1">
      <x v="175"/>
    </i>
    <i r="1">
      <x v="210"/>
    </i>
    <i r="1">
      <x v="279"/>
    </i>
    <i>
      <x v="10"/>
    </i>
    <i r="1">
      <x v="37"/>
    </i>
    <i r="1">
      <x v="196"/>
    </i>
    <i r="1">
      <x v="243"/>
    </i>
    <i r="1">
      <x v="352"/>
    </i>
    <i r="1">
      <x v="486"/>
    </i>
    <i>
      <x v="11"/>
    </i>
    <i r="1">
      <x v="208"/>
    </i>
    <i r="1">
      <x v="302"/>
    </i>
    <i r="1">
      <x v="422"/>
    </i>
    <i r="1">
      <x v="426"/>
    </i>
    <i r="1">
      <x v="478"/>
    </i>
    <i r="1">
      <x v="502"/>
    </i>
    <i>
      <x v="12"/>
    </i>
    <i r="1">
      <x v="59"/>
    </i>
    <i r="1">
      <x v="128"/>
    </i>
    <i r="1">
      <x v="222"/>
    </i>
    <i r="1">
      <x v="303"/>
    </i>
    <i r="1">
      <x v="416"/>
    </i>
    <i>
      <x v="13"/>
    </i>
    <i r="1">
      <x v="20"/>
    </i>
    <i r="1">
      <x v="72"/>
    </i>
    <i r="1">
      <x v="447"/>
    </i>
    <i r="1">
      <x v="456"/>
    </i>
    <i r="1">
      <x v="464"/>
    </i>
    <i>
      <x v="14"/>
    </i>
    <i r="1">
      <x v="125"/>
    </i>
    <i r="1">
      <x v="288"/>
    </i>
    <i r="1">
      <x v="452"/>
    </i>
    <i r="1">
      <x v="491"/>
    </i>
    <i r="1">
      <x v="493"/>
    </i>
    <i>
      <x v="15"/>
    </i>
    <i r="1">
      <x v="33"/>
    </i>
    <i r="1">
      <x v="36"/>
    </i>
    <i r="1">
      <x v="87"/>
    </i>
    <i r="1">
      <x v="362"/>
    </i>
    <i r="1">
      <x v="428"/>
    </i>
    <i>
      <x v="16"/>
    </i>
    <i r="1">
      <x v="90"/>
    </i>
    <i r="1">
      <x v="115"/>
    </i>
    <i r="1">
      <x v="129"/>
    </i>
    <i r="1">
      <x v="217"/>
    </i>
    <i r="1">
      <x v="372"/>
    </i>
    <i>
      <x v="17"/>
    </i>
    <i r="1">
      <x v="81"/>
    </i>
    <i r="1">
      <x v="146"/>
    </i>
    <i r="1">
      <x v="227"/>
    </i>
    <i r="1">
      <x v="363"/>
    </i>
    <i r="1">
      <x v="529"/>
    </i>
    <i>
      <x v="18"/>
    </i>
    <i r="1">
      <x v="283"/>
    </i>
    <i r="1">
      <x v="292"/>
    </i>
    <i r="1">
      <x v="395"/>
    </i>
    <i r="1">
      <x v="413"/>
    </i>
    <i r="1">
      <x v="446"/>
    </i>
    <i>
      <x v="19"/>
    </i>
    <i r="1">
      <x v="173"/>
    </i>
    <i r="1">
      <x v="186"/>
    </i>
    <i r="1">
      <x v="264"/>
    </i>
    <i r="1">
      <x v="304"/>
    </i>
    <i r="1">
      <x v="425"/>
    </i>
    <i>
      <x v="20"/>
    </i>
    <i r="1">
      <x v="14"/>
    </i>
    <i r="1">
      <x v="17"/>
    </i>
    <i r="1">
      <x v="147"/>
    </i>
    <i r="1">
      <x v="154"/>
    </i>
    <i r="1">
      <x v="444"/>
    </i>
    <i>
      <x v="21"/>
    </i>
    <i r="1">
      <x v="471"/>
    </i>
    <i r="1">
      <x v="476"/>
    </i>
    <i r="1">
      <x v="479"/>
    </i>
    <i r="1">
      <x v="481"/>
    </i>
    <i r="1">
      <x v="507"/>
    </i>
    <i>
      <x v="22"/>
    </i>
    <i r="1">
      <x v="80"/>
    </i>
    <i r="1">
      <x v="105"/>
    </i>
    <i r="1">
      <x v="118"/>
    </i>
    <i r="1">
      <x v="312"/>
    </i>
    <i r="1">
      <x v="354"/>
    </i>
    <i>
      <x v="23"/>
    </i>
    <i r="1">
      <x v="236"/>
    </i>
    <i r="1">
      <x v="245"/>
    </i>
    <i r="1">
      <x v="358"/>
    </i>
    <i r="1">
      <x v="451"/>
    </i>
    <i r="1">
      <x v="500"/>
    </i>
    <i>
      <x v="24"/>
    </i>
    <i r="1">
      <x v="29"/>
    </i>
    <i r="1">
      <x v="378"/>
    </i>
    <i r="1">
      <x v="438"/>
    </i>
    <i r="1">
      <x v="477"/>
    </i>
    <i r="1">
      <x v="531"/>
    </i>
    <i>
      <x v="25"/>
    </i>
    <i r="1">
      <x v="127"/>
    </i>
    <i r="1">
      <x v="299"/>
    </i>
    <i r="1">
      <x v="430"/>
    </i>
    <i r="1">
      <x v="458"/>
    </i>
    <i r="1">
      <x v="462"/>
    </i>
    <i>
      <x v="26"/>
    </i>
    <i r="1">
      <x v="242"/>
    </i>
    <i r="1">
      <x v="265"/>
    </i>
    <i r="1">
      <x v="295"/>
    </i>
    <i r="1">
      <x v="318"/>
    </i>
    <i r="1">
      <x v="397"/>
    </i>
    <i>
      <x v="27"/>
    </i>
    <i r="1">
      <x v="5"/>
    </i>
    <i r="1">
      <x v="44"/>
    </i>
    <i r="1">
      <x v="450"/>
    </i>
    <i r="1">
      <x v="455"/>
    </i>
    <i r="1">
      <x v="544"/>
    </i>
    <i>
      <x v="28"/>
    </i>
    <i r="1">
      <x v="130"/>
    </i>
    <i r="1">
      <x v="250"/>
    </i>
    <i r="1">
      <x v="291"/>
    </i>
    <i r="1">
      <x v="338"/>
    </i>
    <i r="1">
      <x v="383"/>
    </i>
    <i>
      <x v="29"/>
    </i>
    <i r="1">
      <x v="82"/>
    </i>
    <i r="1">
      <x v="89"/>
    </i>
    <i r="1">
      <x v="97"/>
    </i>
    <i r="1">
      <x v="443"/>
    </i>
    <i r="1">
      <x v="494"/>
    </i>
    <i>
      <x v="30"/>
    </i>
    <i r="1">
      <x v="23"/>
    </i>
    <i r="1">
      <x v="86"/>
    </i>
    <i r="1">
      <x v="143"/>
    </i>
    <i r="1">
      <x v="418"/>
    </i>
    <i r="1">
      <x v="518"/>
    </i>
    <i>
      <x v="31"/>
    </i>
    <i r="1">
      <x/>
    </i>
    <i r="1">
      <x v="273"/>
    </i>
    <i r="1">
      <x v="313"/>
    </i>
    <i r="1">
      <x v="484"/>
    </i>
    <i r="1">
      <x v="489"/>
    </i>
    <i>
      <x v="32"/>
    </i>
    <i r="1">
      <x v="6"/>
    </i>
    <i r="1">
      <x v="330"/>
    </i>
    <i r="1">
      <x v="349"/>
    </i>
    <i r="1">
      <x v="393"/>
    </i>
    <i r="1">
      <x v="470"/>
    </i>
    <i>
      <x v="33"/>
    </i>
    <i r="1">
      <x v="24"/>
    </i>
    <i r="1">
      <x v="121"/>
    </i>
    <i r="1">
      <x v="141"/>
    </i>
    <i r="1">
      <x v="238"/>
    </i>
    <i r="1">
      <x v="263"/>
    </i>
    <i>
      <x v="34"/>
    </i>
    <i r="1">
      <x v="57"/>
    </i>
    <i r="1">
      <x v="120"/>
    </i>
    <i r="1">
      <x v="158"/>
    </i>
    <i r="1">
      <x v="347"/>
    </i>
    <i r="1">
      <x v="424"/>
    </i>
    <i>
      <x v="35"/>
    </i>
    <i r="1">
      <x v="241"/>
    </i>
    <i r="1">
      <x v="366"/>
    </i>
    <i r="1">
      <x v="382"/>
    </i>
    <i r="1">
      <x v="506"/>
    </i>
    <i r="1">
      <x v="539"/>
    </i>
    <i>
      <x v="36"/>
    </i>
    <i r="1">
      <x v="193"/>
    </i>
    <i r="1">
      <x v="226"/>
    </i>
    <i r="1">
      <x v="230"/>
    </i>
    <i r="1">
      <x v="237"/>
    </i>
    <i r="1">
      <x v="255"/>
    </i>
    <i r="1">
      <x v="537"/>
    </i>
    <i>
      <x v="37"/>
    </i>
    <i r="1">
      <x v="3"/>
    </i>
    <i r="1">
      <x v="73"/>
    </i>
    <i r="1">
      <x v="176"/>
    </i>
    <i r="1">
      <x v="209"/>
    </i>
    <i r="1">
      <x v="414"/>
    </i>
    <i>
      <x v="38"/>
    </i>
    <i r="1">
      <x v="144"/>
    </i>
    <i r="1">
      <x v="182"/>
    </i>
    <i r="1">
      <x v="290"/>
    </i>
    <i r="1">
      <x v="405"/>
    </i>
    <i r="1">
      <x v="459"/>
    </i>
    <i>
      <x v="39"/>
    </i>
    <i r="1">
      <x v="151"/>
    </i>
    <i r="1">
      <x v="322"/>
    </i>
    <i r="1">
      <x v="356"/>
    </i>
    <i r="1">
      <x v="384"/>
    </i>
    <i r="1">
      <x v="460"/>
    </i>
    <i>
      <x v="40"/>
    </i>
    <i r="1">
      <x v="45"/>
    </i>
    <i r="1">
      <x v="360"/>
    </i>
    <i r="1">
      <x v="431"/>
    </i>
    <i r="1">
      <x v="433"/>
    </i>
    <i r="1">
      <x v="453"/>
    </i>
    <i>
      <x v="41"/>
    </i>
    <i r="1">
      <x v="92"/>
    </i>
    <i r="1">
      <x v="139"/>
    </i>
    <i r="1">
      <x v="150"/>
    </i>
    <i r="1">
      <x v="211"/>
    </i>
    <i r="1">
      <x v="402"/>
    </i>
    <i>
      <x v="42"/>
    </i>
    <i r="1">
      <x v="38"/>
    </i>
    <i r="1">
      <x v="114"/>
    </i>
    <i r="1">
      <x v="272"/>
    </i>
    <i r="1">
      <x v="480"/>
    </i>
    <i r="1">
      <x v="540"/>
    </i>
    <i>
      <x v="43"/>
    </i>
    <i r="1">
      <x v="133"/>
    </i>
    <i r="1">
      <x v="145"/>
    </i>
    <i r="1">
      <x v="177"/>
    </i>
    <i r="1">
      <x v="445"/>
    </i>
    <i r="1">
      <x v="490"/>
    </i>
    <i>
      <x v="44"/>
    </i>
    <i r="1">
      <x v="34"/>
    </i>
    <i r="1">
      <x v="274"/>
    </i>
    <i r="1">
      <x v="315"/>
    </i>
    <i r="1">
      <x v="429"/>
    </i>
    <i r="1">
      <x v="520"/>
    </i>
    <i>
      <x v="45"/>
    </i>
    <i r="1">
      <x v="131"/>
    </i>
    <i r="1">
      <x v="259"/>
    </i>
    <i r="1">
      <x v="336"/>
    </i>
    <i r="1">
      <x v="373"/>
    </i>
    <i r="1">
      <x v="514"/>
    </i>
    <i>
      <x v="46"/>
    </i>
    <i r="1">
      <x v="9"/>
    </i>
    <i r="1">
      <x v="27"/>
    </i>
    <i r="1">
      <x v="204"/>
    </i>
    <i r="1">
      <x v="277"/>
    </i>
    <i r="1">
      <x v="419"/>
    </i>
    <i>
      <x v="47"/>
    </i>
    <i r="1">
      <x v="84"/>
    </i>
    <i r="1">
      <x v="95"/>
    </i>
    <i r="1">
      <x v="134"/>
    </i>
    <i r="1">
      <x v="162"/>
    </i>
    <i r="1">
      <x v="407"/>
    </i>
    <i>
      <x v="48"/>
    </i>
    <i r="1">
      <x v="41"/>
    </i>
    <i r="1">
      <x v="221"/>
    </i>
    <i r="1">
      <x v="401"/>
    </i>
    <i r="1">
      <x v="454"/>
    </i>
    <i r="1">
      <x v="536"/>
    </i>
    <i>
      <x v="49"/>
    </i>
    <i r="1">
      <x v="108"/>
    </i>
    <i r="1">
      <x v="116"/>
    </i>
    <i r="1">
      <x v="153"/>
    </i>
    <i r="1">
      <x v="249"/>
    </i>
    <i r="1">
      <x v="297"/>
    </i>
    <i>
      <x v="50"/>
    </i>
    <i r="1">
      <x v="124"/>
    </i>
    <i r="1">
      <x v="298"/>
    </i>
    <i r="1">
      <x v="316"/>
    </i>
    <i r="1">
      <x v="435"/>
    </i>
    <i r="1">
      <x v="499"/>
    </i>
    <i>
      <x v="51"/>
    </i>
    <i r="1">
      <x v="4"/>
    </i>
    <i r="1">
      <x v="142"/>
    </i>
    <i r="1">
      <x v="324"/>
    </i>
    <i r="1">
      <x v="374"/>
    </i>
    <i r="1">
      <x v="546"/>
    </i>
    <i>
      <x v="52"/>
    </i>
    <i r="1">
      <x v="102"/>
    </i>
    <i r="1">
      <x v="157"/>
    </i>
    <i r="1">
      <x v="163"/>
    </i>
    <i r="1">
      <x v="368"/>
    </i>
    <i r="1">
      <x v="465"/>
    </i>
    <i>
      <x v="53"/>
    </i>
    <i r="1">
      <x v="83"/>
    </i>
    <i r="1">
      <x v="152"/>
    </i>
    <i r="1">
      <x v="314"/>
    </i>
    <i r="1">
      <x v="348"/>
    </i>
    <i r="1">
      <x v="474"/>
    </i>
    <i>
      <x v="54"/>
    </i>
    <i r="1">
      <x v="122"/>
    </i>
    <i r="1">
      <x v="195"/>
    </i>
    <i r="1">
      <x v="225"/>
    </i>
    <i r="1">
      <x v="275"/>
    </i>
    <i r="1">
      <x v="496"/>
    </i>
    <i>
      <x v="55"/>
    </i>
    <i r="1">
      <x v="28"/>
    </i>
    <i r="1">
      <x v="50"/>
    </i>
    <i r="1">
      <x v="85"/>
    </i>
    <i r="1">
      <x v="110"/>
    </i>
    <i r="1">
      <x v="117"/>
    </i>
    <i>
      <x v="56"/>
    </i>
    <i r="1">
      <x v="19"/>
    </i>
    <i r="1">
      <x v="75"/>
    </i>
    <i r="1">
      <x v="148"/>
    </i>
    <i r="1">
      <x v="406"/>
    </i>
    <i r="1">
      <x v="469"/>
    </i>
    <i>
      <x v="57"/>
    </i>
    <i r="1">
      <x v="70"/>
    </i>
    <i r="1">
      <x v="106"/>
    </i>
    <i r="1">
      <x v="287"/>
    </i>
    <i r="1">
      <x v="306"/>
    </i>
    <i r="1">
      <x v="390"/>
    </i>
    <i t="grand">
      <x/>
    </i>
  </rowItems>
  <colItems count="1">
    <i/>
  </colItems>
  <pageFields count="1">
    <pageField fld="6" item="0" hier="-1"/>
  </pageFields>
  <dataFields count="1">
    <dataField name="Sum of Power" fld="7" baseField="0" baseItem="0"/>
  </dataFields>
  <formats count="64">
    <format dxfId="51">
      <pivotArea type="all" dataOnly="0" outline="0" fieldPosition="0"/>
    </format>
    <format dxfId="52">
      <pivotArea outline="0" collapsedLevelsAreSubtotals="1" fieldPosition="0"/>
    </format>
    <format dxfId="53">
      <pivotArea field="3" type="button" dataOnly="0" labelOnly="1" outline="0" axis="axisRow" fieldPosition="0"/>
    </format>
    <format dxfId="54">
      <pivotArea dataOnly="0" labelOnly="1" fieldPosition="0">
        <references count="1">
          <reference field="3" count="50">
            <x v="0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2"/>
            <x v="33"/>
            <x v="34"/>
            <x v="35"/>
            <x v="36"/>
            <x v="37"/>
            <x v="38"/>
            <x v="39"/>
            <x v="41"/>
            <x v="42"/>
            <x v="44"/>
            <x v="45"/>
            <x v="47"/>
            <x v="48"/>
            <x v="49"/>
            <x v="50"/>
            <x v="51"/>
            <x v="52"/>
            <x v="53"/>
            <x v="54"/>
            <x v="56"/>
            <x v="57"/>
          </reference>
        </references>
      </pivotArea>
    </format>
    <format dxfId="55">
      <pivotArea dataOnly="0" labelOnly="1" fieldPosition="0">
        <references count="1">
          <reference field="3" count="8">
            <x v="1"/>
            <x v="18"/>
            <x v="19"/>
            <x v="31"/>
            <x v="40"/>
            <x v="43"/>
            <x v="46"/>
            <x v="55"/>
          </reference>
        </references>
      </pivotArea>
    </format>
    <format dxfId="56">
      <pivotArea dataOnly="0" labelOnly="1" grandRow="1" outline="0" fieldPosition="0"/>
    </format>
    <format dxfId="57">
      <pivotArea dataOnly="0" labelOnly="1" fieldPosition="0">
        <references count="2">
          <reference field="1" count="5">
            <x v="125"/>
            <x v="288"/>
            <x v="452"/>
            <x v="491"/>
            <x v="493"/>
          </reference>
          <reference field="3" count="1" selected="0">
            <x v="14"/>
          </reference>
        </references>
      </pivotArea>
    </format>
    <format dxfId="58">
      <pivotArea dataOnly="0" labelOnly="1" fieldPosition="0">
        <references count="2">
          <reference field="1" count="5">
            <x v="236"/>
            <x v="245"/>
            <x v="358"/>
            <x v="451"/>
            <x v="500"/>
          </reference>
          <reference field="3" count="1" selected="0">
            <x v="23"/>
          </reference>
        </references>
      </pivotArea>
    </format>
    <format dxfId="59">
      <pivotArea dataOnly="0" labelOnly="1" fieldPosition="0">
        <references count="2">
          <reference field="1" count="5">
            <x v="82"/>
            <x v="89"/>
            <x v="97"/>
            <x v="443"/>
            <x v="494"/>
          </reference>
          <reference field="3" count="1" selected="0">
            <x v="29"/>
          </reference>
        </references>
      </pivotArea>
    </format>
    <format dxfId="60">
      <pivotArea dataOnly="0" labelOnly="1" fieldPosition="0">
        <references count="2">
          <reference field="1" count="5">
            <x v="94"/>
            <x v="167"/>
            <x v="172"/>
            <x v="191"/>
            <x v="346"/>
          </reference>
          <reference field="3" count="1" selected="0">
            <x v="8"/>
          </reference>
        </references>
      </pivotArea>
    </format>
    <format dxfId="61">
      <pivotArea dataOnly="0" labelOnly="1" fieldPosition="0">
        <references count="2">
          <reference field="1" count="5">
            <x v="23"/>
            <x v="86"/>
            <x v="143"/>
            <x v="418"/>
            <x v="518"/>
          </reference>
          <reference field="3" count="1" selected="0">
            <x v="30"/>
          </reference>
        </references>
      </pivotArea>
    </format>
    <format dxfId="62">
      <pivotArea dataOnly="0" labelOnly="1" fieldPosition="0">
        <references count="2">
          <reference field="1" count="5">
            <x v="127"/>
            <x v="299"/>
            <x v="430"/>
            <x v="458"/>
            <x v="462"/>
          </reference>
          <reference field="3" count="1" selected="0">
            <x v="25"/>
          </reference>
        </references>
      </pivotArea>
    </format>
    <format dxfId="63">
      <pivotArea dataOnly="0" labelOnly="1" fieldPosition="0">
        <references count="2">
          <reference field="1" count="5">
            <x v="6"/>
            <x v="330"/>
            <x v="349"/>
            <x v="393"/>
            <x v="470"/>
          </reference>
          <reference field="3" count="1" selected="0">
            <x v="32"/>
          </reference>
        </references>
      </pivotArea>
    </format>
    <format dxfId="64">
      <pivotArea dataOnly="0" labelOnly="1" fieldPosition="0">
        <references count="2">
          <reference field="1" count="5">
            <x v="81"/>
            <x v="146"/>
            <x v="227"/>
            <x v="363"/>
            <x v="529"/>
          </reference>
          <reference field="3" count="1" selected="0">
            <x v="17"/>
          </reference>
        </references>
      </pivotArea>
    </format>
    <format dxfId="65">
      <pivotArea dataOnly="0" labelOnly="1" fieldPosition="0">
        <references count="2">
          <reference field="1" count="5">
            <x v="130"/>
            <x v="250"/>
            <x v="291"/>
            <x v="338"/>
            <x v="383"/>
          </reference>
          <reference field="3" count="1" selected="0">
            <x v="28"/>
          </reference>
        </references>
      </pivotArea>
    </format>
    <format dxfId="66">
      <pivotArea dataOnly="0" labelOnly="1" fieldPosition="0">
        <references count="2">
          <reference field="1" count="5">
            <x v="144"/>
            <x v="182"/>
            <x v="290"/>
            <x v="405"/>
            <x v="459"/>
          </reference>
          <reference field="3" count="1" selected="0">
            <x v="38"/>
          </reference>
        </references>
      </pivotArea>
    </format>
    <format dxfId="67">
      <pivotArea dataOnly="0" labelOnly="1" fieldPosition="0">
        <references count="2">
          <reference field="1" count="5">
            <x v="37"/>
            <x v="196"/>
            <x v="243"/>
            <x v="352"/>
            <x v="486"/>
          </reference>
          <reference field="3" count="1" selected="0">
            <x v="10"/>
          </reference>
        </references>
      </pivotArea>
    </format>
    <format dxfId="68">
      <pivotArea dataOnly="0" labelOnly="1" fieldPosition="0">
        <references count="2">
          <reference field="1" count="5">
            <x v="77"/>
            <x v="234"/>
            <x v="254"/>
            <x v="408"/>
            <x v="409"/>
          </reference>
          <reference field="3" count="1" selected="0">
            <x v="0"/>
          </reference>
        </references>
      </pivotArea>
    </format>
    <format dxfId="69">
      <pivotArea dataOnly="0" labelOnly="1" fieldPosition="0">
        <references count="2">
          <reference field="1" count="5">
            <x v="4"/>
            <x v="142"/>
            <x v="324"/>
            <x v="374"/>
            <x v="546"/>
          </reference>
          <reference field="3" count="1" selected="0">
            <x v="51"/>
          </reference>
        </references>
      </pivotArea>
    </format>
    <format dxfId="70">
      <pivotArea dataOnly="0" labelOnly="1" fieldPosition="0">
        <references count="2">
          <reference field="1" count="5">
            <x v="2"/>
            <x v="100"/>
            <x v="276"/>
            <x v="351"/>
            <x v="508"/>
          </reference>
          <reference field="3" count="1" selected="0">
            <x v="3"/>
          </reference>
        </references>
      </pivotArea>
    </format>
    <format dxfId="71">
      <pivotArea dataOnly="0" labelOnly="1" fieldPosition="0">
        <references count="2">
          <reference field="1" count="5">
            <x v="29"/>
            <x v="378"/>
            <x v="438"/>
            <x v="477"/>
            <x v="531"/>
          </reference>
          <reference field="3" count="1" selected="0">
            <x v="24"/>
          </reference>
        </references>
      </pivotArea>
    </format>
    <format dxfId="72">
      <pivotArea dataOnly="0" labelOnly="1" fieldPosition="0">
        <references count="2">
          <reference field="1" count="5">
            <x v="49"/>
            <x v="66"/>
            <x v="325"/>
            <x v="463"/>
            <x v="542"/>
          </reference>
          <reference field="3" count="1" selected="0">
            <x v="6"/>
          </reference>
        </references>
      </pivotArea>
    </format>
    <format dxfId="73">
      <pivotArea dataOnly="0" labelOnly="1" fieldPosition="0">
        <references count="2">
          <reference field="1" count="5">
            <x v="34"/>
            <x v="274"/>
            <x v="315"/>
            <x v="429"/>
            <x v="520"/>
          </reference>
          <reference field="3" count="1" selected="0">
            <x v="44"/>
          </reference>
        </references>
      </pivotArea>
    </format>
    <format dxfId="74">
      <pivotArea dataOnly="0" labelOnly="1" fieldPosition="0">
        <references count="2">
          <reference field="1" count="5">
            <x v="76"/>
            <x v="88"/>
            <x v="103"/>
            <x v="187"/>
            <x v="308"/>
          </reference>
          <reference field="3" count="1" selected="0">
            <x v="2"/>
          </reference>
        </references>
      </pivotArea>
    </format>
    <format dxfId="75">
      <pivotArea dataOnly="0" labelOnly="1" fieldPosition="0">
        <references count="2">
          <reference field="1" count="5">
            <x v="90"/>
            <x v="115"/>
            <x v="129"/>
            <x v="217"/>
            <x v="372"/>
          </reference>
          <reference field="3" count="1" selected="0">
            <x v="16"/>
          </reference>
        </references>
      </pivotArea>
    </format>
    <format dxfId="76">
      <pivotArea dataOnly="0" labelOnly="1" fieldPosition="0">
        <references count="2">
          <reference field="1" count="6">
            <x v="208"/>
            <x v="302"/>
            <x v="422"/>
            <x v="426"/>
            <x v="478"/>
            <x v="502"/>
          </reference>
          <reference field="3" count="1" selected="0">
            <x v="11"/>
          </reference>
        </references>
      </pivotArea>
    </format>
    <format dxfId="77">
      <pivotArea dataOnly="0" labelOnly="1" fieldPosition="0">
        <references count="2">
          <reference field="1" count="5">
            <x v="19"/>
            <x v="75"/>
            <x v="148"/>
            <x v="406"/>
            <x v="469"/>
          </reference>
          <reference field="3" count="1" selected="0">
            <x v="56"/>
          </reference>
        </references>
      </pivotArea>
    </format>
    <format dxfId="78">
      <pivotArea dataOnly="0" labelOnly="1" fieldPosition="0">
        <references count="2">
          <reference field="1" count="5">
            <x v="124"/>
            <x v="298"/>
            <x v="316"/>
            <x v="435"/>
            <x v="499"/>
          </reference>
          <reference field="3" count="1" selected="0">
            <x v="50"/>
          </reference>
        </references>
      </pivotArea>
    </format>
    <format dxfId="79">
      <pivotArea dataOnly="0" labelOnly="1" fieldPosition="0">
        <references count="2">
          <reference field="1" count="5">
            <x v="92"/>
            <x v="139"/>
            <x v="150"/>
            <x v="211"/>
            <x v="402"/>
          </reference>
          <reference field="3" count="1" selected="0">
            <x v="41"/>
          </reference>
        </references>
      </pivotArea>
    </format>
    <format dxfId="80">
      <pivotArea dataOnly="0" labelOnly="1" fieldPosition="0">
        <references count="2">
          <reference field="1" count="5">
            <x v="151"/>
            <x v="322"/>
            <x v="356"/>
            <x v="384"/>
            <x v="460"/>
          </reference>
          <reference field="3" count="1" selected="0">
            <x v="39"/>
          </reference>
        </references>
      </pivotArea>
    </format>
    <format dxfId="81">
      <pivotArea dataOnly="0" labelOnly="1" fieldPosition="0">
        <references count="2">
          <reference field="1" count="5">
            <x v="80"/>
            <x v="105"/>
            <x v="118"/>
            <x v="312"/>
            <x v="354"/>
          </reference>
          <reference field="3" count="1" selected="0">
            <x v="22"/>
          </reference>
        </references>
      </pivotArea>
    </format>
    <format dxfId="82">
      <pivotArea dataOnly="0" labelOnly="1" fieldPosition="0">
        <references count="2">
          <reference field="1" count="5">
            <x v="57"/>
            <x v="120"/>
            <x v="158"/>
            <x v="347"/>
            <x v="424"/>
          </reference>
          <reference field="3" count="1" selected="0">
            <x v="34"/>
          </reference>
        </references>
      </pivotArea>
    </format>
    <format dxfId="83">
      <pivotArea dataOnly="0" labelOnly="1" fieldPosition="0">
        <references count="2">
          <reference field="1" count="5">
            <x v="122"/>
            <x v="195"/>
            <x v="225"/>
            <x v="275"/>
            <x v="496"/>
          </reference>
          <reference field="3" count="1" selected="0">
            <x v="54"/>
          </reference>
        </references>
      </pivotArea>
    </format>
    <format dxfId="84">
      <pivotArea dataOnly="0" labelOnly="1" fieldPosition="0">
        <references count="2">
          <reference field="1" count="5">
            <x v="59"/>
            <x v="128"/>
            <x v="222"/>
            <x v="303"/>
            <x v="416"/>
          </reference>
          <reference field="3" count="1" selected="0">
            <x v="12"/>
          </reference>
        </references>
      </pivotArea>
    </format>
    <format dxfId="85">
      <pivotArea dataOnly="0" labelOnly="1" fieldPosition="0">
        <references count="2">
          <reference field="1" count="5">
            <x v="242"/>
            <x v="265"/>
            <x v="295"/>
            <x v="318"/>
            <x v="397"/>
          </reference>
          <reference field="3" count="1" selected="0">
            <x v="26"/>
          </reference>
        </references>
      </pivotArea>
    </format>
    <format dxfId="86">
      <pivotArea dataOnly="0" labelOnly="1" fieldPosition="0">
        <references count="2">
          <reference field="1" count="5">
            <x v="38"/>
            <x v="114"/>
            <x v="272"/>
            <x v="480"/>
            <x v="540"/>
          </reference>
          <reference field="3" count="1" selected="0">
            <x v="42"/>
          </reference>
        </references>
      </pivotArea>
    </format>
    <format dxfId="87">
      <pivotArea dataOnly="0" labelOnly="1" fieldPosition="0">
        <references count="2">
          <reference field="1" count="5">
            <x v="108"/>
            <x v="116"/>
            <x v="153"/>
            <x v="249"/>
            <x v="297"/>
          </reference>
          <reference field="3" count="1" selected="0">
            <x v="49"/>
          </reference>
        </references>
      </pivotArea>
    </format>
    <format dxfId="88">
      <pivotArea dataOnly="0" labelOnly="1" fieldPosition="0">
        <references count="2">
          <reference field="1" count="5">
            <x v="471"/>
            <x v="476"/>
            <x v="479"/>
            <x v="481"/>
            <x v="507"/>
          </reference>
          <reference field="3" count="1" selected="0">
            <x v="21"/>
          </reference>
        </references>
      </pivotArea>
    </format>
    <format dxfId="89">
      <pivotArea dataOnly="0" labelOnly="1" fieldPosition="0">
        <references count="2">
          <reference field="1" count="5">
            <x v="5"/>
            <x v="44"/>
            <x v="450"/>
            <x v="455"/>
            <x v="544"/>
          </reference>
          <reference field="3" count="1" selected="0">
            <x v="27"/>
          </reference>
        </references>
      </pivotArea>
    </format>
    <format dxfId="90">
      <pivotArea dataOnly="0" labelOnly="1" fieldPosition="0">
        <references count="2">
          <reference field="1" count="5">
            <x v="20"/>
            <x v="72"/>
            <x v="447"/>
            <x v="456"/>
            <x v="464"/>
          </reference>
          <reference field="3" count="1" selected="0">
            <x v="13"/>
          </reference>
        </references>
      </pivotArea>
    </format>
    <format dxfId="91">
      <pivotArea dataOnly="0" labelOnly="1" fieldPosition="0">
        <references count="2">
          <reference field="1" count="5">
            <x v="33"/>
            <x v="36"/>
            <x v="87"/>
            <x v="362"/>
            <x v="428"/>
          </reference>
          <reference field="3" count="1" selected="0">
            <x v="15"/>
          </reference>
        </references>
      </pivotArea>
    </format>
    <format dxfId="92">
      <pivotArea dataOnly="0" labelOnly="1" fieldPosition="0">
        <references count="2">
          <reference field="1" count="5">
            <x v="3"/>
            <x v="73"/>
            <x v="176"/>
            <x v="209"/>
            <x v="414"/>
          </reference>
          <reference field="3" count="1" selected="0">
            <x v="37"/>
          </reference>
        </references>
      </pivotArea>
    </format>
    <format dxfId="93">
      <pivotArea dataOnly="0" labelOnly="1" fieldPosition="0">
        <references count="2">
          <reference field="1" count="5">
            <x v="70"/>
            <x v="106"/>
            <x v="287"/>
            <x v="306"/>
            <x v="390"/>
          </reference>
          <reference field="3" count="1" selected="0">
            <x v="57"/>
          </reference>
        </references>
      </pivotArea>
    </format>
    <format dxfId="94">
      <pivotArea dataOnly="0" labelOnly="1" fieldPosition="0">
        <references count="2">
          <reference field="1" count="5">
            <x v="102"/>
            <x v="157"/>
            <x v="163"/>
            <x v="368"/>
            <x v="465"/>
          </reference>
          <reference field="3" count="1" selected="0">
            <x v="52"/>
          </reference>
        </references>
      </pivotArea>
    </format>
    <format dxfId="95">
      <pivotArea dataOnly="0" labelOnly="1" fieldPosition="0">
        <references count="2">
          <reference field="1" count="5">
            <x v="14"/>
            <x v="17"/>
            <x v="147"/>
            <x v="154"/>
            <x v="444"/>
          </reference>
          <reference field="3" count="1" selected="0">
            <x v="20"/>
          </reference>
        </references>
      </pivotArea>
    </format>
    <format dxfId="96">
      <pivotArea dataOnly="0" labelOnly="1" fieldPosition="0">
        <references count="2">
          <reference field="1" count="5">
            <x v="241"/>
            <x v="366"/>
            <x v="382"/>
            <x v="506"/>
            <x v="539"/>
          </reference>
          <reference field="3" count="1" selected="0">
            <x v="35"/>
          </reference>
        </references>
      </pivotArea>
    </format>
    <format dxfId="97">
      <pivotArea dataOnly="0" labelOnly="1" fieldPosition="0">
        <references count="2">
          <reference field="1" count="5">
            <x v="32"/>
            <x v="123"/>
            <x v="251"/>
            <x v="392"/>
            <x v="404"/>
          </reference>
          <reference field="3" count="1" selected="0">
            <x v="7"/>
          </reference>
        </references>
      </pivotArea>
    </format>
    <format dxfId="98">
      <pivotArea dataOnly="0" labelOnly="1" fieldPosition="0">
        <references count="2">
          <reference field="1" count="5">
            <x v="93"/>
            <x v="137"/>
            <x v="164"/>
            <x v="394"/>
            <x v="473"/>
          </reference>
          <reference field="3" count="1" selected="0">
            <x v="5"/>
          </reference>
        </references>
      </pivotArea>
    </format>
    <format dxfId="99">
      <pivotArea dataOnly="0" labelOnly="1" fieldPosition="0">
        <references count="2">
          <reference field="1" count="5">
            <x v="84"/>
            <x v="95"/>
            <x v="134"/>
            <x v="162"/>
            <x v="407"/>
          </reference>
          <reference field="3" count="1" selected="0">
            <x v="47"/>
          </reference>
        </references>
      </pivotArea>
    </format>
    <format dxfId="100">
      <pivotArea dataOnly="0" labelOnly="1" fieldPosition="0">
        <references count="2">
          <reference field="1" count="5">
            <x v="24"/>
            <x v="121"/>
            <x v="141"/>
            <x v="238"/>
            <x v="263"/>
          </reference>
          <reference field="3" count="1" selected="0">
            <x v="33"/>
          </reference>
        </references>
      </pivotArea>
    </format>
    <format dxfId="101">
      <pivotArea dataOnly="0" labelOnly="1" fieldPosition="0">
        <references count="2">
          <reference field="1" count="5">
            <x v="51"/>
            <x v="63"/>
            <x v="132"/>
            <x v="140"/>
            <x v="468"/>
          </reference>
          <reference field="3" count="1" selected="0">
            <x v="4"/>
          </reference>
        </references>
      </pivotArea>
    </format>
    <format dxfId="102">
      <pivotArea dataOnly="0" labelOnly="1" fieldPosition="0">
        <references count="2">
          <reference field="1" count="5">
            <x v="58"/>
            <x v="60"/>
            <x v="175"/>
            <x v="210"/>
            <x v="279"/>
          </reference>
          <reference field="3" count="1" selected="0">
            <x v="9"/>
          </reference>
        </references>
      </pivotArea>
    </format>
    <format dxfId="103">
      <pivotArea dataOnly="0" labelOnly="1" fieldPosition="0">
        <references count="2">
          <reference field="1" count="5">
            <x v="83"/>
            <x v="152"/>
            <x v="314"/>
            <x v="348"/>
            <x v="474"/>
          </reference>
          <reference field="3" count="1" selected="0">
            <x v="53"/>
          </reference>
        </references>
      </pivotArea>
    </format>
    <format dxfId="104">
      <pivotArea dataOnly="0" labelOnly="1" fieldPosition="0">
        <references count="2">
          <reference field="1" count="6">
            <x v="193"/>
            <x v="226"/>
            <x v="230"/>
            <x v="237"/>
            <x v="255"/>
            <x v="537"/>
          </reference>
          <reference field="3" count="1" selected="0">
            <x v="36"/>
          </reference>
        </references>
      </pivotArea>
    </format>
    <format dxfId="105">
      <pivotArea dataOnly="0" labelOnly="1" fieldPosition="0">
        <references count="2">
          <reference field="1" count="5">
            <x v="41"/>
            <x v="221"/>
            <x v="401"/>
            <x v="454"/>
            <x v="536"/>
          </reference>
          <reference field="3" count="1" selected="0">
            <x v="48"/>
          </reference>
        </references>
      </pivotArea>
    </format>
    <format dxfId="106">
      <pivotArea dataOnly="0" labelOnly="1" fieldPosition="0">
        <references count="2">
          <reference field="1" count="5">
            <x v="131"/>
            <x v="259"/>
            <x v="336"/>
            <x v="373"/>
            <x v="514"/>
          </reference>
          <reference field="3" count="1" selected="0">
            <x v="45"/>
          </reference>
        </references>
      </pivotArea>
    </format>
    <format dxfId="107">
      <pivotArea dataOnly="0" labelOnly="1" fieldPosition="0">
        <references count="2">
          <reference field="1" count="5">
            <x v="28"/>
            <x v="50"/>
            <x v="85"/>
            <x v="110"/>
            <x v="117"/>
          </reference>
          <reference field="3" count="1" selected="0">
            <x v="55"/>
          </reference>
        </references>
      </pivotArea>
    </format>
    <format dxfId="108">
      <pivotArea dataOnly="0" labelOnly="1" fieldPosition="0">
        <references count="2">
          <reference field="1" count="5">
            <x v="173"/>
            <x v="186"/>
            <x v="264"/>
            <x v="304"/>
            <x v="425"/>
          </reference>
          <reference field="3" count="1" selected="0">
            <x v="19"/>
          </reference>
        </references>
      </pivotArea>
    </format>
    <format dxfId="109">
      <pivotArea dataOnly="0" labelOnly="1" fieldPosition="0">
        <references count="2">
          <reference field="1" count="5">
            <x v="326"/>
            <x v="421"/>
            <x v="423"/>
            <x v="482"/>
            <x v="528"/>
          </reference>
          <reference field="3" count="1" selected="0">
            <x v="1"/>
          </reference>
        </references>
      </pivotArea>
    </format>
    <format dxfId="110">
      <pivotArea dataOnly="0" labelOnly="1" fieldPosition="0">
        <references count="2">
          <reference field="1" count="5">
            <x v="9"/>
            <x v="27"/>
            <x v="204"/>
            <x v="277"/>
            <x v="419"/>
          </reference>
          <reference field="3" count="1" selected="0">
            <x v="46"/>
          </reference>
        </references>
      </pivotArea>
    </format>
    <format dxfId="111">
      <pivotArea dataOnly="0" labelOnly="1" fieldPosition="0">
        <references count="2">
          <reference field="1" count="5">
            <x v="133"/>
            <x v="145"/>
            <x v="177"/>
            <x v="445"/>
            <x v="490"/>
          </reference>
          <reference field="3" count="1" selected="0">
            <x v="43"/>
          </reference>
        </references>
      </pivotArea>
    </format>
    <format dxfId="112">
      <pivotArea dataOnly="0" labelOnly="1" fieldPosition="0">
        <references count="2">
          <reference field="1" count="5">
            <x v="283"/>
            <x v="292"/>
            <x v="395"/>
            <x v="413"/>
            <x v="446"/>
          </reference>
          <reference field="3" count="1" selected="0">
            <x v="18"/>
          </reference>
        </references>
      </pivotArea>
    </format>
    <format dxfId="113">
      <pivotArea dataOnly="0" labelOnly="1" fieldPosition="0">
        <references count="2">
          <reference field="1" count="5">
            <x v="45"/>
            <x v="360"/>
            <x v="431"/>
            <x v="433"/>
            <x v="453"/>
          </reference>
          <reference field="3" count="1" selected="0">
            <x v="40"/>
          </reference>
        </references>
      </pivotArea>
    </format>
    <format dxfId="114">
      <pivotArea dataOnly="0" labelOnly="1" fieldPosition="0">
        <references count="2">
          <reference field="1" count="5">
            <x v="0"/>
            <x v="273"/>
            <x v="313"/>
            <x v="484"/>
            <x v="489"/>
          </reference>
          <reference field="3" count="1" selected="0">
            <x v="3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B47DCA-DF0B-49CB-A2C5-802A6A3AE476}" name="Settings" displayName="Settings" ref="A1:B7" totalsRowShown="0">
  <autoFilter ref="A1:B7" xr:uid="{E9B47DCA-DF0B-49CB-A2C5-802A6A3AE476}"/>
  <tableColumns count="2">
    <tableColumn id="1" xr3:uid="{2E7E4828-897E-485A-9475-179F8C0AEFC2}" name="Role"/>
    <tableColumn id="2" xr3:uid="{9DA9917A-833E-4131-BEB7-ED2706A98906}" name="Value" totalsRowDxfId="5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Players" displayName="Players" ref="A1:V553" totalsRowShown="0" headerRowDxfId="49" dataDxfId="48" totalsRowDxfId="47">
  <autoFilter ref="A1:V553" xr:uid="{00000000-0009-0000-0100-000002000000}"/>
  <sortState xmlns:xlrd2="http://schemas.microsoft.com/office/spreadsheetml/2017/richdata2" ref="A2:V553">
    <sortCondition descending="1" ref="T1:T553"/>
  </sortState>
  <tableColumns count="22">
    <tableColumn id="2" xr3:uid="{00000000-0010-0000-0000-000002000000}" name="Player ID" dataDxfId="46"/>
    <tableColumn id="31" xr3:uid="{00000000-0010-0000-0000-00001F000000}" name="Player" dataDxfId="45"/>
    <tableColumn id="4" xr3:uid="{11ACB989-7607-40E8-8F09-EB8B6D57E3ED}" name="Country" dataDxfId="44"/>
    <tableColumn id="38" xr3:uid="{1BC1EB57-50ED-4837-847C-6A44D27FFA03}" name="Team" dataDxfId="43"/>
    <tableColumn id="25" xr3:uid="{00000000-0010-0000-0000-000019000000}" name="Region" dataDxfId="42"/>
    <tableColumn id="14" xr3:uid="{BDC1A516-60AF-4FF2-A4D9-E97D26002913}" name="Role" dataDxfId="41">
      <calculatedColumnFormula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calculatedColumnFormula>
    </tableColumn>
    <tableColumn id="3" xr3:uid="{BCD5FE74-CED6-469C-A30E-DAF235CA5A34}" name="Status" dataDxfId="40">
      <calculatedColumnFormula>IF(Players[[#This Row],[Coach]], "Coach", IF(Players[[#This Row],[Active]], "Active", "Inactive"))</calculatedColumnFormula>
    </tableColumn>
    <tableColumn id="59" xr3:uid="{606A97A7-F358-44EF-8422-F6A36817E599}" name="Power" dataDxfId="39">
      <calculatedColumnFormula>Players[[#This Row],[Base]] * Settings!$B$2 + Players[[#This Row],[Entry Bonus]] + Players[[#This Row],[Sniper Bonus]] + Players[[#This Row],[Captain Bonus]] + Players[[#This Row],[Coach Bonus]]</calculatedColumnFormula>
    </tableColumn>
    <tableColumn id="15" xr3:uid="{D9AF1DA8-B832-437C-B5C3-0CD85C0A4638}" name="Active" dataDxfId="38">
      <calculatedColumnFormula>TRUE</calculatedColumnFormula>
    </tableColumn>
    <tableColumn id="7" xr3:uid="{0211BDE7-1265-49C3-8FF6-555EFD18BB31}" name="Entry" dataDxfId="37">
      <calculatedColumnFormula>FALSE</calculatedColumnFormula>
    </tableColumn>
    <tableColumn id="1" xr3:uid="{10116163-2838-4A01-B458-67ED832FEBFD}" name="Sniper" dataDxfId="36">
      <calculatedColumnFormula>FALSE</calculatedColumnFormula>
    </tableColumn>
    <tableColumn id="5" xr3:uid="{7D756E45-8C2F-4BD3-A120-6B05E6392E1C}" name="Captain" dataDxfId="35">
      <calculatedColumnFormula>FALSE</calculatedColumnFormula>
    </tableColumn>
    <tableColumn id="6" xr3:uid="{C14A5B3A-26C6-4B13-B522-F2CE1AC55773}" name="Coach" dataDxfId="33" totalsRowDxfId="34">
      <calculatedColumnFormula>FALSE</calculatedColumnFormula>
    </tableColumn>
    <tableColumn id="13" xr3:uid="{552C8BC2-DD19-48A8-8B9F-531C7EA7928B}" name="Base" dataDxfId="31" totalsRowDxfId="32"/>
    <tableColumn id="9" xr3:uid="{E4DCB225-7DF8-429B-B923-C6A4DED7EDCD}" name="Entry Bonus" dataDxfId="30">
      <calculatedColumnFormula>SUMIFS(Players[Base], Players[Team], Players[[#This Row],[Team]], Players[Entry], TRUE) * Settings!$B$3</calculatedColumnFormula>
    </tableColumn>
    <tableColumn id="10" xr3:uid="{9CF38315-1954-4B20-B19A-BEA0F8188056}" name="Sniper Bonus" dataDxfId="29">
      <calculatedColumnFormula>SUMIFS(Players[Base], Players[Team], Players[[#This Row],[Team]], Players[Sniper], TRUE) * Settings!$B$4</calculatedColumnFormula>
    </tableColumn>
    <tableColumn id="11" xr3:uid="{B5D61E20-BBD8-494C-8C8E-AACE228A1BE5}" name="Captain Bonus" dataDxfId="28">
      <calculatedColumnFormula>SUMIFS(Players[Base], Players[Team], Players[[#This Row],[Team]], Players[Captain], TRUE) * Settings!$B$5</calculatedColumnFormula>
    </tableColumn>
    <tableColumn id="12" xr3:uid="{1E563431-5D84-4BFA-83EB-AD7880213B0A}" name="Coach Bonus" dataDxfId="27">
      <calculatedColumnFormula>SUMIFS(Players[Base], Players[Team], Players[[#This Row],[Team]], Players[Coach], TRUE) * Settings!$B$6</calculatedColumnFormula>
    </tableColumn>
    <tableColumn id="23" xr3:uid="{6CB76A4E-6D5D-488F-ACEA-F3A694A473B8}" name="ANC Team ATK" dataDxfId="26">
      <calculatedColumnFormula>IF(Players[[#This Row],[Team]] = 0, 0, AVERAGEIFS(Players[ANC Base ATK], Players[Team], Players[[#This Row],[Team]]))</calculatedColumnFormula>
    </tableColumn>
    <tableColumn id="24" xr3:uid="{4EAAA6D7-66CC-4C17-91EA-B0451712C635}" name="ANC Team DEF" dataDxfId="25">
      <calculatedColumnFormula>IF(Players[[#This Row],[Team]] = 0, 0, AVERAGEIFS(Players[ANC Base DEF], Players[Team], Players[[#This Row],[Team]]))</calculatedColumnFormula>
    </tableColumn>
    <tableColumn id="16" xr3:uid="{8EB11FA6-A355-48FD-B232-9EEAF795E7C6}" name="ANC Base ATK" dataDxfId="23" totalsRowDxfId="24"/>
    <tableColumn id="32" xr3:uid="{8D990551-3C4B-4946-8701-A2E5A5ECFD04}" name="ANC Base DEF" dataDxfId="21" totalsRowDxfId="22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Таблица6" displayName="Таблица6" ref="A1:J141" totalsRowShown="0" headerRowDxfId="20" dataDxfId="19">
  <autoFilter ref="A1:J141" xr:uid="{00000000-0009-0000-0100-000006000000}"/>
  <tableColumns count="10">
    <tableColumn id="1" xr3:uid="{00000000-0010-0000-0100-000001000000}" name="Player ID" dataDxfId="18"/>
    <tableColumn id="12" xr3:uid="{00000000-0010-0000-0100-00000C000000}" name="Date" dataDxfId="17"/>
    <tableColumn id="16" xr3:uid="{4929A9AB-3587-4459-9698-4A5330E93A2C}" name="Place" dataDxfId="16"/>
    <tableColumn id="14" xr3:uid="{125F2919-6F63-4886-BEF8-288D723ABA3C}" name="Tier" dataDxfId="15"/>
    <tableColumn id="2" xr3:uid="{00000000-0010-0000-0100-000002000000}" name="Tournament" dataDxfId="14"/>
    <tableColumn id="5" xr3:uid="{00000000-0010-0000-0100-000005000000}" name="Player" dataDxfId="13">
      <calculatedColumnFormula>VLOOKUP(A2, Players!A:E, 2, FALSE)</calculatedColumnFormula>
    </tableColumn>
    <tableColumn id="9" xr3:uid="{00000000-0010-0000-0100-000009000000}" name="Team" dataDxfId="12"/>
    <tableColumn id="3" xr3:uid="{C36A4024-7B03-4238-A04E-AC1F97A3C5D8}" name="Current Team" dataDxfId="11">
      <calculatedColumnFormula>VLOOKUP(A2, Players!$A$1:$H$553, 4, FALSE)</calculatedColumnFormula>
    </tableColumn>
    <tableColumn id="8" xr3:uid="{00000000-0010-0000-0100-000008000000}" name="EPC 17-18" dataDxfId="10"/>
    <tableColumn id="4" xr3:uid="{17DDD47E-0F6C-4514-B803-E3473A3C0D07}" name="Lineup" dataDxfId="9">
      <calculatedColumnFormula>COUNTIFS(E:E, E2, G:G,G2,H:H,H2)</calculatedColumnFormula>
    </tableColumn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535F71-2351-419C-BBEF-A8284A4F5FF7}" name="Таблица3" displayName="Таблица3" ref="A1:G137" totalsRowShown="0" headerRowDxfId="8" dataDxfId="7">
  <autoFilter ref="A1:G137" xr:uid="{A757991D-85A5-41D6-98F8-2F6E0FC45CF9}"/>
  <tableColumns count="7">
    <tableColumn id="1" xr3:uid="{0B7E3258-B78D-4F09-95CE-A63CE8C7A9AC}" name="Transfer ID" dataDxfId="6"/>
    <tableColumn id="2" xr3:uid="{E0EE6E35-EF94-488F-92EF-F65BD60B0670}" name="Player ID" dataDxfId="5"/>
    <tableColumn id="3" xr3:uid="{9E6A8F14-4B35-47F9-A67F-DCAA148B7397}" name="Player" dataDxfId="4">
      <calculatedColumnFormula>VLOOKUP(B2, Players[], 2, FALSE)</calculatedColumnFormula>
    </tableColumn>
    <tableColumn id="4" xr3:uid="{7FE383A3-1E02-417E-BD08-917DFF2337F9}" name="Old Team" dataDxfId="3"/>
    <tableColumn id="5" xr3:uid="{C75E582B-FC6B-4EAF-AAB9-F162AD82A7E0}" name="Old Position" dataDxfId="2"/>
    <tableColumn id="6" xr3:uid="{B1A31183-D700-4D42-8B5F-637F8F18C8D9}" name="New Team" dataDxfId="1"/>
    <tableColumn id="7" xr3:uid="{82F9A374-A8EF-4A5F-AE87-96CF8D39018D}" name="New Position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B20D-A106-4D06-BA94-C37A897FEDC7}">
  <dimension ref="A1:B7"/>
  <sheetViews>
    <sheetView workbookViewId="0">
      <selection activeCell="B2" sqref="B2"/>
    </sheetView>
  </sheetViews>
  <sheetFormatPr defaultRowHeight="14.45"/>
  <sheetData>
    <row r="1" spans="1:2">
      <c r="A1" t="s">
        <v>0</v>
      </c>
      <c r="B1" t="s">
        <v>1</v>
      </c>
    </row>
    <row r="2" spans="1:2">
      <c r="A2" t="s">
        <v>2</v>
      </c>
      <c r="B2" s="22">
        <v>0.6</v>
      </c>
    </row>
    <row r="3" spans="1:2">
      <c r="A3" t="s">
        <v>3</v>
      </c>
      <c r="B3" s="22">
        <v>0.12</v>
      </c>
    </row>
    <row r="4" spans="1:2">
      <c r="A4" t="s">
        <v>4</v>
      </c>
      <c r="B4" s="22">
        <v>0.12</v>
      </c>
    </row>
    <row r="5" spans="1:2">
      <c r="A5" t="s">
        <v>5</v>
      </c>
      <c r="B5" s="22">
        <v>0.12</v>
      </c>
    </row>
    <row r="6" spans="1:2">
      <c r="A6" t="s">
        <v>6</v>
      </c>
      <c r="B6" s="22">
        <v>0.04</v>
      </c>
    </row>
    <row r="7" spans="1:2">
      <c r="A7" t="s">
        <v>7</v>
      </c>
      <c r="B7" s="22">
        <f>SUM(B2:B6)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/>
  <dimension ref="A1:X553"/>
  <sheetViews>
    <sheetView tabSelected="1" topLeftCell="F1" zoomScale="85" zoomScaleNormal="85" workbookViewId="0">
      <pane ySplit="1" topLeftCell="A2" activePane="bottomLeft" state="frozen"/>
      <selection pane="bottomLeft" activeCell="V5" sqref="V5"/>
      <selection activeCell="O9" sqref="O9"/>
    </sheetView>
  </sheetViews>
  <sheetFormatPr defaultColWidth="14.42578125" defaultRowHeight="15" customHeight="1"/>
  <cols>
    <col min="1" max="1" width="11.42578125" style="16" bestFit="1" customWidth="1"/>
    <col min="2" max="3" width="16.5703125" style="17" customWidth="1"/>
    <col min="4" max="6" width="17.5703125" style="17" customWidth="1"/>
    <col min="7" max="7" width="10.7109375" style="17" customWidth="1"/>
    <col min="8" max="8" width="10.7109375" style="33" customWidth="1"/>
    <col min="9" max="10" width="10.7109375" style="17" customWidth="1"/>
    <col min="11" max="13" width="10.7109375" style="13" customWidth="1"/>
    <col min="14" max="18" width="10.7109375" style="29" customWidth="1"/>
    <col min="19" max="22" width="10.7109375" style="30" customWidth="1"/>
    <col min="23" max="16384" width="14.42578125" style="13"/>
  </cols>
  <sheetData>
    <row r="1" spans="1:24" s="39" customFormat="1" ht="24" customHeight="1">
      <c r="A1" s="34" t="s">
        <v>8</v>
      </c>
      <c r="B1" s="34" t="s">
        <v>9</v>
      </c>
      <c r="C1" s="34" t="s">
        <v>10</v>
      </c>
      <c r="D1" s="34" t="s">
        <v>11</v>
      </c>
      <c r="E1" s="34" t="s">
        <v>12</v>
      </c>
      <c r="F1" s="34" t="s">
        <v>0</v>
      </c>
      <c r="G1" s="34" t="s">
        <v>13</v>
      </c>
      <c r="H1" s="35" t="s">
        <v>14</v>
      </c>
      <c r="I1" s="34" t="s">
        <v>15</v>
      </c>
      <c r="J1" s="34" t="s">
        <v>3</v>
      </c>
      <c r="K1" s="36" t="s">
        <v>4</v>
      </c>
      <c r="L1" s="36" t="s">
        <v>5</v>
      </c>
      <c r="M1" s="36" t="s">
        <v>6</v>
      </c>
      <c r="N1" s="37" t="s">
        <v>2</v>
      </c>
      <c r="O1" s="35" t="s">
        <v>16</v>
      </c>
      <c r="P1" s="37" t="s">
        <v>17</v>
      </c>
      <c r="Q1" s="37" t="s">
        <v>18</v>
      </c>
      <c r="R1" s="37" t="s">
        <v>19</v>
      </c>
      <c r="S1" s="37" t="s">
        <v>20</v>
      </c>
      <c r="T1" s="37" t="s">
        <v>21</v>
      </c>
      <c r="U1" s="38" t="s">
        <v>22</v>
      </c>
      <c r="V1" s="38" t="s">
        <v>23</v>
      </c>
    </row>
    <row r="2" spans="1:24" ht="15" customHeight="1">
      <c r="A2" s="12">
        <v>95</v>
      </c>
      <c r="B2" s="12" t="s">
        <v>24</v>
      </c>
      <c r="C2" s="12" t="s">
        <v>25</v>
      </c>
      <c r="D2" s="12" t="s">
        <v>26</v>
      </c>
      <c r="E2" s="12" t="s">
        <v>27</v>
      </c>
      <c r="F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Captain, Sniper</v>
      </c>
      <c r="G2" s="12" t="str">
        <f>IF(Players[[#This Row],[Coach]], "Coach", IF(Players[[#This Row],[Active]], "Active", "Inactive"))</f>
        <v>Active</v>
      </c>
      <c r="H2" s="32">
        <f>Players[[#This Row],[Base]] * Settings!$B$2 + Players[[#This Row],[Entry Bonus]] + Players[[#This Row],[Sniper Bonus]] + Players[[#This Row],[Captain Bonus]] + Players[[#This Row],[Coach Bonus]]</f>
        <v>62.33639999999999</v>
      </c>
      <c r="I2" s="21" t="b">
        <f>TRUE</f>
        <v>1</v>
      </c>
      <c r="J2" s="23" t="b">
        <f>FALSE</f>
        <v>0</v>
      </c>
      <c r="K2" s="21" t="b">
        <f>TRUE</f>
        <v>1</v>
      </c>
      <c r="L2" s="20" t="b">
        <f>TRUE</f>
        <v>1</v>
      </c>
      <c r="M2" s="20" t="b">
        <f>FALSE</f>
        <v>0</v>
      </c>
      <c r="N2" s="29">
        <v>60.73</v>
      </c>
      <c r="O2" s="28">
        <f>SUMIFS(Players[Base], Players[Team], Players[[#This Row],[Team]], Players[Entry], TRUE) * Settings!$B$3</f>
        <v>11.3232</v>
      </c>
      <c r="P2" s="28">
        <f>SUMIFS(Players[Base], Players[Team], Players[[#This Row],[Team]], Players[Sniper], TRUE) * Settings!$B$4</f>
        <v>7.2875999999999994</v>
      </c>
      <c r="Q2" s="28">
        <f>SUMIFS(Players[Base], Players[Team], Players[[#This Row],[Team]], Players[Captain], TRUE) * Settings!$B$5</f>
        <v>7.2875999999999994</v>
      </c>
      <c r="R2" s="28">
        <f>SUMIFS(Players[Base], Players[Team], Players[[#This Row],[Team]], Players[Coach], TRUE) * Settings!$B$6</f>
        <v>0</v>
      </c>
      <c r="S2" s="28">
        <f>IF(Players[[#This Row],[Team]] = 0, 0, AVERAGEIFS(Players[ANC Base ATK], Players[Team], Players[[#This Row],[Team]]))</f>
        <v>21.166789834285563</v>
      </c>
      <c r="T2" s="28">
        <f>IF(Players[[#This Row],[Team]] = 0, 0, AVERAGEIFS(Players[ANC Base DEF], Players[Team], Players[[#This Row],[Team]]))</f>
        <v>81.76617662586122</v>
      </c>
      <c r="U2" s="28">
        <v>36.639352927931974</v>
      </c>
      <c r="V2" s="28">
        <v>83.285007837583152</v>
      </c>
      <c r="X2" s="29"/>
    </row>
    <row r="3" spans="1:24" ht="15" customHeight="1">
      <c r="A3" s="12">
        <v>1</v>
      </c>
      <c r="B3" s="12" t="s">
        <v>28</v>
      </c>
      <c r="C3" s="12" t="s">
        <v>29</v>
      </c>
      <c r="D3" s="12" t="s">
        <v>26</v>
      </c>
      <c r="E3" s="12" t="s">
        <v>27</v>
      </c>
      <c r="F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3" s="12" t="str">
        <f>IF(Players[[#This Row],[Coach]], "Coach", IF(Players[[#This Row],[Active]], "Active", "Inactive"))</f>
        <v>Active</v>
      </c>
      <c r="H3" s="32">
        <f>Players[[#This Row],[Base]] * Settings!$B$2 + Players[[#This Row],[Entry Bonus]] + Players[[#This Row],[Sniper Bonus]] + Players[[#This Row],[Captain Bonus]] + Players[[#This Row],[Coach Bonus]]</f>
        <v>82.514399999999995</v>
      </c>
      <c r="I3" s="21" t="b">
        <f>TRUE</f>
        <v>1</v>
      </c>
      <c r="J3" s="23" t="b">
        <f>TRUE</f>
        <v>1</v>
      </c>
      <c r="K3" s="21" t="b">
        <f>FALSE</f>
        <v>0</v>
      </c>
      <c r="L3" s="20" t="b">
        <f>FALSE</f>
        <v>0</v>
      </c>
      <c r="M3" s="20" t="b">
        <f>FALSE</f>
        <v>0</v>
      </c>
      <c r="N3" s="29">
        <v>94.36</v>
      </c>
      <c r="O3" s="28">
        <f>SUMIFS(Players[Base], Players[Team], Players[[#This Row],[Team]], Players[Entry], TRUE) * Settings!$B$3</f>
        <v>11.3232</v>
      </c>
      <c r="P3" s="28">
        <f>SUMIFS(Players[Base], Players[Team], Players[[#This Row],[Team]], Players[Sniper], TRUE) * Settings!$B$4</f>
        <v>7.2875999999999994</v>
      </c>
      <c r="Q3" s="28">
        <f>SUMIFS(Players[Base], Players[Team], Players[[#This Row],[Team]], Players[Captain], TRUE) * Settings!$B$5</f>
        <v>7.2875999999999994</v>
      </c>
      <c r="R3" s="28">
        <f>SUMIFS(Players[Base], Players[Team], Players[[#This Row],[Team]], Players[Coach], TRUE) * Settings!$B$6</f>
        <v>0</v>
      </c>
      <c r="S3" s="28">
        <f>IF(Players[[#This Row],[Team]] = 0, 0, AVERAGEIFS(Players[ANC Base ATK], Players[Team], Players[[#This Row],[Team]]))</f>
        <v>21.166789834285563</v>
      </c>
      <c r="T3" s="28">
        <f>IF(Players[[#This Row],[Team]] = 0, 0, AVERAGEIFS(Players[ANC Base DEF], Players[Team], Players[[#This Row],[Team]]))</f>
        <v>81.76617662586122</v>
      </c>
      <c r="U3" s="28">
        <v>34.435442771908363</v>
      </c>
      <c r="V3" s="28">
        <v>80.284231328568424</v>
      </c>
      <c r="X3" s="31"/>
    </row>
    <row r="4" spans="1:24" ht="15" customHeight="1">
      <c r="A4" s="12">
        <v>151</v>
      </c>
      <c r="B4" s="12" t="s">
        <v>30</v>
      </c>
      <c r="C4" s="12" t="s">
        <v>29</v>
      </c>
      <c r="D4" s="12" t="s">
        <v>26</v>
      </c>
      <c r="E4" s="12" t="s">
        <v>27</v>
      </c>
      <c r="F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" s="12" t="str">
        <f>IF(Players[[#This Row],[Coach]], "Coach", IF(Players[[#This Row],[Active]], "Active", "Inactive"))</f>
        <v>Active</v>
      </c>
      <c r="H4" s="32">
        <f>Players[[#This Row],[Base]] * Settings!$B$2 + Players[[#This Row],[Entry Bonus]] + Players[[#This Row],[Sniper Bonus]] + Players[[#This Row],[Captain Bonus]] + Players[[#This Row],[Coach Bonus]]</f>
        <v>30.560399999999994</v>
      </c>
      <c r="I4" s="21" t="b">
        <f>TRUE</f>
        <v>1</v>
      </c>
      <c r="J4" s="23" t="b">
        <f>FALSE</f>
        <v>0</v>
      </c>
      <c r="K4" s="21" t="b">
        <f>FALSE</f>
        <v>0</v>
      </c>
      <c r="L4" s="20" t="b">
        <f>FALSE</f>
        <v>0</v>
      </c>
      <c r="M4" s="20" t="b">
        <f>FALSE</f>
        <v>0</v>
      </c>
      <c r="N4" s="29">
        <v>7.77</v>
      </c>
      <c r="O4" s="28">
        <f>SUMIFS(Players[Base], Players[Team], Players[[#This Row],[Team]], Players[Entry], TRUE) * Settings!$B$3</f>
        <v>11.3232</v>
      </c>
      <c r="P4" s="28">
        <f>SUMIFS(Players[Base], Players[Team], Players[[#This Row],[Team]], Players[Sniper], TRUE) * Settings!$B$4</f>
        <v>7.2875999999999994</v>
      </c>
      <c r="Q4" s="28">
        <f>SUMIFS(Players[Base], Players[Team], Players[[#This Row],[Team]], Players[Captain], TRUE) * Settings!$B$5</f>
        <v>7.2875999999999994</v>
      </c>
      <c r="R4" s="28">
        <f>SUMIFS(Players[Base], Players[Team], Players[[#This Row],[Team]], Players[Coach], TRUE) * Settings!$B$6</f>
        <v>0</v>
      </c>
      <c r="S4" s="28">
        <f>IF(Players[[#This Row],[Team]] = 0, 0, AVERAGEIFS(Players[ANC Base ATK], Players[Team], Players[[#This Row],[Team]]))</f>
        <v>21.166789834285563</v>
      </c>
      <c r="T4" s="28">
        <f>IF(Players[[#This Row],[Team]] = 0, 0, AVERAGEIFS(Players[ANC Base DEF], Players[Team], Players[[#This Row],[Team]]))</f>
        <v>81.76617662586122</v>
      </c>
      <c r="U4" s="28">
        <v>16.622836861494825</v>
      </c>
      <c r="V4" s="28">
        <v>71.033479251814313</v>
      </c>
    </row>
    <row r="5" spans="1:24" ht="15" customHeight="1">
      <c r="A5" s="12">
        <v>183</v>
      </c>
      <c r="B5" s="12" t="s">
        <v>31</v>
      </c>
      <c r="C5" s="12" t="s">
        <v>32</v>
      </c>
      <c r="D5" s="12" t="s">
        <v>26</v>
      </c>
      <c r="E5" s="12" t="s">
        <v>27</v>
      </c>
      <c r="F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" s="12" t="str">
        <f>IF(Players[[#This Row],[Coach]], "Coach", IF(Players[[#This Row],[Active]], "Active", "Inactive"))</f>
        <v>Active</v>
      </c>
      <c r="H5" s="32">
        <f>Players[[#This Row],[Base]] * Settings!$B$2 + Players[[#This Row],[Entry Bonus]] + Players[[#This Row],[Sniper Bonus]] + Players[[#This Row],[Captain Bonus]] + Players[[#This Row],[Coach Bonus]]</f>
        <v>65.0244</v>
      </c>
      <c r="I5" s="21" t="b">
        <f>TRUE</f>
        <v>1</v>
      </c>
      <c r="J5" s="23" t="b">
        <f>FALSE</f>
        <v>0</v>
      </c>
      <c r="K5" s="21" t="b">
        <f>FALSE</f>
        <v>0</v>
      </c>
      <c r="L5" s="20" t="b">
        <f>FALSE</f>
        <v>0</v>
      </c>
      <c r="M5" s="20" t="b">
        <f>FALSE</f>
        <v>0</v>
      </c>
      <c r="N5" s="29">
        <v>65.209999999999994</v>
      </c>
      <c r="O5" s="28">
        <f>SUMIFS(Players[Base], Players[Team], Players[[#This Row],[Team]], Players[Entry], TRUE) * Settings!$B$3</f>
        <v>11.3232</v>
      </c>
      <c r="P5" s="28">
        <f>SUMIFS(Players[Base], Players[Team], Players[[#This Row],[Team]], Players[Sniper], TRUE) * Settings!$B$4</f>
        <v>7.2875999999999994</v>
      </c>
      <c r="Q5" s="28">
        <f>SUMIFS(Players[Base], Players[Team], Players[[#This Row],[Team]], Players[Captain], TRUE) * Settings!$B$5</f>
        <v>7.2875999999999994</v>
      </c>
      <c r="R5" s="28">
        <f>SUMIFS(Players[Base], Players[Team], Players[[#This Row],[Team]], Players[Coach], TRUE) * Settings!$B$6</f>
        <v>0</v>
      </c>
      <c r="S5" s="28">
        <f>IF(Players[[#This Row],[Team]] = 0, 0, AVERAGEIFS(Players[ANC Base ATK], Players[Team], Players[[#This Row],[Team]]))</f>
        <v>21.166789834285563</v>
      </c>
      <c r="T5" s="28">
        <f>IF(Players[[#This Row],[Team]] = 0, 0, AVERAGEIFS(Players[ANC Base DEF], Players[Team], Players[[#This Row],[Team]]))</f>
        <v>81.76617662586122</v>
      </c>
      <c r="U5" s="28">
        <v>10.855187861381696</v>
      </c>
      <c r="V5" s="28">
        <v>92.81096047280991</v>
      </c>
    </row>
    <row r="6" spans="1:24" ht="15" customHeight="1">
      <c r="A6" s="12">
        <v>330</v>
      </c>
      <c r="B6" s="12" t="s">
        <v>33</v>
      </c>
      <c r="C6" s="12" t="s">
        <v>29</v>
      </c>
      <c r="D6" s="12" t="s">
        <v>26</v>
      </c>
      <c r="E6" s="12" t="s">
        <v>27</v>
      </c>
      <c r="F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6" s="12" t="str">
        <f>IF(Players[[#This Row],[Coach]], "Coach", IF(Players[[#This Row],[Active]], "Active", "Inactive"))</f>
        <v>Active</v>
      </c>
      <c r="H6" s="32">
        <f>Players[[#This Row],[Base]] * Settings!$B$2 + Players[[#This Row],[Entry Bonus]] + Players[[#This Row],[Sniper Bonus]] + Players[[#This Row],[Captain Bonus]] + Players[[#This Row],[Coach Bonus]]</f>
        <v>59.576399999999992</v>
      </c>
      <c r="I6" s="21" t="b">
        <f>TRUE</f>
        <v>1</v>
      </c>
      <c r="J6" s="23" t="b">
        <f>FALSE</f>
        <v>0</v>
      </c>
      <c r="K6" s="21" t="b">
        <f>FALSE</f>
        <v>0</v>
      </c>
      <c r="L6" s="20" t="b">
        <f>FALSE</f>
        <v>0</v>
      </c>
      <c r="M6" s="20" t="b">
        <f>FALSE</f>
        <v>0</v>
      </c>
      <c r="N6" s="29">
        <v>56.13</v>
      </c>
      <c r="O6" s="28">
        <f>SUMIFS(Players[Base], Players[Team], Players[[#This Row],[Team]], Players[Entry], TRUE) * Settings!$B$3</f>
        <v>11.3232</v>
      </c>
      <c r="P6" s="28">
        <f>SUMIFS(Players[Base], Players[Team], Players[[#This Row],[Team]], Players[Sniper], TRUE) * Settings!$B$4</f>
        <v>7.2875999999999994</v>
      </c>
      <c r="Q6" s="28">
        <f>SUMIFS(Players[Base], Players[Team], Players[[#This Row],[Team]], Players[Captain], TRUE) * Settings!$B$5</f>
        <v>7.2875999999999994</v>
      </c>
      <c r="R6" s="28">
        <f>SUMIFS(Players[Base], Players[Team], Players[[#This Row],[Team]], Players[Coach], TRUE) * Settings!$B$6</f>
        <v>0</v>
      </c>
      <c r="S6" s="28">
        <f>IF(Players[[#This Row],[Team]] = 0, 0, AVERAGEIFS(Players[ANC Base ATK], Players[Team], Players[[#This Row],[Team]]))</f>
        <v>21.166789834285563</v>
      </c>
      <c r="T6" s="28">
        <f>IF(Players[[#This Row],[Team]] = 0, 0, AVERAGEIFS(Players[ANC Base DEF], Players[Team], Players[[#This Row],[Team]]))</f>
        <v>81.76617662586122</v>
      </c>
      <c r="U6" s="28">
        <v>7.2811287487109642</v>
      </c>
      <c r="V6" s="28">
        <v>81.417204238530331</v>
      </c>
    </row>
    <row r="7" spans="1:24" ht="15" customHeight="1">
      <c r="A7" s="12">
        <v>264</v>
      </c>
      <c r="B7" s="12" t="s">
        <v>34</v>
      </c>
      <c r="C7" s="12" t="s">
        <v>35</v>
      </c>
      <c r="D7" s="12" t="s">
        <v>36</v>
      </c>
      <c r="E7" s="12" t="s">
        <v>37</v>
      </c>
      <c r="F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7" s="12" t="str">
        <f>IF(Players[[#This Row],[Coach]], "Coach", IF(Players[[#This Row],[Active]], "Active", "Inactive"))</f>
        <v>Active</v>
      </c>
      <c r="H7" s="32">
        <f>Players[[#This Row],[Base]] * Settings!$B$2 + Players[[#This Row],[Entry Bonus]] + Players[[#This Row],[Sniper Bonus]] + Players[[#This Row],[Captain Bonus]] + Players[[#This Row],[Coach Bonus]]</f>
        <v>73.773600000000002</v>
      </c>
      <c r="I7" s="21" t="b">
        <f>TRUE</f>
        <v>1</v>
      </c>
      <c r="J7" s="23" t="b">
        <f>TRUE</f>
        <v>1</v>
      </c>
      <c r="K7" s="21" t="b">
        <f>FALSE</f>
        <v>0</v>
      </c>
      <c r="L7" s="20" t="b">
        <f>FALSE</f>
        <v>0</v>
      </c>
      <c r="M7" s="20" t="b">
        <f>FALSE</f>
        <v>0</v>
      </c>
      <c r="N7" s="29">
        <v>81.900000000000006</v>
      </c>
      <c r="O7" s="28">
        <f>SUMIFS(Players[Base], Players[Team], Players[[#This Row],[Team]], Players[Entry], TRUE) * Settings!$B$3</f>
        <v>9.8280000000000012</v>
      </c>
      <c r="P7" s="28">
        <f>SUMIFS(Players[Base], Players[Team], Players[[#This Row],[Team]], Players[Sniper], TRUE) * Settings!$B$4</f>
        <v>4.0259999999999998</v>
      </c>
      <c r="Q7" s="28">
        <f>SUMIFS(Players[Base], Players[Team], Players[[#This Row],[Team]], Players[Captain], TRUE) * Settings!$B$5</f>
        <v>10.779599999999999</v>
      </c>
      <c r="R7" s="28">
        <f>SUMIFS(Players[Base], Players[Team], Players[[#This Row],[Team]], Players[Coach], TRUE) * Settings!$B$6</f>
        <v>0</v>
      </c>
      <c r="S7" s="28">
        <f>IF(Players[[#This Row],[Team]] = 0, 0, AVERAGEIFS(Players[ANC Base ATK], Players[Team], Players[[#This Row],[Team]]))</f>
        <v>36.691902987304765</v>
      </c>
      <c r="T7" s="28">
        <f>IF(Players[[#This Row],[Team]] = 0, 0, AVERAGEIFS(Players[ANC Base DEF], Players[Team], Players[[#This Row],[Team]]))</f>
        <v>78.984240193447278</v>
      </c>
      <c r="U7" s="28">
        <v>60.326778401006671</v>
      </c>
      <c r="V7" s="28">
        <v>52.497700041424444</v>
      </c>
    </row>
    <row r="8" spans="1:24" ht="15" customHeight="1">
      <c r="A8" s="12">
        <v>51</v>
      </c>
      <c r="B8" s="12" t="s">
        <v>38</v>
      </c>
      <c r="C8" s="12" t="s">
        <v>35</v>
      </c>
      <c r="D8" s="12" t="s">
        <v>36</v>
      </c>
      <c r="E8" s="12" t="s">
        <v>37</v>
      </c>
      <c r="F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8" s="12" t="str">
        <f>IF(Players[[#This Row],[Coach]], "Coach", IF(Players[[#This Row],[Active]], "Active", "Inactive"))</f>
        <v>Active</v>
      </c>
      <c r="H8" s="32">
        <f>Players[[#This Row],[Base]] * Settings!$B$2 + Players[[#This Row],[Entry Bonus]] + Players[[#This Row],[Sniper Bonus]] + Players[[#This Row],[Captain Bonus]] + Players[[#This Row],[Coach Bonus]]</f>
        <v>44.889600000000002</v>
      </c>
      <c r="I8" s="21" t="b">
        <f>TRUE</f>
        <v>1</v>
      </c>
      <c r="J8" s="23" t="b">
        <f>FALSE</f>
        <v>0</v>
      </c>
      <c r="K8" s="21" t="b">
        <f>FALSE</f>
        <v>0</v>
      </c>
      <c r="L8" s="20" t="b">
        <f>FALSE</f>
        <v>0</v>
      </c>
      <c r="M8" s="20" t="b">
        <f>FALSE</f>
        <v>0</v>
      </c>
      <c r="N8" s="29">
        <v>33.76</v>
      </c>
      <c r="O8" s="28">
        <f>SUMIFS(Players[Base], Players[Team], Players[[#This Row],[Team]], Players[Entry], TRUE) * Settings!$B$3</f>
        <v>9.8280000000000012</v>
      </c>
      <c r="P8" s="28">
        <f>SUMIFS(Players[Base], Players[Team], Players[[#This Row],[Team]], Players[Sniper], TRUE) * Settings!$B$4</f>
        <v>4.0259999999999998</v>
      </c>
      <c r="Q8" s="28">
        <f>SUMIFS(Players[Base], Players[Team], Players[[#This Row],[Team]], Players[Captain], TRUE) * Settings!$B$5</f>
        <v>10.779599999999999</v>
      </c>
      <c r="R8" s="28">
        <f>SUMIFS(Players[Base], Players[Team], Players[[#This Row],[Team]], Players[Coach], TRUE) * Settings!$B$6</f>
        <v>0</v>
      </c>
      <c r="S8" s="28">
        <f>IF(Players[[#This Row],[Team]] = 0, 0, AVERAGEIFS(Players[ANC Base ATK], Players[Team], Players[[#This Row],[Team]]))</f>
        <v>36.691902987304765</v>
      </c>
      <c r="T8" s="28">
        <f>IF(Players[[#This Row],[Team]] = 0, 0, AVERAGEIFS(Players[ANC Base DEF], Players[Team], Players[[#This Row],[Team]]))</f>
        <v>78.984240193447278</v>
      </c>
      <c r="U8" s="28">
        <v>40.543986329822694</v>
      </c>
      <c r="V8" s="28">
        <v>89.655745070103094</v>
      </c>
    </row>
    <row r="9" spans="1:24" ht="15" customHeight="1">
      <c r="A9" s="12">
        <v>149</v>
      </c>
      <c r="B9" s="12" t="s">
        <v>39</v>
      </c>
      <c r="C9" s="12" t="s">
        <v>35</v>
      </c>
      <c r="D9" s="12" t="s">
        <v>36</v>
      </c>
      <c r="E9" s="12" t="s">
        <v>37</v>
      </c>
      <c r="F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9" s="12" t="str">
        <f>IF(Players[[#This Row],[Coach]], "Coach", IF(Players[[#This Row],[Active]], "Active", "Inactive"))</f>
        <v>Active</v>
      </c>
      <c r="H9" s="32">
        <f>Players[[#This Row],[Base]] * Settings!$B$2 + Players[[#This Row],[Entry Bonus]] + Players[[#This Row],[Sniper Bonus]] + Players[[#This Row],[Captain Bonus]] + Players[[#This Row],[Coach Bonus]]</f>
        <v>82.743599999999986</v>
      </c>
      <c r="I9" s="21" t="b">
        <f>TRUE</f>
        <v>1</v>
      </c>
      <c r="J9" s="23" t="b">
        <f>FALSE</f>
        <v>0</v>
      </c>
      <c r="K9" s="21" t="b">
        <f>FALSE</f>
        <v>0</v>
      </c>
      <c r="L9" s="20" t="b">
        <f>FALSE</f>
        <v>0</v>
      </c>
      <c r="M9" s="20" t="b">
        <f>FALSE</f>
        <v>0</v>
      </c>
      <c r="N9" s="29">
        <v>96.85</v>
      </c>
      <c r="O9" s="28">
        <f>SUMIFS(Players[Base], Players[Team], Players[[#This Row],[Team]], Players[Entry], TRUE) * Settings!$B$3</f>
        <v>9.8280000000000012</v>
      </c>
      <c r="P9" s="28">
        <f>SUMIFS(Players[Base], Players[Team], Players[[#This Row],[Team]], Players[Sniper], TRUE) * Settings!$B$4</f>
        <v>4.0259999999999998</v>
      </c>
      <c r="Q9" s="28">
        <f>SUMIFS(Players[Base], Players[Team], Players[[#This Row],[Team]], Players[Captain], TRUE) * Settings!$B$5</f>
        <v>10.779599999999999</v>
      </c>
      <c r="R9" s="28">
        <f>SUMIFS(Players[Base], Players[Team], Players[[#This Row],[Team]], Players[Coach], TRUE) * Settings!$B$6</f>
        <v>0</v>
      </c>
      <c r="S9" s="28">
        <f>IF(Players[[#This Row],[Team]] = 0, 0, AVERAGEIFS(Players[ANC Base ATK], Players[Team], Players[[#This Row],[Team]]))</f>
        <v>36.691902987304765</v>
      </c>
      <c r="T9" s="28">
        <f>IF(Players[[#This Row],[Team]] = 0, 0, AVERAGEIFS(Players[ANC Base DEF], Players[Team], Players[[#This Row],[Team]]))</f>
        <v>78.984240193447278</v>
      </c>
      <c r="U9" s="28">
        <v>36.152048288891478</v>
      </c>
      <c r="V9" s="28">
        <v>80.016688948902143</v>
      </c>
    </row>
    <row r="10" spans="1:24" ht="15" customHeight="1">
      <c r="A10" s="12">
        <v>101</v>
      </c>
      <c r="B10" s="12" t="s">
        <v>40</v>
      </c>
      <c r="C10" s="12" t="s">
        <v>41</v>
      </c>
      <c r="D10" s="12" t="s">
        <v>36</v>
      </c>
      <c r="E10" s="12" t="s">
        <v>37</v>
      </c>
      <c r="F1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10" s="12" t="str">
        <f>IF(Players[[#This Row],[Coach]], "Coach", IF(Players[[#This Row],[Active]], "Active", "Inactive"))</f>
        <v>Active</v>
      </c>
      <c r="H10" s="32">
        <f>Players[[#This Row],[Base]] * Settings!$B$2 + Players[[#This Row],[Entry Bonus]] + Players[[#This Row],[Sniper Bonus]] + Players[[#This Row],[Captain Bonus]] + Players[[#This Row],[Coach Bonus]]</f>
        <v>44.763599999999997</v>
      </c>
      <c r="I10" s="21" t="b">
        <f>TRUE</f>
        <v>1</v>
      </c>
      <c r="J10" s="23" t="b">
        <f>FALSE</f>
        <v>0</v>
      </c>
      <c r="K10" s="21" t="b">
        <f>TRUE</f>
        <v>1</v>
      </c>
      <c r="L10" s="20" t="b">
        <f>FALSE</f>
        <v>0</v>
      </c>
      <c r="M10" s="20" t="b">
        <f>FALSE</f>
        <v>0</v>
      </c>
      <c r="N10" s="29">
        <v>33.549999999999997</v>
      </c>
      <c r="O10" s="28">
        <f>SUMIFS(Players[Base], Players[Team], Players[[#This Row],[Team]], Players[Entry], TRUE) * Settings!$B$3</f>
        <v>9.8280000000000012</v>
      </c>
      <c r="P10" s="28">
        <f>SUMIFS(Players[Base], Players[Team], Players[[#This Row],[Team]], Players[Sniper], TRUE) * Settings!$B$4</f>
        <v>4.0259999999999998</v>
      </c>
      <c r="Q10" s="28">
        <f>SUMIFS(Players[Base], Players[Team], Players[[#This Row],[Team]], Players[Captain], TRUE) * Settings!$B$5</f>
        <v>10.779599999999999</v>
      </c>
      <c r="R10" s="28">
        <f>SUMIFS(Players[Base], Players[Team], Players[[#This Row],[Team]], Players[Coach], TRUE) * Settings!$B$6</f>
        <v>0</v>
      </c>
      <c r="S10" s="28">
        <f>IF(Players[[#This Row],[Team]] = 0, 0, AVERAGEIFS(Players[ANC Base ATK], Players[Team], Players[[#This Row],[Team]]))</f>
        <v>36.691902987304765</v>
      </c>
      <c r="T10" s="28">
        <f>IF(Players[[#This Row],[Team]] = 0, 0, AVERAGEIFS(Players[ANC Base DEF], Players[Team], Players[[#This Row],[Team]]))</f>
        <v>78.984240193447278</v>
      </c>
      <c r="U10" s="28">
        <v>25.838316484854879</v>
      </c>
      <c r="V10" s="28">
        <v>78.19517839800298</v>
      </c>
    </row>
    <row r="11" spans="1:24" ht="15" customHeight="1">
      <c r="A11" s="12">
        <v>205</v>
      </c>
      <c r="B11" s="12" t="s">
        <v>42</v>
      </c>
      <c r="C11" s="12" t="s">
        <v>35</v>
      </c>
      <c r="D11" s="12" t="s">
        <v>36</v>
      </c>
      <c r="E11" s="12" t="s">
        <v>37</v>
      </c>
      <c r="F1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11" s="12" t="str">
        <f>IF(Players[[#This Row],[Coach]], "Coach", IF(Players[[#This Row],[Active]], "Active", "Inactive"))</f>
        <v>Active</v>
      </c>
      <c r="H11" s="32">
        <f>Players[[#This Row],[Base]] * Settings!$B$2 + Players[[#This Row],[Entry Bonus]] + Players[[#This Row],[Sniper Bonus]] + Players[[#This Row],[Captain Bonus]] + Players[[#This Row],[Coach Bonus]]</f>
        <v>78.531599999999997</v>
      </c>
      <c r="I11" s="21" t="b">
        <f>TRUE</f>
        <v>1</v>
      </c>
      <c r="J11" s="23" t="b">
        <f>FALSE</f>
        <v>0</v>
      </c>
      <c r="K11" s="21" t="b">
        <f>FALSE</f>
        <v>0</v>
      </c>
      <c r="L11" s="20" t="b">
        <f>TRUE</f>
        <v>1</v>
      </c>
      <c r="M11" s="20" t="b">
        <f>FALSE</f>
        <v>0</v>
      </c>
      <c r="N11" s="29">
        <v>89.83</v>
      </c>
      <c r="O11" s="28">
        <f>SUMIFS(Players[Base], Players[Team], Players[[#This Row],[Team]], Players[Entry], TRUE) * Settings!$B$3</f>
        <v>9.8280000000000012</v>
      </c>
      <c r="P11" s="28">
        <f>SUMIFS(Players[Base], Players[Team], Players[[#This Row],[Team]], Players[Sniper], TRUE) * Settings!$B$4</f>
        <v>4.0259999999999998</v>
      </c>
      <c r="Q11" s="28">
        <f>SUMIFS(Players[Base], Players[Team], Players[[#This Row],[Team]], Players[Captain], TRUE) * Settings!$B$5</f>
        <v>10.779599999999999</v>
      </c>
      <c r="R11" s="28">
        <f>SUMIFS(Players[Base], Players[Team], Players[[#This Row],[Team]], Players[Coach], TRUE) * Settings!$B$6</f>
        <v>0</v>
      </c>
      <c r="S11" s="28">
        <f>IF(Players[[#This Row],[Team]] = 0, 0, AVERAGEIFS(Players[ANC Base ATK], Players[Team], Players[[#This Row],[Team]]))</f>
        <v>36.691902987304765</v>
      </c>
      <c r="T11" s="28">
        <f>IF(Players[[#This Row],[Team]] = 0, 0, AVERAGEIFS(Players[ANC Base DEF], Players[Team], Players[[#This Row],[Team]]))</f>
        <v>78.984240193447278</v>
      </c>
      <c r="U11" s="28">
        <v>20.598385431948103</v>
      </c>
      <c r="V11" s="28">
        <v>94.555888508803704</v>
      </c>
    </row>
    <row r="12" spans="1:24" ht="15" customHeight="1">
      <c r="A12" s="12">
        <v>44</v>
      </c>
      <c r="B12" s="12" t="s">
        <v>43</v>
      </c>
      <c r="C12" s="12" t="s">
        <v>44</v>
      </c>
      <c r="D12" s="12" t="s">
        <v>45</v>
      </c>
      <c r="E12" s="12" t="s">
        <v>27</v>
      </c>
      <c r="F1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2" s="12" t="str">
        <f>IF(Players[[#This Row],[Coach]], "Coach", IF(Players[[#This Row],[Active]], "Active", "Inactive"))</f>
        <v>Inactive</v>
      </c>
      <c r="H12" s="32">
        <f>Players[[#This Row],[Base]] * Settings!$B$2 + Players[[#This Row],[Entry Bonus]] + Players[[#This Row],[Sniper Bonus]] + Players[[#This Row],[Captain Bonus]] + Players[[#This Row],[Coach Bonus]]</f>
        <v>28.792800000000003</v>
      </c>
      <c r="I12" s="21" t="b">
        <f>FALSE</f>
        <v>0</v>
      </c>
      <c r="J12" s="23" t="b">
        <f>FALSE</f>
        <v>0</v>
      </c>
      <c r="K12" s="21" t="b">
        <f>FALSE</f>
        <v>0</v>
      </c>
      <c r="L12" s="20" t="b">
        <f>FALSE</f>
        <v>0</v>
      </c>
      <c r="M12" s="20" t="b">
        <f>FALSE</f>
        <v>0</v>
      </c>
      <c r="N12" s="29">
        <v>22.3</v>
      </c>
      <c r="O12" s="28">
        <f>SUMIFS(Players[Base], Players[Team], Players[[#This Row],[Team]], Players[Entry], TRUE) * Settings!$B$3</f>
        <v>2.6663999999999999</v>
      </c>
      <c r="P12" s="28">
        <f>SUMIFS(Players[Base], Players[Team], Players[[#This Row],[Team]], Players[Sniper], TRUE) * Settings!$B$4</f>
        <v>6.9191999999999991</v>
      </c>
      <c r="Q12" s="28">
        <f>SUMIFS(Players[Base], Players[Team], Players[[#This Row],[Team]], Players[Captain], TRUE) * Settings!$B$5</f>
        <v>5.8272000000000004</v>
      </c>
      <c r="R12" s="28">
        <f>SUMIFS(Players[Base], Players[Team], Players[[#This Row],[Team]], Players[Coach], TRUE) * Settings!$B$6</f>
        <v>0</v>
      </c>
      <c r="S12" s="28">
        <f>IF(Players[[#This Row],[Team]] = 0, 0, AVERAGEIFS(Players[ANC Base ATK], Players[Team], Players[[#This Row],[Team]]))</f>
        <v>12.892566451726582</v>
      </c>
      <c r="T12" s="28">
        <f>IF(Players[[#This Row],[Team]] = 0, 0, AVERAGEIFS(Players[ANC Base DEF], Players[Team], Players[[#This Row],[Team]]))</f>
        <v>77.133462908095026</v>
      </c>
      <c r="U12" s="28">
        <v>19.280978271139691</v>
      </c>
      <c r="V12" s="28">
        <v>53.519151880227611</v>
      </c>
    </row>
    <row r="13" spans="1:24" ht="15" customHeight="1">
      <c r="A13" s="12">
        <v>143</v>
      </c>
      <c r="B13" s="12" t="s">
        <v>46</v>
      </c>
      <c r="C13" s="12" t="s">
        <v>47</v>
      </c>
      <c r="D13" s="12" t="s">
        <v>45</v>
      </c>
      <c r="E13" s="12" t="s">
        <v>27</v>
      </c>
      <c r="F1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3" s="12" t="str">
        <f>IF(Players[[#This Row],[Coach]], "Coach", IF(Players[[#This Row],[Active]], "Active", "Inactive"))</f>
        <v>Active</v>
      </c>
      <c r="H13" s="32">
        <f>Players[[#This Row],[Base]] * Settings!$B$2 + Players[[#This Row],[Entry Bonus]] + Players[[#This Row],[Sniper Bonus]] + Players[[#This Row],[Captain Bonus]] + Players[[#This Row],[Coach Bonus]]</f>
        <v>69.838800000000006</v>
      </c>
      <c r="I13" s="21" t="b">
        <f>TRUE</f>
        <v>1</v>
      </c>
      <c r="J13" s="23" t="b">
        <f>FALSE</f>
        <v>0</v>
      </c>
      <c r="K13" s="21" t="b">
        <f>FALSE</f>
        <v>0</v>
      </c>
      <c r="L13" s="20" t="b">
        <f>FALSE</f>
        <v>0</v>
      </c>
      <c r="M13" s="20" t="b">
        <f>FALSE</f>
        <v>0</v>
      </c>
      <c r="N13" s="29">
        <v>90.71</v>
      </c>
      <c r="O13" s="28">
        <f>SUMIFS(Players[Base], Players[Team], Players[[#This Row],[Team]], Players[Entry], TRUE) * Settings!$B$3</f>
        <v>2.6663999999999999</v>
      </c>
      <c r="P13" s="28">
        <f>SUMIFS(Players[Base], Players[Team], Players[[#This Row],[Team]], Players[Sniper], TRUE) * Settings!$B$4</f>
        <v>6.9191999999999991</v>
      </c>
      <c r="Q13" s="28">
        <f>SUMIFS(Players[Base], Players[Team], Players[[#This Row],[Team]], Players[Captain], TRUE) * Settings!$B$5</f>
        <v>5.8272000000000004</v>
      </c>
      <c r="R13" s="28">
        <f>SUMIFS(Players[Base], Players[Team], Players[[#This Row],[Team]], Players[Coach], TRUE) * Settings!$B$6</f>
        <v>0</v>
      </c>
      <c r="S13" s="28">
        <f>IF(Players[[#This Row],[Team]] = 0, 0, AVERAGEIFS(Players[ANC Base ATK], Players[Team], Players[[#This Row],[Team]]))</f>
        <v>12.892566451726582</v>
      </c>
      <c r="T13" s="28">
        <f>IF(Players[[#This Row],[Team]] = 0, 0, AVERAGEIFS(Players[ANC Base DEF], Players[Team], Players[[#This Row],[Team]]))</f>
        <v>77.133462908095026</v>
      </c>
      <c r="U13" s="28">
        <v>19.110560771168849</v>
      </c>
      <c r="V13" s="28">
        <v>78.929471528071488</v>
      </c>
    </row>
    <row r="14" spans="1:24" ht="15" customHeight="1">
      <c r="A14" s="12">
        <v>318</v>
      </c>
      <c r="B14" s="12" t="s">
        <v>48</v>
      </c>
      <c r="C14" s="12" t="s">
        <v>44</v>
      </c>
      <c r="D14" s="12" t="s">
        <v>45</v>
      </c>
      <c r="E14" s="12" t="s">
        <v>27</v>
      </c>
      <c r="F1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14" s="12" t="str">
        <f>IF(Players[[#This Row],[Coach]], "Coach", IF(Players[[#This Row],[Active]], "Active", "Inactive"))</f>
        <v>Active</v>
      </c>
      <c r="H14" s="32">
        <f>Players[[#This Row],[Base]] * Settings!$B$2 + Players[[#This Row],[Entry Bonus]] + Players[[#This Row],[Sniper Bonus]] + Players[[#This Row],[Captain Bonus]] + Players[[#This Row],[Coach Bonus]]</f>
        <v>28.744799999999998</v>
      </c>
      <c r="I14" s="21" t="b">
        <f>TRUE</f>
        <v>1</v>
      </c>
      <c r="J14" s="23" t="b">
        <f>TRUE</f>
        <v>1</v>
      </c>
      <c r="K14" s="21" t="b">
        <f>FALSE</f>
        <v>0</v>
      </c>
      <c r="L14" s="20" t="b">
        <f>FALSE</f>
        <v>0</v>
      </c>
      <c r="M14" s="20" t="b">
        <f>FALSE</f>
        <v>0</v>
      </c>
      <c r="N14" s="29">
        <v>22.22</v>
      </c>
      <c r="O14" s="28">
        <f>SUMIFS(Players[Base], Players[Team], Players[[#This Row],[Team]], Players[Entry], TRUE) * Settings!$B$3</f>
        <v>2.6663999999999999</v>
      </c>
      <c r="P14" s="28">
        <f>SUMIFS(Players[Base], Players[Team], Players[[#This Row],[Team]], Players[Sniper], TRUE) * Settings!$B$4</f>
        <v>6.9191999999999991</v>
      </c>
      <c r="Q14" s="28">
        <f>SUMIFS(Players[Base], Players[Team], Players[[#This Row],[Team]], Players[Captain], TRUE) * Settings!$B$5</f>
        <v>5.8272000000000004</v>
      </c>
      <c r="R14" s="28">
        <f>SUMIFS(Players[Base], Players[Team], Players[[#This Row],[Team]], Players[Coach], TRUE) * Settings!$B$6</f>
        <v>0</v>
      </c>
      <c r="S14" s="28">
        <f>IF(Players[[#This Row],[Team]] = 0, 0, AVERAGEIFS(Players[ANC Base ATK], Players[Team], Players[[#This Row],[Team]]))</f>
        <v>12.892566451726582</v>
      </c>
      <c r="T14" s="28">
        <f>IF(Players[[#This Row],[Team]] = 0, 0, AVERAGEIFS(Players[ANC Base DEF], Players[Team], Players[[#This Row],[Team]]))</f>
        <v>77.133462908095026</v>
      </c>
      <c r="U14" s="28">
        <v>17.361654274523357</v>
      </c>
      <c r="V14" s="28">
        <v>91.513290940209686</v>
      </c>
    </row>
    <row r="15" spans="1:24" ht="15" customHeight="1">
      <c r="A15" s="12">
        <v>271</v>
      </c>
      <c r="B15" s="12" t="s">
        <v>49</v>
      </c>
      <c r="C15" s="12" t="s">
        <v>44</v>
      </c>
      <c r="D15" s="12" t="s">
        <v>45</v>
      </c>
      <c r="E15" s="12" t="s">
        <v>27</v>
      </c>
      <c r="F1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5" s="12" t="str">
        <f>IF(Players[[#This Row],[Coach]], "Coach", IF(Players[[#This Row],[Active]], "Active", "Inactive"))</f>
        <v>Active</v>
      </c>
      <c r="H15" s="32">
        <f>Players[[#This Row],[Base]] * Settings!$B$2 + Players[[#This Row],[Entry Bonus]] + Players[[#This Row],[Sniper Bonus]] + Players[[#This Row],[Captain Bonus]] + Players[[#This Row],[Coach Bonus]]</f>
        <v>20.782799999999998</v>
      </c>
      <c r="I15" s="21" t="b">
        <f>TRUE</f>
        <v>1</v>
      </c>
      <c r="J15" s="23" t="b">
        <f>FALSE</f>
        <v>0</v>
      </c>
      <c r="K15" s="21" t="b">
        <f>FALSE</f>
        <v>0</v>
      </c>
      <c r="L15" s="20" t="b">
        <f>FALSE</f>
        <v>0</v>
      </c>
      <c r="M15" s="20" t="b">
        <f>FALSE</f>
        <v>0</v>
      </c>
      <c r="N15" s="29">
        <v>8.9499999999999993</v>
      </c>
      <c r="O15" s="28">
        <f>SUMIFS(Players[Base], Players[Team], Players[[#This Row],[Team]], Players[Entry], TRUE) * Settings!$B$3</f>
        <v>2.6663999999999999</v>
      </c>
      <c r="P15" s="28">
        <f>SUMIFS(Players[Base], Players[Team], Players[[#This Row],[Team]], Players[Sniper], TRUE) * Settings!$B$4</f>
        <v>6.9191999999999991</v>
      </c>
      <c r="Q15" s="28">
        <f>SUMIFS(Players[Base], Players[Team], Players[[#This Row],[Team]], Players[Captain], TRUE) * Settings!$B$5</f>
        <v>5.8272000000000004</v>
      </c>
      <c r="R15" s="28">
        <f>SUMIFS(Players[Base], Players[Team], Players[[#This Row],[Team]], Players[Coach], TRUE) * Settings!$B$6</f>
        <v>0</v>
      </c>
      <c r="S15" s="28">
        <f>IF(Players[[#This Row],[Team]] = 0, 0, AVERAGEIFS(Players[ANC Base ATK], Players[Team], Players[[#This Row],[Team]]))</f>
        <v>12.892566451726582</v>
      </c>
      <c r="T15" s="28">
        <f>IF(Players[[#This Row],[Team]] = 0, 0, AVERAGEIFS(Players[ANC Base DEF], Players[Team], Players[[#This Row],[Team]]))</f>
        <v>77.133462908095026</v>
      </c>
      <c r="U15" s="28">
        <v>16.758773975652101</v>
      </c>
      <c r="V15" s="28">
        <v>77.098631497465902</v>
      </c>
    </row>
    <row r="16" spans="1:24" ht="15" customHeight="1">
      <c r="A16" s="12">
        <v>204</v>
      </c>
      <c r="B16" s="12" t="s">
        <v>50</v>
      </c>
      <c r="C16" s="12" t="s">
        <v>51</v>
      </c>
      <c r="D16" s="12" t="s">
        <v>45</v>
      </c>
      <c r="E16" s="12" t="s">
        <v>27</v>
      </c>
      <c r="F1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16" s="12" t="str">
        <f>IF(Players[[#This Row],[Coach]], "Coach", IF(Players[[#This Row],[Active]], "Active", "Inactive"))</f>
        <v>Active</v>
      </c>
      <c r="H16" s="32">
        <f>Players[[#This Row],[Base]] * Settings!$B$2 + Players[[#This Row],[Entry Bonus]] + Players[[#This Row],[Sniper Bonus]] + Players[[#This Row],[Captain Bonus]] + Players[[#This Row],[Coach Bonus]]</f>
        <v>50.008799999999994</v>
      </c>
      <c r="I16" s="21" t="b">
        <f>TRUE</f>
        <v>1</v>
      </c>
      <c r="J16" s="23" t="b">
        <f>FALSE</f>
        <v>0</v>
      </c>
      <c r="K16" s="21" t="b">
        <f>TRUE</f>
        <v>1</v>
      </c>
      <c r="L16" s="20" t="b">
        <f>FALSE</f>
        <v>0</v>
      </c>
      <c r="M16" s="20" t="b">
        <f>FALSE</f>
        <v>0</v>
      </c>
      <c r="N16" s="29">
        <v>57.66</v>
      </c>
      <c r="O16" s="28">
        <f>SUMIFS(Players[Base], Players[Team], Players[[#This Row],[Team]], Players[Entry], TRUE) * Settings!$B$3</f>
        <v>2.6663999999999999</v>
      </c>
      <c r="P16" s="28">
        <f>SUMIFS(Players[Base], Players[Team], Players[[#This Row],[Team]], Players[Sniper], TRUE) * Settings!$B$4</f>
        <v>6.9191999999999991</v>
      </c>
      <c r="Q16" s="28">
        <f>SUMIFS(Players[Base], Players[Team], Players[[#This Row],[Team]], Players[Captain], TRUE) * Settings!$B$5</f>
        <v>5.8272000000000004</v>
      </c>
      <c r="R16" s="28">
        <f>SUMIFS(Players[Base], Players[Team], Players[[#This Row],[Team]], Players[Coach], TRUE) * Settings!$B$6</f>
        <v>0</v>
      </c>
      <c r="S16" s="28">
        <f>IF(Players[[#This Row],[Team]] = 0, 0, AVERAGEIFS(Players[ANC Base ATK], Players[Team], Players[[#This Row],[Team]]))</f>
        <v>12.892566451726582</v>
      </c>
      <c r="T16" s="28">
        <f>IF(Players[[#This Row],[Team]] = 0, 0, AVERAGEIFS(Players[ANC Base DEF], Players[Team], Players[[#This Row],[Team]]))</f>
        <v>77.133462908095026</v>
      </c>
      <c r="U16" s="28">
        <v>13.982763036840288</v>
      </c>
      <c r="V16" s="28">
        <v>76.577417854362849</v>
      </c>
    </row>
    <row r="17" spans="1:22" ht="15" customHeight="1">
      <c r="A17" s="12">
        <v>619</v>
      </c>
      <c r="B17" s="12" t="s">
        <v>52</v>
      </c>
      <c r="C17" s="12" t="s">
        <v>44</v>
      </c>
      <c r="D17" s="12" t="s">
        <v>45</v>
      </c>
      <c r="E17" s="12" t="s">
        <v>27</v>
      </c>
      <c r="F1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7" s="12" t="str">
        <f>IF(Players[[#This Row],[Coach]], "Coach", IF(Players[[#This Row],[Active]], "Active", "Inactive"))</f>
        <v>Inactive</v>
      </c>
      <c r="H17" s="32">
        <f>Players[[#This Row],[Base]] * Settings!$B$2 + Players[[#This Row],[Entry Bonus]] + Players[[#This Row],[Sniper Bonus]] + Players[[#This Row],[Captain Bonus]] + Players[[#This Row],[Coach Bonus]]</f>
        <v>73.786800000000014</v>
      </c>
      <c r="I17" s="21" t="b">
        <f>FALSE</f>
        <v>0</v>
      </c>
      <c r="J17" s="23" t="b">
        <f>FALSE</f>
        <v>0</v>
      </c>
      <c r="K17" s="21" t="b">
        <f>FALSE</f>
        <v>0</v>
      </c>
      <c r="L17" s="20" t="b">
        <f>FALSE</f>
        <v>0</v>
      </c>
      <c r="M17" s="20" t="b">
        <f>FALSE</f>
        <v>0</v>
      </c>
      <c r="N17" s="29">
        <v>97.29</v>
      </c>
      <c r="O17" s="28">
        <f>SUMIFS(Players[Base], Players[Team], Players[[#This Row],[Team]], Players[Entry], TRUE) * Settings!$B$3</f>
        <v>2.6663999999999999</v>
      </c>
      <c r="P17" s="28">
        <f>SUMIFS(Players[Base], Players[Team], Players[[#This Row],[Team]], Players[Sniper], TRUE) * Settings!$B$4</f>
        <v>6.9191999999999991</v>
      </c>
      <c r="Q17" s="28">
        <f>SUMIFS(Players[Base], Players[Team], Players[[#This Row],[Team]], Players[Captain], TRUE) * Settings!$B$5</f>
        <v>5.8272000000000004</v>
      </c>
      <c r="R17" s="28">
        <f>SUMIFS(Players[Base], Players[Team], Players[[#This Row],[Team]], Players[Coach], TRUE) * Settings!$B$6</f>
        <v>0</v>
      </c>
      <c r="S17" s="28">
        <f>IF(Players[[#This Row],[Team]] = 0, 0, AVERAGEIFS(Players[ANC Base ATK], Players[Team], Players[[#This Row],[Team]]))</f>
        <v>12.892566451726582</v>
      </c>
      <c r="T17" s="28">
        <f>IF(Players[[#This Row],[Team]] = 0, 0, AVERAGEIFS(Players[ANC Base DEF], Players[Team], Players[[#This Row],[Team]]))</f>
        <v>77.133462908095026</v>
      </c>
      <c r="U17" s="28">
        <v>9.3463009714917753</v>
      </c>
      <c r="V17" s="28">
        <v>97.577629056968973</v>
      </c>
    </row>
    <row r="18" spans="1:22" ht="15" customHeight="1">
      <c r="A18" s="12">
        <v>334</v>
      </c>
      <c r="B18" s="12" t="s">
        <v>53</v>
      </c>
      <c r="C18" s="12" t="s">
        <v>51</v>
      </c>
      <c r="D18" s="12" t="s">
        <v>45</v>
      </c>
      <c r="E18" s="12" t="s">
        <v>27</v>
      </c>
      <c r="F1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18" s="12" t="str">
        <f>IF(Players[[#This Row],[Coach]], "Coach", IF(Players[[#This Row],[Active]], "Active", "Inactive"))</f>
        <v>Active</v>
      </c>
      <c r="H18" s="32">
        <f>Players[[#This Row],[Base]] * Settings!$B$2 + Players[[#This Row],[Entry Bonus]] + Players[[#This Row],[Sniper Bonus]] + Players[[#This Row],[Captain Bonus]] + Players[[#This Row],[Coach Bonus]]</f>
        <v>44.548799999999993</v>
      </c>
      <c r="I18" s="21" t="b">
        <f>TRUE</f>
        <v>1</v>
      </c>
      <c r="J18" s="23" t="b">
        <f>FALSE</f>
        <v>0</v>
      </c>
      <c r="K18" s="21" t="b">
        <f>FALSE</f>
        <v>0</v>
      </c>
      <c r="L18" s="20" t="b">
        <f>TRUE</f>
        <v>1</v>
      </c>
      <c r="M18" s="20" t="b">
        <f>FALSE</f>
        <v>0</v>
      </c>
      <c r="N18" s="29">
        <v>48.56</v>
      </c>
      <c r="O18" s="28">
        <f>SUMIFS(Players[Base], Players[Team], Players[[#This Row],[Team]], Players[Entry], TRUE) * Settings!$B$3</f>
        <v>2.6663999999999999</v>
      </c>
      <c r="P18" s="28">
        <f>SUMIFS(Players[Base], Players[Team], Players[[#This Row],[Team]], Players[Sniper], TRUE) * Settings!$B$4</f>
        <v>6.9191999999999991</v>
      </c>
      <c r="Q18" s="28">
        <f>SUMIFS(Players[Base], Players[Team], Players[[#This Row],[Team]], Players[Captain], TRUE) * Settings!$B$5</f>
        <v>5.8272000000000004</v>
      </c>
      <c r="R18" s="28">
        <f>SUMIFS(Players[Base], Players[Team], Players[[#This Row],[Team]], Players[Coach], TRUE) * Settings!$B$6</f>
        <v>0</v>
      </c>
      <c r="S18" s="28">
        <f>IF(Players[[#This Row],[Team]] = 0, 0, AVERAGEIFS(Players[ANC Base ATK], Players[Team], Players[[#This Row],[Team]]))</f>
        <v>12.892566451726582</v>
      </c>
      <c r="T18" s="28">
        <f>IF(Players[[#This Row],[Team]] = 0, 0, AVERAGEIFS(Players[ANC Base DEF], Players[Team], Players[[#This Row],[Team]]))</f>
        <v>77.133462908095026</v>
      </c>
      <c r="U18" s="28">
        <v>4.8068976052647576</v>
      </c>
      <c r="V18" s="28">
        <v>45.043248105122295</v>
      </c>
    </row>
    <row r="19" spans="1:22" ht="15" customHeight="1">
      <c r="A19" s="12">
        <v>274</v>
      </c>
      <c r="B19" s="12" t="s">
        <v>54</v>
      </c>
      <c r="C19" s="12" t="s">
        <v>44</v>
      </c>
      <c r="D19" s="12" t="s">
        <v>45</v>
      </c>
      <c r="E19" s="12" t="s">
        <v>27</v>
      </c>
      <c r="F1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9" s="12" t="str">
        <f>IF(Players[[#This Row],[Coach]], "Coach", IF(Players[[#This Row],[Active]], "Active", "Inactive"))</f>
        <v>Active</v>
      </c>
      <c r="H19" s="32">
        <f>Players[[#This Row],[Base]] * Settings!$B$2 + Players[[#This Row],[Entry Bonus]] + Players[[#This Row],[Sniper Bonus]] + Players[[#This Row],[Captain Bonus]] + Players[[#This Row],[Coach Bonus]]</f>
        <v>20.602800000000002</v>
      </c>
      <c r="I19" s="21" t="b">
        <f>TRUE</f>
        <v>1</v>
      </c>
      <c r="J19" s="23" t="b">
        <f>FALSE</f>
        <v>0</v>
      </c>
      <c r="K19" s="21" t="b">
        <f>FALSE</f>
        <v>0</v>
      </c>
      <c r="L19" s="20" t="b">
        <f>FALSE</f>
        <v>0</v>
      </c>
      <c r="M19" s="20" t="b">
        <f>FALSE</f>
        <v>0</v>
      </c>
      <c r="N19" s="29">
        <v>8.65</v>
      </c>
      <c r="O19" s="28">
        <f>SUMIFS(Players[Base], Players[Team], Players[[#This Row],[Team]], Players[Entry], TRUE) * Settings!$B$3</f>
        <v>2.6663999999999999</v>
      </c>
      <c r="P19" s="28">
        <f>SUMIFS(Players[Base], Players[Team], Players[[#This Row],[Team]], Players[Sniper], TRUE) * Settings!$B$4</f>
        <v>6.9191999999999991</v>
      </c>
      <c r="Q19" s="28">
        <f>SUMIFS(Players[Base], Players[Team], Players[[#This Row],[Team]], Players[Captain], TRUE) * Settings!$B$5</f>
        <v>5.8272000000000004</v>
      </c>
      <c r="R19" s="28">
        <f>SUMIFS(Players[Base], Players[Team], Players[[#This Row],[Team]], Players[Coach], TRUE) * Settings!$B$6</f>
        <v>0</v>
      </c>
      <c r="S19" s="28">
        <f>IF(Players[[#This Row],[Team]] = 0, 0, AVERAGEIFS(Players[ANC Base ATK], Players[Team], Players[[#This Row],[Team]]))</f>
        <v>12.892566451726582</v>
      </c>
      <c r="T19" s="28">
        <f>IF(Players[[#This Row],[Team]] = 0, 0, AVERAGEIFS(Players[ANC Base DEF], Players[Team], Players[[#This Row],[Team]]))</f>
        <v>77.133462908095026</v>
      </c>
      <c r="U19" s="28">
        <v>2.4926027077318524</v>
      </c>
      <c r="V19" s="28">
        <v>96.808862402331314</v>
      </c>
    </row>
    <row r="20" spans="1:22" ht="15" customHeight="1">
      <c r="A20" s="12">
        <v>573</v>
      </c>
      <c r="B20" s="12" t="s">
        <v>55</v>
      </c>
      <c r="C20" s="12" t="s">
        <v>56</v>
      </c>
      <c r="D20" s="12" t="s">
        <v>57</v>
      </c>
      <c r="E20" s="12" t="s">
        <v>58</v>
      </c>
      <c r="F2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0" s="12" t="str">
        <f>IF(Players[[#This Row],[Coach]], "Coach", IF(Players[[#This Row],[Active]], "Active", "Inactive"))</f>
        <v>Active</v>
      </c>
      <c r="H20" s="32">
        <f>Players[[#This Row],[Base]] * Settings!$B$2 + Players[[#This Row],[Entry Bonus]] + Players[[#This Row],[Sniper Bonus]] + Players[[#This Row],[Captain Bonus]] + Players[[#This Row],[Coach Bonus]]</f>
        <v>53.268000000000001</v>
      </c>
      <c r="I20" s="21" t="b">
        <f>TRUE</f>
        <v>1</v>
      </c>
      <c r="J20" s="23" t="b">
        <f>FALSE</f>
        <v>0</v>
      </c>
      <c r="K20" s="21" t="b">
        <f>FALSE</f>
        <v>0</v>
      </c>
      <c r="L20" s="20" t="b">
        <f>FALSE</f>
        <v>0</v>
      </c>
      <c r="M20" s="20" t="b">
        <f>FALSE</f>
        <v>0</v>
      </c>
      <c r="N20" s="29">
        <v>88.78</v>
      </c>
      <c r="O20" s="28">
        <f>SUMIFS(Players[Base], Players[Team], Players[[#This Row],[Team]], Players[Entry], TRUE) * Settings!$B$3</f>
        <v>0</v>
      </c>
      <c r="P20" s="28">
        <f>SUMIFS(Players[Base], Players[Team], Players[[#This Row],[Team]], Players[Sniper], TRUE) * Settings!$B$4</f>
        <v>0</v>
      </c>
      <c r="Q20" s="28">
        <f>SUMIFS(Players[Base], Players[Team], Players[[#This Row],[Team]], Players[Captain], TRUE) * Settings!$B$5</f>
        <v>0</v>
      </c>
      <c r="R20" s="28">
        <f>SUMIFS(Players[Base], Players[Team], Players[[#This Row],[Team]], Players[Coach], TRUE) * Settings!$B$6</f>
        <v>0</v>
      </c>
      <c r="S20" s="28">
        <f>IF(Players[[#This Row],[Team]] = 0, 0, AVERAGEIFS(Players[ANC Base ATK], Players[Team], Players[[#This Row],[Team]]))</f>
        <v>19.93992212695688</v>
      </c>
      <c r="T20" s="28">
        <f>IF(Players[[#This Row],[Team]] = 0, 0, AVERAGEIFS(Players[ANC Base DEF], Players[Team], Players[[#This Row],[Team]]))</f>
        <v>69.655740260029816</v>
      </c>
      <c r="U20" s="28">
        <v>46.628693164198637</v>
      </c>
      <c r="V20" s="28">
        <v>64.727572322133881</v>
      </c>
    </row>
    <row r="21" spans="1:22" ht="15" customHeight="1">
      <c r="A21" s="12">
        <v>441</v>
      </c>
      <c r="B21" s="12" t="s">
        <v>59</v>
      </c>
      <c r="C21" s="12" t="s">
        <v>56</v>
      </c>
      <c r="D21" s="12" t="s">
        <v>57</v>
      </c>
      <c r="E21" s="12" t="s">
        <v>58</v>
      </c>
      <c r="F2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1" s="12" t="str">
        <f>IF(Players[[#This Row],[Coach]], "Coach", IF(Players[[#This Row],[Active]], "Active", "Inactive"))</f>
        <v>Active</v>
      </c>
      <c r="H21" s="32">
        <f>Players[[#This Row],[Base]] * Settings!$B$2 + Players[[#This Row],[Entry Bonus]] + Players[[#This Row],[Sniper Bonus]] + Players[[#This Row],[Captain Bonus]] + Players[[#This Row],[Coach Bonus]]</f>
        <v>51.011999999999993</v>
      </c>
      <c r="I21" s="21" t="b">
        <f>TRUE</f>
        <v>1</v>
      </c>
      <c r="J21" s="23" t="b">
        <f>FALSE</f>
        <v>0</v>
      </c>
      <c r="K21" s="21" t="b">
        <f>FALSE</f>
        <v>0</v>
      </c>
      <c r="L21" s="20" t="b">
        <f>FALSE</f>
        <v>0</v>
      </c>
      <c r="M21" s="20" t="b">
        <f>FALSE</f>
        <v>0</v>
      </c>
      <c r="N21" s="29">
        <v>85.02</v>
      </c>
      <c r="O21" s="28">
        <f>SUMIFS(Players[Base], Players[Team], Players[[#This Row],[Team]], Players[Entry], TRUE) * Settings!$B$3</f>
        <v>0</v>
      </c>
      <c r="P21" s="28">
        <f>SUMIFS(Players[Base], Players[Team], Players[[#This Row],[Team]], Players[Sniper], TRUE) * Settings!$B$4</f>
        <v>0</v>
      </c>
      <c r="Q21" s="28">
        <f>SUMIFS(Players[Base], Players[Team], Players[[#This Row],[Team]], Players[Captain], TRUE) * Settings!$B$5</f>
        <v>0</v>
      </c>
      <c r="R21" s="28">
        <f>SUMIFS(Players[Base], Players[Team], Players[[#This Row],[Team]], Players[Coach], TRUE) * Settings!$B$6</f>
        <v>0</v>
      </c>
      <c r="S21" s="28">
        <f>IF(Players[[#This Row],[Team]] = 0, 0, AVERAGEIFS(Players[ANC Base ATK], Players[Team], Players[[#This Row],[Team]]))</f>
        <v>19.93992212695688</v>
      </c>
      <c r="T21" s="28">
        <f>IF(Players[[#This Row],[Team]] = 0, 0, AVERAGEIFS(Players[ANC Base DEF], Players[Team], Players[[#This Row],[Team]]))</f>
        <v>69.655740260029816</v>
      </c>
      <c r="U21" s="28">
        <v>45.16181637753342</v>
      </c>
      <c r="V21" s="28">
        <v>90.52810418839465</v>
      </c>
    </row>
    <row r="22" spans="1:22" ht="15" customHeight="1">
      <c r="A22" s="12">
        <v>481</v>
      </c>
      <c r="B22" s="12" t="s">
        <v>60</v>
      </c>
      <c r="C22" s="12" t="s">
        <v>61</v>
      </c>
      <c r="D22" s="12" t="s">
        <v>57</v>
      </c>
      <c r="E22" s="12" t="s">
        <v>58</v>
      </c>
      <c r="F2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2" s="12" t="str">
        <f>IF(Players[[#This Row],[Coach]], "Coach", IF(Players[[#This Row],[Active]], "Active", "Inactive"))</f>
        <v>Active</v>
      </c>
      <c r="H22" s="32">
        <f>Players[[#This Row],[Base]] * Settings!$B$2 + Players[[#This Row],[Entry Bonus]] + Players[[#This Row],[Sniper Bonus]] + Players[[#This Row],[Captain Bonus]] + Players[[#This Row],[Coach Bonus]]</f>
        <v>7.3079999999999998</v>
      </c>
      <c r="I22" s="21" t="b">
        <f>TRUE</f>
        <v>1</v>
      </c>
      <c r="J22" s="23" t="b">
        <f>FALSE</f>
        <v>0</v>
      </c>
      <c r="K22" s="21" t="b">
        <f>FALSE</f>
        <v>0</v>
      </c>
      <c r="L22" s="20" t="b">
        <f>FALSE</f>
        <v>0</v>
      </c>
      <c r="M22" s="20" t="b">
        <f>FALSE</f>
        <v>0</v>
      </c>
      <c r="N22" s="29">
        <v>12.18</v>
      </c>
      <c r="O22" s="28">
        <f>SUMIFS(Players[Base], Players[Team], Players[[#This Row],[Team]], Players[Entry], TRUE) * Settings!$B$3</f>
        <v>0</v>
      </c>
      <c r="P22" s="28">
        <f>SUMIFS(Players[Base], Players[Team], Players[[#This Row],[Team]], Players[Sniper], TRUE) * Settings!$B$4</f>
        <v>0</v>
      </c>
      <c r="Q22" s="28">
        <f>SUMIFS(Players[Base], Players[Team], Players[[#This Row],[Team]], Players[Captain], TRUE) * Settings!$B$5</f>
        <v>0</v>
      </c>
      <c r="R22" s="28">
        <f>SUMIFS(Players[Base], Players[Team], Players[[#This Row],[Team]], Players[Coach], TRUE) * Settings!$B$6</f>
        <v>0</v>
      </c>
      <c r="S22" s="28">
        <f>IF(Players[[#This Row],[Team]] = 0, 0, AVERAGEIFS(Players[ANC Base ATK], Players[Team], Players[[#This Row],[Team]]))</f>
        <v>19.93992212695688</v>
      </c>
      <c r="T22" s="28">
        <f>IF(Players[[#This Row],[Team]] = 0, 0, AVERAGEIFS(Players[ANC Base DEF], Players[Team], Players[[#This Row],[Team]]))</f>
        <v>69.655740260029816</v>
      </c>
      <c r="U22" s="28">
        <v>6.4656263235002749</v>
      </c>
      <c r="V22" s="28">
        <v>91.704357094917384</v>
      </c>
    </row>
    <row r="23" spans="1:22" ht="15" customHeight="1">
      <c r="A23" s="12">
        <v>563</v>
      </c>
      <c r="B23" s="12" t="s">
        <v>62</v>
      </c>
      <c r="C23" s="12" t="s">
        <v>61</v>
      </c>
      <c r="D23" s="12" t="s">
        <v>57</v>
      </c>
      <c r="E23" s="12" t="s">
        <v>58</v>
      </c>
      <c r="F2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3" s="12" t="str">
        <f>IF(Players[[#This Row],[Coach]], "Coach", IF(Players[[#This Row],[Active]], "Active", "Inactive"))</f>
        <v>Active</v>
      </c>
      <c r="H23" s="32">
        <f>Players[[#This Row],[Base]] * Settings!$B$2 + Players[[#This Row],[Entry Bonus]] + Players[[#This Row],[Sniper Bonus]] + Players[[#This Row],[Captain Bonus]] + Players[[#This Row],[Coach Bonus]]</f>
        <v>1.482</v>
      </c>
      <c r="I23" s="21" t="b">
        <f>TRUE</f>
        <v>1</v>
      </c>
      <c r="J23" s="23" t="b">
        <f>FALSE</f>
        <v>0</v>
      </c>
      <c r="K23" s="21" t="b">
        <f>FALSE</f>
        <v>0</v>
      </c>
      <c r="L23" s="20" t="b">
        <f>FALSE</f>
        <v>0</v>
      </c>
      <c r="M23" s="20" t="b">
        <f>FALSE</f>
        <v>0</v>
      </c>
      <c r="N23" s="29">
        <v>2.4700000000000002</v>
      </c>
      <c r="O23" s="28">
        <f>SUMIFS(Players[Base], Players[Team], Players[[#This Row],[Team]], Players[Entry], TRUE) * Settings!$B$3</f>
        <v>0</v>
      </c>
      <c r="P23" s="28">
        <f>SUMIFS(Players[Base], Players[Team], Players[[#This Row],[Team]], Players[Sniper], TRUE) * Settings!$B$4</f>
        <v>0</v>
      </c>
      <c r="Q23" s="28">
        <f>SUMIFS(Players[Base], Players[Team], Players[[#This Row],[Team]], Players[Captain], TRUE) * Settings!$B$5</f>
        <v>0</v>
      </c>
      <c r="R23" s="28">
        <f>SUMIFS(Players[Base], Players[Team], Players[[#This Row],[Team]], Players[Coach], TRUE) * Settings!$B$6</f>
        <v>0</v>
      </c>
      <c r="S23" s="28">
        <f>IF(Players[[#This Row],[Team]] = 0, 0, AVERAGEIFS(Players[ANC Base ATK], Players[Team], Players[[#This Row],[Team]]))</f>
        <v>19.93992212695688</v>
      </c>
      <c r="T23" s="28">
        <f>IF(Players[[#This Row],[Team]] = 0, 0, AVERAGEIFS(Players[ANC Base DEF], Players[Team], Players[[#This Row],[Team]]))</f>
        <v>69.655740260029816</v>
      </c>
      <c r="U23" s="28">
        <v>1.2605078446292424</v>
      </c>
      <c r="V23" s="28">
        <v>4.5150731320723594</v>
      </c>
    </row>
    <row r="24" spans="1:22" ht="15" customHeight="1">
      <c r="A24" s="12">
        <v>480</v>
      </c>
      <c r="B24" s="12" t="s">
        <v>63</v>
      </c>
      <c r="C24" s="12" t="s">
        <v>61</v>
      </c>
      <c r="D24" s="12" t="s">
        <v>57</v>
      </c>
      <c r="E24" s="12" t="s">
        <v>58</v>
      </c>
      <c r="F2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4" s="12" t="str">
        <f>IF(Players[[#This Row],[Coach]], "Coach", IF(Players[[#This Row],[Active]], "Active", "Inactive"))</f>
        <v>Active</v>
      </c>
      <c r="H24" s="32">
        <f>Players[[#This Row],[Base]] * Settings!$B$2 + Players[[#This Row],[Entry Bonus]] + Players[[#This Row],[Sniper Bonus]] + Players[[#This Row],[Captain Bonus]] + Players[[#This Row],[Coach Bonus]]</f>
        <v>4.9679999999999991</v>
      </c>
      <c r="I24" s="21" t="b">
        <f>TRUE</f>
        <v>1</v>
      </c>
      <c r="J24" s="23" t="b">
        <f>FALSE</f>
        <v>0</v>
      </c>
      <c r="K24" s="21" t="b">
        <f>FALSE</f>
        <v>0</v>
      </c>
      <c r="L24" s="20" t="b">
        <f>FALSE</f>
        <v>0</v>
      </c>
      <c r="M24" s="20" t="b">
        <f>FALSE</f>
        <v>0</v>
      </c>
      <c r="N24" s="29">
        <v>8.2799999999999994</v>
      </c>
      <c r="O24" s="28">
        <f>SUMIFS(Players[Base], Players[Team], Players[[#This Row],[Team]], Players[Entry], TRUE) * Settings!$B$3</f>
        <v>0</v>
      </c>
      <c r="P24" s="28">
        <f>SUMIFS(Players[Base], Players[Team], Players[[#This Row],[Team]], Players[Sniper], TRUE) * Settings!$B$4</f>
        <v>0</v>
      </c>
      <c r="Q24" s="28">
        <f>SUMIFS(Players[Base], Players[Team], Players[[#This Row],[Team]], Players[Captain], TRUE) * Settings!$B$5</f>
        <v>0</v>
      </c>
      <c r="R24" s="28">
        <f>SUMIFS(Players[Base], Players[Team], Players[[#This Row],[Team]], Players[Coach], TRUE) * Settings!$B$6</f>
        <v>0</v>
      </c>
      <c r="S24" s="28">
        <f>IF(Players[[#This Row],[Team]] = 0, 0, AVERAGEIFS(Players[ANC Base ATK], Players[Team], Players[[#This Row],[Team]]))</f>
        <v>19.93992212695688</v>
      </c>
      <c r="T24" s="28">
        <f>IF(Players[[#This Row],[Team]] = 0, 0, AVERAGEIFS(Players[ANC Base DEF], Players[Team], Players[[#This Row],[Team]]))</f>
        <v>69.655740260029816</v>
      </c>
      <c r="U24" s="28">
        <v>0.18296692492282327</v>
      </c>
      <c r="V24" s="28">
        <v>96.803594562630792</v>
      </c>
    </row>
    <row r="25" spans="1:22" ht="15" customHeight="1">
      <c r="A25" s="12">
        <v>108</v>
      </c>
      <c r="B25" s="12" t="s">
        <v>64</v>
      </c>
      <c r="C25" s="12" t="s">
        <v>65</v>
      </c>
      <c r="D25" s="12" t="s">
        <v>66</v>
      </c>
      <c r="E25" s="12" t="s">
        <v>65</v>
      </c>
      <c r="F2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5" s="12" t="str">
        <f>IF(Players[[#This Row],[Coach]], "Coach", IF(Players[[#This Row],[Active]], "Active", "Inactive"))</f>
        <v>Active</v>
      </c>
      <c r="H25" s="32">
        <f>Players[[#This Row],[Base]] * Settings!$B$2 + Players[[#This Row],[Entry Bonus]] + Players[[#This Row],[Sniper Bonus]] + Players[[#This Row],[Captain Bonus]] + Players[[#This Row],[Coach Bonus]]</f>
        <v>34.11</v>
      </c>
      <c r="I25" s="21" t="b">
        <f>TRUE</f>
        <v>1</v>
      </c>
      <c r="J25" s="23" t="b">
        <f>FALSE</f>
        <v>0</v>
      </c>
      <c r="K25" s="21" t="b">
        <f>FALSE</f>
        <v>0</v>
      </c>
      <c r="L25" s="20" t="b">
        <f>FALSE</f>
        <v>0</v>
      </c>
      <c r="M25" s="20" t="b">
        <f>FALSE</f>
        <v>0</v>
      </c>
      <c r="N25" s="29">
        <v>56.85</v>
      </c>
      <c r="O25" s="28">
        <f>SUMIFS(Players[Base], Players[Team], Players[[#This Row],[Team]], Players[Entry], TRUE) * Settings!$B$3</f>
        <v>0</v>
      </c>
      <c r="P25" s="28">
        <f>SUMIFS(Players[Base], Players[Team], Players[[#This Row],[Team]], Players[Sniper], TRUE) * Settings!$B$4</f>
        <v>0</v>
      </c>
      <c r="Q25" s="28">
        <f>SUMIFS(Players[Base], Players[Team], Players[[#This Row],[Team]], Players[Captain], TRUE) * Settings!$B$5</f>
        <v>0</v>
      </c>
      <c r="R25" s="28">
        <f>SUMIFS(Players[Base], Players[Team], Players[[#This Row],[Team]], Players[Coach], TRUE) * Settings!$B$6</f>
        <v>0</v>
      </c>
      <c r="S25" s="28">
        <f>IF(Players[[#This Row],[Team]] = 0, 0, AVERAGEIFS(Players[ANC Base ATK], Players[Team], Players[[#This Row],[Team]]))</f>
        <v>11.82653628283845</v>
      </c>
      <c r="T25" s="28">
        <f>IF(Players[[#This Row],[Team]] = 0, 0, AVERAGEIFS(Players[ANC Base DEF], Players[Team], Players[[#This Row],[Team]]))</f>
        <v>64.781559636370659</v>
      </c>
      <c r="U25" s="28">
        <v>22.704501930453564</v>
      </c>
      <c r="V25" s="28">
        <v>42.571425423502681</v>
      </c>
    </row>
    <row r="26" spans="1:22" ht="15" customHeight="1">
      <c r="A26" s="12">
        <v>153</v>
      </c>
      <c r="B26" s="12" t="s">
        <v>67</v>
      </c>
      <c r="C26" s="12" t="s">
        <v>65</v>
      </c>
      <c r="D26" s="12" t="s">
        <v>66</v>
      </c>
      <c r="E26" s="12" t="s">
        <v>65</v>
      </c>
      <c r="F2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6" s="12" t="str">
        <f>IF(Players[[#This Row],[Coach]], "Coach", IF(Players[[#This Row],[Active]], "Active", "Inactive"))</f>
        <v>Active</v>
      </c>
      <c r="H26" s="32">
        <f>Players[[#This Row],[Base]] * Settings!$B$2 + Players[[#This Row],[Entry Bonus]] + Players[[#This Row],[Sniper Bonus]] + Players[[#This Row],[Captain Bonus]] + Players[[#This Row],[Coach Bonus]]</f>
        <v>34.931999999999995</v>
      </c>
      <c r="I26" s="21" t="b">
        <f>TRUE</f>
        <v>1</v>
      </c>
      <c r="J26" s="23" t="b">
        <f>FALSE</f>
        <v>0</v>
      </c>
      <c r="K26" s="21" t="b">
        <f>FALSE</f>
        <v>0</v>
      </c>
      <c r="L26" s="20" t="b">
        <f>FALSE</f>
        <v>0</v>
      </c>
      <c r="M26" s="20" t="b">
        <f>FALSE</f>
        <v>0</v>
      </c>
      <c r="N26" s="29">
        <v>58.22</v>
      </c>
      <c r="O26" s="28">
        <f>SUMIFS(Players[Base], Players[Team], Players[[#This Row],[Team]], Players[Entry], TRUE) * Settings!$B$3</f>
        <v>0</v>
      </c>
      <c r="P26" s="28">
        <f>SUMIFS(Players[Base], Players[Team], Players[[#This Row],[Team]], Players[Sniper], TRUE) * Settings!$B$4</f>
        <v>0</v>
      </c>
      <c r="Q26" s="28">
        <f>SUMIFS(Players[Base], Players[Team], Players[[#This Row],[Team]], Players[Captain], TRUE) * Settings!$B$5</f>
        <v>0</v>
      </c>
      <c r="R26" s="28">
        <f>SUMIFS(Players[Base], Players[Team], Players[[#This Row],[Team]], Players[Coach], TRUE) * Settings!$B$6</f>
        <v>0</v>
      </c>
      <c r="S26" s="28">
        <f>IF(Players[[#This Row],[Team]] = 0, 0, AVERAGEIFS(Players[ANC Base ATK], Players[Team], Players[[#This Row],[Team]]))</f>
        <v>11.82653628283845</v>
      </c>
      <c r="T26" s="28">
        <f>IF(Players[[#This Row],[Team]] = 0, 0, AVERAGEIFS(Players[ANC Base DEF], Players[Team], Players[[#This Row],[Team]]))</f>
        <v>64.781559636370659</v>
      </c>
      <c r="U26" s="28">
        <v>12.161338403195685</v>
      </c>
      <c r="V26" s="28">
        <v>97.367078983340363</v>
      </c>
    </row>
    <row r="27" spans="1:22" ht="15" customHeight="1">
      <c r="A27" s="12">
        <v>67</v>
      </c>
      <c r="B27" s="12" t="s">
        <v>68</v>
      </c>
      <c r="C27" s="12" t="s">
        <v>65</v>
      </c>
      <c r="D27" s="12" t="s">
        <v>66</v>
      </c>
      <c r="E27" s="12" t="s">
        <v>65</v>
      </c>
      <c r="F2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7" s="12" t="str">
        <f>IF(Players[[#This Row],[Coach]], "Coach", IF(Players[[#This Row],[Active]], "Active", "Inactive"))</f>
        <v>Active</v>
      </c>
      <c r="H27" s="32">
        <f>Players[[#This Row],[Base]] * Settings!$B$2 + Players[[#This Row],[Entry Bonus]] + Players[[#This Row],[Sniper Bonus]] + Players[[#This Row],[Captain Bonus]] + Players[[#This Row],[Coach Bonus]]</f>
        <v>12.942</v>
      </c>
      <c r="I27" s="21" t="b">
        <f>TRUE</f>
        <v>1</v>
      </c>
      <c r="J27" s="23" t="b">
        <f>FALSE</f>
        <v>0</v>
      </c>
      <c r="K27" s="21" t="b">
        <f>FALSE</f>
        <v>0</v>
      </c>
      <c r="L27" s="20" t="b">
        <f>FALSE</f>
        <v>0</v>
      </c>
      <c r="M27" s="20" t="b">
        <f>FALSE</f>
        <v>0</v>
      </c>
      <c r="N27" s="29">
        <v>21.57</v>
      </c>
      <c r="O27" s="28">
        <f>SUMIFS(Players[Base], Players[Team], Players[[#This Row],[Team]], Players[Entry], TRUE) * Settings!$B$3</f>
        <v>0</v>
      </c>
      <c r="P27" s="28">
        <f>SUMIFS(Players[Base], Players[Team], Players[[#This Row],[Team]], Players[Sniper], TRUE) * Settings!$B$4</f>
        <v>0</v>
      </c>
      <c r="Q27" s="28">
        <f>SUMIFS(Players[Base], Players[Team], Players[[#This Row],[Team]], Players[Captain], TRUE) * Settings!$B$5</f>
        <v>0</v>
      </c>
      <c r="R27" s="28">
        <f>SUMIFS(Players[Base], Players[Team], Players[[#This Row],[Team]], Players[Coach], TRUE) * Settings!$B$6</f>
        <v>0</v>
      </c>
      <c r="S27" s="28">
        <f>IF(Players[[#This Row],[Team]] = 0, 0, AVERAGEIFS(Players[ANC Base ATK], Players[Team], Players[[#This Row],[Team]]))</f>
        <v>11.82653628283845</v>
      </c>
      <c r="T27" s="28">
        <f>IF(Players[[#This Row],[Team]] = 0, 0, AVERAGEIFS(Players[ANC Base DEF], Players[Team], Players[[#This Row],[Team]]))</f>
        <v>64.781559636370659</v>
      </c>
      <c r="U27" s="28">
        <v>11.940593625684038</v>
      </c>
      <c r="V27" s="28">
        <v>63.300919095433919</v>
      </c>
    </row>
    <row r="28" spans="1:22" ht="15" customHeight="1">
      <c r="A28" s="12">
        <v>237</v>
      </c>
      <c r="B28" s="12" t="s">
        <v>69</v>
      </c>
      <c r="C28" s="12" t="s">
        <v>65</v>
      </c>
      <c r="D28" s="12" t="s">
        <v>66</v>
      </c>
      <c r="E28" s="12" t="s">
        <v>65</v>
      </c>
      <c r="F2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8" s="12" t="str">
        <f>IF(Players[[#This Row],[Coach]], "Coach", IF(Players[[#This Row],[Active]], "Active", "Inactive"))</f>
        <v>Active</v>
      </c>
      <c r="H28" s="32">
        <f>Players[[#This Row],[Base]] * Settings!$B$2 + Players[[#This Row],[Entry Bonus]] + Players[[#This Row],[Sniper Bonus]] + Players[[#This Row],[Captain Bonus]] + Players[[#This Row],[Coach Bonus]]</f>
        <v>48.018000000000001</v>
      </c>
      <c r="I28" s="21" t="b">
        <f>TRUE</f>
        <v>1</v>
      </c>
      <c r="J28" s="23" t="b">
        <f>FALSE</f>
        <v>0</v>
      </c>
      <c r="K28" s="21" t="b">
        <f>FALSE</f>
        <v>0</v>
      </c>
      <c r="L28" s="20" t="b">
        <f>FALSE</f>
        <v>0</v>
      </c>
      <c r="M28" s="20" t="b">
        <f>FALSE</f>
        <v>0</v>
      </c>
      <c r="N28" s="29">
        <v>80.03</v>
      </c>
      <c r="O28" s="28">
        <f>SUMIFS(Players[Base], Players[Team], Players[[#This Row],[Team]], Players[Entry], TRUE) * Settings!$B$3</f>
        <v>0</v>
      </c>
      <c r="P28" s="28">
        <f>SUMIFS(Players[Base], Players[Team], Players[[#This Row],[Team]], Players[Sniper], TRUE) * Settings!$B$4</f>
        <v>0</v>
      </c>
      <c r="Q28" s="28">
        <f>SUMIFS(Players[Base], Players[Team], Players[[#This Row],[Team]], Players[Captain], TRUE) * Settings!$B$5</f>
        <v>0</v>
      </c>
      <c r="R28" s="28">
        <f>SUMIFS(Players[Base], Players[Team], Players[[#This Row],[Team]], Players[Coach], TRUE) * Settings!$B$6</f>
        <v>0</v>
      </c>
      <c r="S28" s="28">
        <f>IF(Players[[#This Row],[Team]] = 0, 0, AVERAGEIFS(Players[ANC Base ATK], Players[Team], Players[[#This Row],[Team]]))</f>
        <v>11.82653628283845</v>
      </c>
      <c r="T28" s="28">
        <f>IF(Players[[#This Row],[Team]] = 0, 0, AVERAGEIFS(Players[ANC Base DEF], Players[Team], Players[[#This Row],[Team]]))</f>
        <v>64.781559636370659</v>
      </c>
      <c r="U28" s="28">
        <v>7.4574663971294468</v>
      </c>
      <c r="V28" s="28">
        <v>96.051739885560323</v>
      </c>
    </row>
    <row r="29" spans="1:22" ht="15" customHeight="1">
      <c r="A29" s="12">
        <v>343</v>
      </c>
      <c r="B29" s="12" t="s">
        <v>70</v>
      </c>
      <c r="C29" s="12" t="s">
        <v>65</v>
      </c>
      <c r="D29" s="12" t="s">
        <v>66</v>
      </c>
      <c r="E29" s="12" t="s">
        <v>65</v>
      </c>
      <c r="F2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9" s="12" t="str">
        <f>IF(Players[[#This Row],[Coach]], "Coach", IF(Players[[#This Row],[Active]], "Active", "Inactive"))</f>
        <v>Active</v>
      </c>
      <c r="H29" s="32">
        <f>Players[[#This Row],[Base]] * Settings!$B$2 + Players[[#This Row],[Entry Bonus]] + Players[[#This Row],[Sniper Bonus]] + Players[[#This Row],[Captain Bonus]] + Players[[#This Row],[Coach Bonus]]</f>
        <v>21.162000000000003</v>
      </c>
      <c r="I29" s="21" t="b">
        <f>TRUE</f>
        <v>1</v>
      </c>
      <c r="J29" s="23" t="b">
        <f>FALSE</f>
        <v>0</v>
      </c>
      <c r="K29" s="21" t="b">
        <f>FALSE</f>
        <v>0</v>
      </c>
      <c r="L29" s="20" t="b">
        <f>FALSE</f>
        <v>0</v>
      </c>
      <c r="M29" s="20" t="b">
        <f>FALSE</f>
        <v>0</v>
      </c>
      <c r="N29" s="29">
        <v>35.270000000000003</v>
      </c>
      <c r="O29" s="28">
        <f>SUMIFS(Players[Base], Players[Team], Players[[#This Row],[Team]], Players[Entry], TRUE) * Settings!$B$3</f>
        <v>0</v>
      </c>
      <c r="P29" s="28">
        <f>SUMIFS(Players[Base], Players[Team], Players[[#This Row],[Team]], Players[Sniper], TRUE) * Settings!$B$4</f>
        <v>0</v>
      </c>
      <c r="Q29" s="28">
        <f>SUMIFS(Players[Base], Players[Team], Players[[#This Row],[Team]], Players[Captain], TRUE) * Settings!$B$5</f>
        <v>0</v>
      </c>
      <c r="R29" s="28">
        <f>SUMIFS(Players[Base], Players[Team], Players[[#This Row],[Team]], Players[Coach], TRUE) * Settings!$B$6</f>
        <v>0</v>
      </c>
      <c r="S29" s="28">
        <f>IF(Players[[#This Row],[Team]] = 0, 0, AVERAGEIFS(Players[ANC Base ATK], Players[Team], Players[[#This Row],[Team]]))</f>
        <v>11.82653628283845</v>
      </c>
      <c r="T29" s="28">
        <f>IF(Players[[#This Row],[Team]] = 0, 0, AVERAGEIFS(Players[ANC Base DEF], Players[Team], Players[[#This Row],[Team]]))</f>
        <v>64.781559636370659</v>
      </c>
      <c r="U29" s="28">
        <v>4.8687810577295192</v>
      </c>
      <c r="V29" s="28">
        <v>24.616634794016019</v>
      </c>
    </row>
    <row r="30" spans="1:22" ht="15" customHeight="1">
      <c r="A30" s="12">
        <v>105</v>
      </c>
      <c r="B30" s="12" t="s">
        <v>71</v>
      </c>
      <c r="C30" s="12" t="s">
        <v>72</v>
      </c>
      <c r="D30" s="12" t="s">
        <v>73</v>
      </c>
      <c r="E30" s="12" t="s">
        <v>65</v>
      </c>
      <c r="F3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0" s="12" t="str">
        <f>IF(Players[[#This Row],[Coach]], "Coach", IF(Players[[#This Row],[Active]], "Active", "Inactive"))</f>
        <v>Active</v>
      </c>
      <c r="H30" s="32">
        <f>Players[[#This Row],[Base]] * Settings!$B$2 + Players[[#This Row],[Entry Bonus]] + Players[[#This Row],[Sniper Bonus]] + Players[[#This Row],[Captain Bonus]] + Players[[#This Row],[Coach Bonus]]</f>
        <v>56.675999999999995</v>
      </c>
      <c r="I30" s="21" t="b">
        <f>TRUE</f>
        <v>1</v>
      </c>
      <c r="J30" s="23" t="b">
        <f>FALSE</f>
        <v>0</v>
      </c>
      <c r="K30" s="21" t="b">
        <f>FALSE</f>
        <v>0</v>
      </c>
      <c r="L30" s="20" t="b">
        <f>FALSE</f>
        <v>0</v>
      </c>
      <c r="M30" s="20" t="b">
        <f>FALSE</f>
        <v>0</v>
      </c>
      <c r="N30" s="29">
        <v>94.46</v>
      </c>
      <c r="O30" s="28">
        <f>SUMIFS(Players[Base], Players[Team], Players[[#This Row],[Team]], Players[Entry], TRUE) * Settings!$B$3</f>
        <v>0</v>
      </c>
      <c r="P30" s="28">
        <f>SUMIFS(Players[Base], Players[Team], Players[[#This Row],[Team]], Players[Sniper], TRUE) * Settings!$B$4</f>
        <v>0</v>
      </c>
      <c r="Q30" s="28">
        <f>SUMIFS(Players[Base], Players[Team], Players[[#This Row],[Team]], Players[Captain], TRUE) * Settings!$B$5</f>
        <v>0</v>
      </c>
      <c r="R30" s="28">
        <f>SUMIFS(Players[Base], Players[Team], Players[[#This Row],[Team]], Players[Coach], TRUE) * Settings!$B$6</f>
        <v>0</v>
      </c>
      <c r="S30" s="28">
        <f>IF(Players[[#This Row],[Team]] = 0, 0, AVERAGEIFS(Players[ANC Base ATK], Players[Team], Players[[#This Row],[Team]]))</f>
        <v>11.496098899837268</v>
      </c>
      <c r="T30" s="28">
        <f>IF(Players[[#This Row],[Team]] = 0, 0, AVERAGEIFS(Players[ANC Base DEF], Players[Team], Players[[#This Row],[Team]]))</f>
        <v>63.540506923679615</v>
      </c>
      <c r="U30" s="28">
        <v>31.172894091552351</v>
      </c>
      <c r="V30" s="28">
        <v>38.950298700741079</v>
      </c>
    </row>
    <row r="31" spans="1:22" ht="15" customHeight="1">
      <c r="A31" s="12">
        <v>594</v>
      </c>
      <c r="B31" s="12" t="s">
        <v>74</v>
      </c>
      <c r="C31" s="12" t="s">
        <v>72</v>
      </c>
      <c r="D31" s="12" t="s">
        <v>73</v>
      </c>
      <c r="E31" s="12" t="s">
        <v>65</v>
      </c>
      <c r="F3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1" s="12" t="str">
        <f>IF(Players[[#This Row],[Coach]], "Coach", IF(Players[[#This Row],[Active]], "Active", "Inactive"))</f>
        <v>Active</v>
      </c>
      <c r="H31" s="32">
        <f>Players[[#This Row],[Base]] * Settings!$B$2 + Players[[#This Row],[Entry Bonus]] + Players[[#This Row],[Sniper Bonus]] + Players[[#This Row],[Captain Bonus]] + Players[[#This Row],[Coach Bonus]]</f>
        <v>21.162000000000003</v>
      </c>
      <c r="I31" s="21" t="b">
        <f>TRUE</f>
        <v>1</v>
      </c>
      <c r="J31" s="23" t="b">
        <f>FALSE</f>
        <v>0</v>
      </c>
      <c r="K31" s="21" t="b">
        <f>FALSE</f>
        <v>0</v>
      </c>
      <c r="L31" s="20" t="b">
        <f>FALSE</f>
        <v>0</v>
      </c>
      <c r="M31" s="20" t="b">
        <f>FALSE</f>
        <v>0</v>
      </c>
      <c r="N31" s="29">
        <v>35.270000000000003</v>
      </c>
      <c r="O31" s="28">
        <f>SUMIFS(Players[Base], Players[Team], Players[[#This Row],[Team]], Players[Entry], TRUE) * Settings!$B$3</f>
        <v>0</v>
      </c>
      <c r="P31" s="28">
        <f>SUMIFS(Players[Base], Players[Team], Players[[#This Row],[Team]], Players[Sniper], TRUE) * Settings!$B$4</f>
        <v>0</v>
      </c>
      <c r="Q31" s="28">
        <f>SUMIFS(Players[Base], Players[Team], Players[[#This Row],[Team]], Players[Captain], TRUE) * Settings!$B$5</f>
        <v>0</v>
      </c>
      <c r="R31" s="28">
        <f>SUMIFS(Players[Base], Players[Team], Players[[#This Row],[Team]], Players[Coach], TRUE) * Settings!$B$6</f>
        <v>0</v>
      </c>
      <c r="S31" s="28">
        <f>IF(Players[[#This Row],[Team]] = 0, 0, AVERAGEIFS(Players[ANC Base ATK], Players[Team], Players[[#This Row],[Team]]))</f>
        <v>11.496098899837268</v>
      </c>
      <c r="T31" s="28">
        <f>IF(Players[[#This Row],[Team]] = 0, 0, AVERAGEIFS(Players[ANC Base DEF], Players[Team], Players[[#This Row],[Team]]))</f>
        <v>63.540506923679615</v>
      </c>
      <c r="U31" s="28">
        <v>15.843873188415262</v>
      </c>
      <c r="V31" s="28">
        <v>90.186826774599155</v>
      </c>
    </row>
    <row r="32" spans="1:22" ht="15" customHeight="1">
      <c r="A32" s="12">
        <v>54</v>
      </c>
      <c r="B32" s="12" t="s">
        <v>75</v>
      </c>
      <c r="C32" s="12" t="s">
        <v>65</v>
      </c>
      <c r="D32" s="12" t="s">
        <v>73</v>
      </c>
      <c r="E32" s="12" t="s">
        <v>65</v>
      </c>
      <c r="F3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2" s="12" t="str">
        <f>IF(Players[[#This Row],[Coach]], "Coach", IF(Players[[#This Row],[Active]], "Active", "Inactive"))</f>
        <v>Active</v>
      </c>
      <c r="H32" s="32">
        <f>Players[[#This Row],[Base]] * Settings!$B$2 + Players[[#This Row],[Entry Bonus]] + Players[[#This Row],[Sniper Bonus]] + Players[[#This Row],[Captain Bonus]] + Players[[#This Row],[Coach Bonus]]</f>
        <v>50.274000000000001</v>
      </c>
      <c r="I32" s="21" t="b">
        <f>TRUE</f>
        <v>1</v>
      </c>
      <c r="J32" s="23" t="b">
        <f>FALSE</f>
        <v>0</v>
      </c>
      <c r="K32" s="21" t="b">
        <f>FALSE</f>
        <v>0</v>
      </c>
      <c r="L32" s="20" t="b">
        <f>FALSE</f>
        <v>0</v>
      </c>
      <c r="M32" s="20" t="b">
        <f>FALSE</f>
        <v>0</v>
      </c>
      <c r="N32" s="29">
        <v>83.79</v>
      </c>
      <c r="O32" s="28">
        <f>SUMIFS(Players[Base], Players[Team], Players[[#This Row],[Team]], Players[Entry], TRUE) * Settings!$B$3</f>
        <v>0</v>
      </c>
      <c r="P32" s="28">
        <f>SUMIFS(Players[Base], Players[Team], Players[[#This Row],[Team]], Players[Sniper], TRUE) * Settings!$B$4</f>
        <v>0</v>
      </c>
      <c r="Q32" s="28">
        <f>SUMIFS(Players[Base], Players[Team], Players[[#This Row],[Team]], Players[Captain], TRUE) * Settings!$B$5</f>
        <v>0</v>
      </c>
      <c r="R32" s="28">
        <f>SUMIFS(Players[Base], Players[Team], Players[[#This Row],[Team]], Players[Coach], TRUE) * Settings!$B$6</f>
        <v>0</v>
      </c>
      <c r="S32" s="28">
        <f>IF(Players[[#This Row],[Team]] = 0, 0, AVERAGEIFS(Players[ANC Base ATK], Players[Team], Players[[#This Row],[Team]]))</f>
        <v>11.496098899837268</v>
      </c>
      <c r="T32" s="28">
        <f>IF(Players[[#This Row],[Team]] = 0, 0, AVERAGEIFS(Players[ANC Base DEF], Players[Team], Players[[#This Row],[Team]]))</f>
        <v>63.540506923679615</v>
      </c>
      <c r="U32" s="28">
        <v>5.2208841253399401</v>
      </c>
      <c r="V32" s="28">
        <v>83.663645325484694</v>
      </c>
    </row>
    <row r="33" spans="1:22" ht="15" customHeight="1">
      <c r="A33" s="12">
        <v>43</v>
      </c>
      <c r="B33" s="12" t="s">
        <v>76</v>
      </c>
      <c r="C33" s="12" t="s">
        <v>65</v>
      </c>
      <c r="D33" s="12" t="s">
        <v>73</v>
      </c>
      <c r="E33" s="12" t="s">
        <v>65</v>
      </c>
      <c r="F3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3" s="12" t="str">
        <f>IF(Players[[#This Row],[Coach]], "Coach", IF(Players[[#This Row],[Active]], "Active", "Inactive"))</f>
        <v>Active</v>
      </c>
      <c r="H33" s="32">
        <f>Players[[#This Row],[Base]] * Settings!$B$2 + Players[[#This Row],[Entry Bonus]] + Players[[#This Row],[Sniper Bonus]] + Players[[#This Row],[Captain Bonus]] + Players[[#This Row],[Coach Bonus]]</f>
        <v>4.1459999999999999</v>
      </c>
      <c r="I33" s="21" t="b">
        <f>TRUE</f>
        <v>1</v>
      </c>
      <c r="J33" s="23" t="b">
        <f>FALSE</f>
        <v>0</v>
      </c>
      <c r="K33" s="21" t="b">
        <f>FALSE</f>
        <v>0</v>
      </c>
      <c r="L33" s="20" t="b">
        <f>FALSE</f>
        <v>0</v>
      </c>
      <c r="M33" s="20" t="b">
        <f>FALSE</f>
        <v>0</v>
      </c>
      <c r="N33" s="29">
        <v>6.91</v>
      </c>
      <c r="O33" s="28">
        <f>SUMIFS(Players[Base], Players[Team], Players[[#This Row],[Team]], Players[Entry], TRUE) * Settings!$B$3</f>
        <v>0</v>
      </c>
      <c r="P33" s="28">
        <f>SUMIFS(Players[Base], Players[Team], Players[[#This Row],[Team]], Players[Sniper], TRUE) * Settings!$B$4</f>
        <v>0</v>
      </c>
      <c r="Q33" s="28">
        <f>SUMIFS(Players[Base], Players[Team], Players[[#This Row],[Team]], Players[Captain], TRUE) * Settings!$B$5</f>
        <v>0</v>
      </c>
      <c r="R33" s="28">
        <f>SUMIFS(Players[Base], Players[Team], Players[[#This Row],[Team]], Players[Coach], TRUE) * Settings!$B$6</f>
        <v>0</v>
      </c>
      <c r="S33" s="28">
        <f>IF(Players[[#This Row],[Team]] = 0, 0, AVERAGEIFS(Players[ANC Base ATK], Players[Team], Players[[#This Row],[Team]]))</f>
        <v>11.496098899837268</v>
      </c>
      <c r="T33" s="28">
        <f>IF(Players[[#This Row],[Team]] = 0, 0, AVERAGEIFS(Players[ANC Base DEF], Players[Team], Players[[#This Row],[Team]]))</f>
        <v>63.540506923679615</v>
      </c>
      <c r="U33" s="28">
        <v>3.6905874970931438</v>
      </c>
      <c r="V33" s="28">
        <v>35.923427701379282</v>
      </c>
    </row>
    <row r="34" spans="1:22" ht="15" customHeight="1">
      <c r="A34" s="12">
        <v>310</v>
      </c>
      <c r="B34" s="12" t="s">
        <v>77</v>
      </c>
      <c r="C34" s="12" t="s">
        <v>65</v>
      </c>
      <c r="D34" s="12" t="s">
        <v>73</v>
      </c>
      <c r="E34" s="12" t="s">
        <v>65</v>
      </c>
      <c r="F3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4" s="12" t="str">
        <f>IF(Players[[#This Row],[Coach]], "Coach", IF(Players[[#This Row],[Active]], "Active", "Inactive"))</f>
        <v>Active</v>
      </c>
      <c r="H34" s="32">
        <f>Players[[#This Row],[Base]] * Settings!$B$2 + Players[[#This Row],[Entry Bonus]] + Players[[#This Row],[Sniper Bonus]] + Players[[#This Row],[Captain Bonus]] + Players[[#This Row],[Coach Bonus]]</f>
        <v>7.3559999999999999</v>
      </c>
      <c r="I34" s="21" t="b">
        <f>TRUE</f>
        <v>1</v>
      </c>
      <c r="J34" s="23" t="b">
        <f>FALSE</f>
        <v>0</v>
      </c>
      <c r="K34" s="21" t="b">
        <f>FALSE</f>
        <v>0</v>
      </c>
      <c r="L34" s="20" t="b">
        <f>FALSE</f>
        <v>0</v>
      </c>
      <c r="M34" s="20" t="b">
        <f>FALSE</f>
        <v>0</v>
      </c>
      <c r="N34" s="29">
        <v>12.26</v>
      </c>
      <c r="O34" s="28">
        <f>SUMIFS(Players[Base], Players[Team], Players[[#This Row],[Team]], Players[Entry], TRUE) * Settings!$B$3</f>
        <v>0</v>
      </c>
      <c r="P34" s="28">
        <f>SUMIFS(Players[Base], Players[Team], Players[[#This Row],[Team]], Players[Sniper], TRUE) * Settings!$B$4</f>
        <v>0</v>
      </c>
      <c r="Q34" s="28">
        <f>SUMIFS(Players[Base], Players[Team], Players[[#This Row],[Team]], Players[Captain], TRUE) * Settings!$B$5</f>
        <v>0</v>
      </c>
      <c r="R34" s="28">
        <f>SUMIFS(Players[Base], Players[Team], Players[[#This Row],[Team]], Players[Coach], TRUE) * Settings!$B$6</f>
        <v>0</v>
      </c>
      <c r="S34" s="28">
        <f>IF(Players[[#This Row],[Team]] = 0, 0, AVERAGEIFS(Players[ANC Base ATK], Players[Team], Players[[#This Row],[Team]]))</f>
        <v>11.496098899837268</v>
      </c>
      <c r="T34" s="28">
        <f>IF(Players[[#This Row],[Team]] = 0, 0, AVERAGEIFS(Players[ANC Base DEF], Players[Team], Players[[#This Row],[Team]]))</f>
        <v>63.540506923679615</v>
      </c>
      <c r="U34" s="28">
        <v>1.5522555967856466</v>
      </c>
      <c r="V34" s="28">
        <v>68.978336116193901</v>
      </c>
    </row>
    <row r="35" spans="1:22" ht="15" customHeight="1">
      <c r="A35" s="12">
        <v>79</v>
      </c>
      <c r="B35" s="12" t="s">
        <v>78</v>
      </c>
      <c r="C35" s="12" t="s">
        <v>65</v>
      </c>
      <c r="D35" s="12" t="s">
        <v>79</v>
      </c>
      <c r="E35" s="12" t="s">
        <v>65</v>
      </c>
      <c r="F3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5" s="12" t="str">
        <f>IF(Players[[#This Row],[Coach]], "Coach", IF(Players[[#This Row],[Active]], "Active", "Inactive"))</f>
        <v>Active</v>
      </c>
      <c r="H35" s="32">
        <f>Players[[#This Row],[Base]] * Settings!$B$2 + Players[[#This Row],[Entry Bonus]] + Players[[#This Row],[Sniper Bonus]] + Players[[#This Row],[Captain Bonus]] + Players[[#This Row],[Coach Bonus]]</f>
        <v>64.896000000000001</v>
      </c>
      <c r="I35" s="21" t="b">
        <f>TRUE</f>
        <v>1</v>
      </c>
      <c r="J35" s="23" t="b">
        <f>FALSE</f>
        <v>0</v>
      </c>
      <c r="K35" s="21" t="b">
        <f>FALSE</f>
        <v>0</v>
      </c>
      <c r="L35" s="20" t="b">
        <f>FALSE</f>
        <v>0</v>
      </c>
      <c r="M35" s="20" t="b">
        <f>FALSE</f>
        <v>0</v>
      </c>
      <c r="N35" s="29">
        <v>77.349999999999994</v>
      </c>
      <c r="O35" s="28">
        <f>SUMIFS(Players[Base], Players[Team], Players[[#This Row],[Team]], Players[Entry], TRUE) * Settings!$B$3</f>
        <v>9.8843999999999994</v>
      </c>
      <c r="P35" s="28">
        <f>SUMIFS(Players[Base], Players[Team], Players[[#This Row],[Team]], Players[Sniper], TRUE) * Settings!$B$4</f>
        <v>0.39599999999999996</v>
      </c>
      <c r="Q35" s="28">
        <f>SUMIFS(Players[Base], Players[Team], Players[[#This Row],[Team]], Players[Captain], TRUE) * Settings!$B$5</f>
        <v>8.2055999999999987</v>
      </c>
      <c r="R35" s="28">
        <f>SUMIFS(Players[Base], Players[Team], Players[[#This Row],[Team]], Players[Coach], TRUE) * Settings!$B$6</f>
        <v>0</v>
      </c>
      <c r="S35" s="28">
        <f>IF(Players[[#This Row],[Team]] = 0, 0, AVERAGEIFS(Players[ANC Base ATK], Players[Team], Players[[#This Row],[Team]]))</f>
        <v>23.331588730607049</v>
      </c>
      <c r="T35" s="28">
        <f>IF(Players[[#This Row],[Team]] = 0, 0, AVERAGEIFS(Players[ANC Base DEF], Players[Team], Players[[#This Row],[Team]]))</f>
        <v>63.332533055354887</v>
      </c>
      <c r="U35" s="28">
        <v>48.883564729550187</v>
      </c>
      <c r="V35" s="28">
        <v>69.008798495130634</v>
      </c>
    </row>
    <row r="36" spans="1:22" ht="15" customHeight="1">
      <c r="A36" s="12">
        <v>6</v>
      </c>
      <c r="B36" s="12" t="s">
        <v>80</v>
      </c>
      <c r="C36" s="12" t="s">
        <v>65</v>
      </c>
      <c r="D36" s="12" t="s">
        <v>79</v>
      </c>
      <c r="E36" s="12" t="s">
        <v>65</v>
      </c>
      <c r="F3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6" s="12" t="str">
        <f>IF(Players[[#This Row],[Coach]], "Coach", IF(Players[[#This Row],[Active]], "Active", "Inactive"))</f>
        <v>Active</v>
      </c>
      <c r="H36" s="32">
        <f>Players[[#This Row],[Base]] * Settings!$B$2 + Players[[#This Row],[Entry Bonus]] + Players[[#This Row],[Sniper Bonus]] + Players[[#This Row],[Captain Bonus]] + Players[[#This Row],[Coach Bonus]]</f>
        <v>57.444000000000003</v>
      </c>
      <c r="I36" s="21" t="b">
        <f>TRUE</f>
        <v>1</v>
      </c>
      <c r="J36" s="23" t="b">
        <f>FALSE</f>
        <v>0</v>
      </c>
      <c r="K36" s="21" t="b">
        <f>FALSE</f>
        <v>0</v>
      </c>
      <c r="L36" s="20" t="b">
        <f>FALSE</f>
        <v>0</v>
      </c>
      <c r="M36" s="20" t="b">
        <f>FALSE</f>
        <v>0</v>
      </c>
      <c r="N36" s="29">
        <v>64.930000000000007</v>
      </c>
      <c r="O36" s="28">
        <f>SUMIFS(Players[Base], Players[Team], Players[[#This Row],[Team]], Players[Entry], TRUE) * Settings!$B$3</f>
        <v>9.8843999999999994</v>
      </c>
      <c r="P36" s="28">
        <f>SUMIFS(Players[Base], Players[Team], Players[[#This Row],[Team]], Players[Sniper], TRUE) * Settings!$B$4</f>
        <v>0.39599999999999996</v>
      </c>
      <c r="Q36" s="28">
        <f>SUMIFS(Players[Base], Players[Team], Players[[#This Row],[Team]], Players[Captain], TRUE) * Settings!$B$5</f>
        <v>8.2055999999999987</v>
      </c>
      <c r="R36" s="28">
        <f>SUMIFS(Players[Base], Players[Team], Players[[#This Row],[Team]], Players[Coach], TRUE) * Settings!$B$6</f>
        <v>0</v>
      </c>
      <c r="S36" s="28">
        <f>IF(Players[[#This Row],[Team]] = 0, 0, AVERAGEIFS(Players[ANC Base ATK], Players[Team], Players[[#This Row],[Team]]))</f>
        <v>23.331588730607049</v>
      </c>
      <c r="T36" s="28">
        <f>IF(Players[[#This Row],[Team]] = 0, 0, AVERAGEIFS(Players[ANC Base DEF], Players[Team], Players[[#This Row],[Team]]))</f>
        <v>63.332533055354887</v>
      </c>
      <c r="U36" s="28">
        <v>21.507020604187765</v>
      </c>
      <c r="V36" s="28">
        <v>81.710403949503615</v>
      </c>
    </row>
    <row r="37" spans="1:22" ht="15" customHeight="1">
      <c r="A37" s="12">
        <v>184</v>
      </c>
      <c r="B37" s="12" t="s">
        <v>81</v>
      </c>
      <c r="C37" s="12" t="s">
        <v>65</v>
      </c>
      <c r="D37" s="12" t="s">
        <v>79</v>
      </c>
      <c r="E37" s="12" t="s">
        <v>65</v>
      </c>
      <c r="F3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37" s="12" t="str">
        <f>IF(Players[[#This Row],[Coach]], "Coach", IF(Players[[#This Row],[Active]], "Active", "Inactive"))</f>
        <v>Active</v>
      </c>
      <c r="H37" s="32">
        <f>Players[[#This Row],[Base]] * Settings!$B$2 + Players[[#This Row],[Entry Bonus]] + Players[[#This Row],[Sniper Bonus]] + Players[[#This Row],[Captain Bonus]] + Players[[#This Row],[Coach Bonus]]</f>
        <v>20.466000000000001</v>
      </c>
      <c r="I37" s="21" t="b">
        <f>TRUE</f>
        <v>1</v>
      </c>
      <c r="J37" s="23" t="b">
        <f>FALSE</f>
        <v>0</v>
      </c>
      <c r="K37" s="21" t="b">
        <f>TRUE</f>
        <v>1</v>
      </c>
      <c r="L37" s="20" t="b">
        <f>FALSE</f>
        <v>0</v>
      </c>
      <c r="M37" s="20" t="b">
        <f>FALSE</f>
        <v>0</v>
      </c>
      <c r="N37" s="29">
        <v>3.3</v>
      </c>
      <c r="O37" s="28">
        <f>SUMIFS(Players[Base], Players[Team], Players[[#This Row],[Team]], Players[Entry], TRUE) * Settings!$B$3</f>
        <v>9.8843999999999994</v>
      </c>
      <c r="P37" s="28">
        <f>SUMIFS(Players[Base], Players[Team], Players[[#This Row],[Team]], Players[Sniper], TRUE) * Settings!$B$4</f>
        <v>0.39599999999999996</v>
      </c>
      <c r="Q37" s="28">
        <f>SUMIFS(Players[Base], Players[Team], Players[[#This Row],[Team]], Players[Captain], TRUE) * Settings!$B$5</f>
        <v>8.2055999999999987</v>
      </c>
      <c r="R37" s="28">
        <f>SUMIFS(Players[Base], Players[Team], Players[[#This Row],[Team]], Players[Coach], TRUE) * Settings!$B$6</f>
        <v>0</v>
      </c>
      <c r="S37" s="28">
        <f>IF(Players[[#This Row],[Team]] = 0, 0, AVERAGEIFS(Players[ANC Base ATK], Players[Team], Players[[#This Row],[Team]]))</f>
        <v>23.331588730607049</v>
      </c>
      <c r="T37" s="28">
        <f>IF(Players[[#This Row],[Team]] = 0, 0, AVERAGEIFS(Players[ANC Base DEF], Players[Team], Players[[#This Row],[Team]]))</f>
        <v>63.332533055354887</v>
      </c>
      <c r="U37" s="28">
        <v>17.923658285189539</v>
      </c>
      <c r="V37" s="28">
        <v>30.03021484678538</v>
      </c>
    </row>
    <row r="38" spans="1:22" ht="15" customHeight="1">
      <c r="A38" s="12">
        <v>337</v>
      </c>
      <c r="B38" s="12" t="s">
        <v>82</v>
      </c>
      <c r="C38" s="12" t="s">
        <v>65</v>
      </c>
      <c r="D38" s="12" t="s">
        <v>79</v>
      </c>
      <c r="E38" s="12" t="s">
        <v>65</v>
      </c>
      <c r="F3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38" s="12" t="str">
        <f>IF(Players[[#This Row],[Coach]], "Coach", IF(Players[[#This Row],[Active]], "Active", "Inactive"))</f>
        <v>Active</v>
      </c>
      <c r="H38" s="32">
        <f>Players[[#This Row],[Base]] * Settings!$B$2 + Players[[#This Row],[Entry Bonus]] + Players[[#This Row],[Sniper Bonus]] + Players[[#This Row],[Captain Bonus]] + Players[[#This Row],[Coach Bonus]]</f>
        <v>59.513999999999996</v>
      </c>
      <c r="I38" s="21" t="b">
        <f>TRUE</f>
        <v>1</v>
      </c>
      <c r="J38" s="23" t="b">
        <f>FALSE</f>
        <v>0</v>
      </c>
      <c r="K38" s="21" t="b">
        <f>FALSE</f>
        <v>0</v>
      </c>
      <c r="L38" s="20" t="b">
        <f>TRUE</f>
        <v>1</v>
      </c>
      <c r="M38" s="20" t="b">
        <f>FALSE</f>
        <v>0</v>
      </c>
      <c r="N38" s="29">
        <v>68.38</v>
      </c>
      <c r="O38" s="28">
        <f>SUMIFS(Players[Base], Players[Team], Players[[#This Row],[Team]], Players[Entry], TRUE) * Settings!$B$3</f>
        <v>9.8843999999999994</v>
      </c>
      <c r="P38" s="28">
        <f>SUMIFS(Players[Base], Players[Team], Players[[#This Row],[Team]], Players[Sniper], TRUE) * Settings!$B$4</f>
        <v>0.39599999999999996</v>
      </c>
      <c r="Q38" s="28">
        <f>SUMIFS(Players[Base], Players[Team], Players[[#This Row],[Team]], Players[Captain], TRUE) * Settings!$B$5</f>
        <v>8.2055999999999987</v>
      </c>
      <c r="R38" s="28">
        <f>SUMIFS(Players[Base], Players[Team], Players[[#This Row],[Team]], Players[Coach], TRUE) * Settings!$B$6</f>
        <v>0</v>
      </c>
      <c r="S38" s="28">
        <f>IF(Players[[#This Row],[Team]] = 0, 0, AVERAGEIFS(Players[ANC Base ATK], Players[Team], Players[[#This Row],[Team]]))</f>
        <v>23.331588730607049</v>
      </c>
      <c r="T38" s="28">
        <f>IF(Players[[#This Row],[Team]] = 0, 0, AVERAGEIFS(Players[ANC Base DEF], Players[Team], Players[[#This Row],[Team]]))</f>
        <v>63.332533055354887</v>
      </c>
      <c r="U38" s="28">
        <v>17.721116751697391</v>
      </c>
      <c r="V38" s="28">
        <v>87.120458391949057</v>
      </c>
    </row>
    <row r="39" spans="1:22" ht="15" customHeight="1">
      <c r="A39" s="12">
        <v>231</v>
      </c>
      <c r="B39" s="12" t="s">
        <v>83</v>
      </c>
      <c r="C39" s="12" t="s">
        <v>72</v>
      </c>
      <c r="D39" s="12" t="s">
        <v>79</v>
      </c>
      <c r="E39" s="12" t="s">
        <v>65</v>
      </c>
      <c r="F3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39" s="12" t="str">
        <f>IF(Players[[#This Row],[Coach]], "Coach", IF(Players[[#This Row],[Active]], "Active", "Inactive"))</f>
        <v>Active</v>
      </c>
      <c r="H39" s="32">
        <f>Players[[#This Row],[Base]] * Settings!$B$2 + Players[[#This Row],[Entry Bonus]] + Players[[#This Row],[Sniper Bonus]] + Players[[#This Row],[Captain Bonus]] + Players[[#This Row],[Coach Bonus]]</f>
        <v>67.908000000000001</v>
      </c>
      <c r="I39" s="21" t="b">
        <f>TRUE</f>
        <v>1</v>
      </c>
      <c r="J39" s="23" t="b">
        <f>TRUE</f>
        <v>1</v>
      </c>
      <c r="K39" s="21" t="b">
        <f>FALSE</f>
        <v>0</v>
      </c>
      <c r="L39" s="20" t="b">
        <f>FALSE</f>
        <v>0</v>
      </c>
      <c r="M39" s="20" t="b">
        <f>FALSE</f>
        <v>0</v>
      </c>
      <c r="N39" s="29">
        <v>82.37</v>
      </c>
      <c r="O39" s="28">
        <f>SUMIFS(Players[Base], Players[Team], Players[[#This Row],[Team]], Players[Entry], TRUE) * Settings!$B$3</f>
        <v>9.8843999999999994</v>
      </c>
      <c r="P39" s="28">
        <f>SUMIFS(Players[Base], Players[Team], Players[[#This Row],[Team]], Players[Sniper], TRUE) * Settings!$B$4</f>
        <v>0.39599999999999996</v>
      </c>
      <c r="Q39" s="28">
        <f>SUMIFS(Players[Base], Players[Team], Players[[#This Row],[Team]], Players[Captain], TRUE) * Settings!$B$5</f>
        <v>8.2055999999999987</v>
      </c>
      <c r="R39" s="28">
        <f>SUMIFS(Players[Base], Players[Team], Players[[#This Row],[Team]], Players[Coach], TRUE) * Settings!$B$6</f>
        <v>0</v>
      </c>
      <c r="S39" s="28">
        <f>IF(Players[[#This Row],[Team]] = 0, 0, AVERAGEIFS(Players[ANC Base ATK], Players[Team], Players[[#This Row],[Team]]))</f>
        <v>23.331588730607049</v>
      </c>
      <c r="T39" s="28">
        <f>IF(Players[[#This Row],[Team]] = 0, 0, AVERAGEIFS(Players[ANC Base DEF], Players[Team], Players[[#This Row],[Team]]))</f>
        <v>63.332533055354887</v>
      </c>
      <c r="U39" s="28">
        <v>10.622583282410359</v>
      </c>
      <c r="V39" s="28">
        <v>48.792789593405679</v>
      </c>
    </row>
    <row r="40" spans="1:22" ht="15" customHeight="1">
      <c r="A40" s="12">
        <v>100</v>
      </c>
      <c r="B40" s="12" t="s">
        <v>84</v>
      </c>
      <c r="C40" s="12" t="s">
        <v>29</v>
      </c>
      <c r="D40" s="12" t="s">
        <v>85</v>
      </c>
      <c r="E40" s="12" t="s">
        <v>27</v>
      </c>
      <c r="F4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40" s="12" t="str">
        <f>IF(Players[[#This Row],[Coach]], "Coach", IF(Players[[#This Row],[Active]], "Active", "Inactive"))</f>
        <v>Active</v>
      </c>
      <c r="H40" s="32">
        <f>Players[[#This Row],[Base]] * Settings!$B$2 + Players[[#This Row],[Entry Bonus]] + Players[[#This Row],[Sniper Bonus]] + Players[[#This Row],[Captain Bonus]] + Players[[#This Row],[Coach Bonus]]</f>
        <v>57.076799999999999</v>
      </c>
      <c r="I40" s="21" t="b">
        <f>TRUE</f>
        <v>1</v>
      </c>
      <c r="J40" s="23" t="b">
        <f>FALSE</f>
        <v>0</v>
      </c>
      <c r="K40" s="21" t="b">
        <f>FALSE</f>
        <v>0</v>
      </c>
      <c r="L40" s="20" t="b">
        <f>TRUE</f>
        <v>1</v>
      </c>
      <c r="M40" s="20" t="b">
        <f>FALSE</f>
        <v>0</v>
      </c>
      <c r="N40" s="29">
        <v>60.64</v>
      </c>
      <c r="O40" s="28">
        <f>SUMIFS(Players[Base], Players[Team], Players[[#This Row],[Team]], Players[Entry], TRUE) * Settings!$B$3</f>
        <v>2.4936000000000003</v>
      </c>
      <c r="P40" s="28">
        <f>SUMIFS(Players[Base], Players[Team], Players[[#This Row],[Team]], Players[Sniper], TRUE) * Settings!$B$4</f>
        <v>10.9224</v>
      </c>
      <c r="Q40" s="28">
        <f>SUMIFS(Players[Base], Players[Team], Players[[#This Row],[Team]], Players[Captain], TRUE) * Settings!$B$5</f>
        <v>7.2767999999999997</v>
      </c>
      <c r="R40" s="28">
        <f>SUMIFS(Players[Base], Players[Team], Players[[#This Row],[Team]], Players[Coach], TRUE) * Settings!$B$6</f>
        <v>0</v>
      </c>
      <c r="S40" s="28">
        <f>IF(Players[[#This Row],[Team]] = 0, 0, AVERAGEIFS(Players[ANC Base ATK], Players[Team], Players[[#This Row],[Team]]))</f>
        <v>20.028359300247249</v>
      </c>
      <c r="T40" s="28">
        <f>IF(Players[[#This Row],[Team]] = 0, 0, AVERAGEIFS(Players[ANC Base DEF], Players[Team], Players[[#This Row],[Team]]))</f>
        <v>63.03379325018021</v>
      </c>
      <c r="U40" s="28">
        <v>29.869243392552221</v>
      </c>
      <c r="V40" s="28">
        <v>93.297970903338964</v>
      </c>
    </row>
    <row r="41" spans="1:22" ht="15" customHeight="1">
      <c r="A41" s="12">
        <v>80</v>
      </c>
      <c r="B41" s="12" t="s">
        <v>86</v>
      </c>
      <c r="C41" s="12" t="s">
        <v>32</v>
      </c>
      <c r="D41" s="12" t="s">
        <v>85</v>
      </c>
      <c r="E41" s="12" t="s">
        <v>27</v>
      </c>
      <c r="F4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1" s="12" t="str">
        <f>IF(Players[[#This Row],[Coach]], "Coach", IF(Players[[#This Row],[Active]], "Active", "Inactive"))</f>
        <v>Active</v>
      </c>
      <c r="H41" s="32">
        <f>Players[[#This Row],[Base]] * Settings!$B$2 + Players[[#This Row],[Entry Bonus]] + Players[[#This Row],[Sniper Bonus]] + Players[[#This Row],[Captain Bonus]] + Players[[#This Row],[Coach Bonus]]</f>
        <v>50.3748</v>
      </c>
      <c r="I41" s="21" t="b">
        <f>TRUE</f>
        <v>1</v>
      </c>
      <c r="J41" s="23" t="b">
        <f>FALSE</f>
        <v>0</v>
      </c>
      <c r="K41" s="21" t="b">
        <f>FALSE</f>
        <v>0</v>
      </c>
      <c r="L41" s="20" t="b">
        <f>FALSE</f>
        <v>0</v>
      </c>
      <c r="M41" s="20" t="b">
        <f>FALSE</f>
        <v>0</v>
      </c>
      <c r="N41" s="29">
        <v>49.47</v>
      </c>
      <c r="O41" s="28">
        <f>SUMIFS(Players[Base], Players[Team], Players[[#This Row],[Team]], Players[Entry], TRUE) * Settings!$B$3</f>
        <v>2.4936000000000003</v>
      </c>
      <c r="P41" s="28">
        <f>SUMIFS(Players[Base], Players[Team], Players[[#This Row],[Team]], Players[Sniper], TRUE) * Settings!$B$4</f>
        <v>10.9224</v>
      </c>
      <c r="Q41" s="28">
        <f>SUMIFS(Players[Base], Players[Team], Players[[#This Row],[Team]], Players[Captain], TRUE) * Settings!$B$5</f>
        <v>7.2767999999999997</v>
      </c>
      <c r="R41" s="28">
        <f>SUMIFS(Players[Base], Players[Team], Players[[#This Row],[Team]], Players[Coach], TRUE) * Settings!$B$6</f>
        <v>0</v>
      </c>
      <c r="S41" s="28">
        <f>IF(Players[[#This Row],[Team]] = 0, 0, AVERAGEIFS(Players[ANC Base ATK], Players[Team], Players[[#This Row],[Team]]))</f>
        <v>20.028359300247249</v>
      </c>
      <c r="T41" s="28">
        <f>IF(Players[[#This Row],[Team]] = 0, 0, AVERAGEIFS(Players[ANC Base DEF], Players[Team], Players[[#This Row],[Team]]))</f>
        <v>63.03379325018021</v>
      </c>
      <c r="U41" s="28">
        <v>27.026944186260472</v>
      </c>
      <c r="V41" s="28">
        <v>83.218679820948353</v>
      </c>
    </row>
    <row r="42" spans="1:22" ht="15" customHeight="1">
      <c r="A42" s="12">
        <v>329</v>
      </c>
      <c r="B42" s="12" t="s">
        <v>87</v>
      </c>
      <c r="C42" s="12" t="s">
        <v>29</v>
      </c>
      <c r="D42" s="12" t="s">
        <v>85</v>
      </c>
      <c r="E42" s="12" t="s">
        <v>27</v>
      </c>
      <c r="F4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2" s="12" t="s">
        <v>88</v>
      </c>
      <c r="H42" s="32">
        <f>Players[[#This Row],[Base]] * Settings!$B$2 + Players[[#This Row],[Entry Bonus]] + Players[[#This Row],[Sniper Bonus]] + Players[[#This Row],[Captain Bonus]] + Players[[#This Row],[Coach Bonus]]</f>
        <v>54.172800000000002</v>
      </c>
      <c r="I42" s="21" t="b">
        <f>TRUE</f>
        <v>1</v>
      </c>
      <c r="J42" s="23" t="b">
        <f>FALSE</f>
        <v>0</v>
      </c>
      <c r="K42" s="21" t="b">
        <f>FALSE</f>
        <v>0</v>
      </c>
      <c r="L42" s="20" t="b">
        <f>FALSE</f>
        <v>0</v>
      </c>
      <c r="M42" s="20" t="b">
        <f>FALSE</f>
        <v>0</v>
      </c>
      <c r="N42" s="29">
        <v>55.8</v>
      </c>
      <c r="O42" s="28">
        <f>SUMIFS(Players[Base], Players[Team], Players[[#This Row],[Team]], Players[Entry], TRUE) * Settings!$B$3</f>
        <v>2.4936000000000003</v>
      </c>
      <c r="P42" s="28">
        <f>SUMIFS(Players[Base], Players[Team], Players[[#This Row],[Team]], Players[Sniper], TRUE) * Settings!$B$4</f>
        <v>10.9224</v>
      </c>
      <c r="Q42" s="28">
        <f>SUMIFS(Players[Base], Players[Team], Players[[#This Row],[Team]], Players[Captain], TRUE) * Settings!$B$5</f>
        <v>7.2767999999999997</v>
      </c>
      <c r="R42" s="28">
        <f>SUMIFS(Players[Base], Players[Team], Players[[#This Row],[Team]], Players[Coach], TRUE) * Settings!$B$6</f>
        <v>0</v>
      </c>
      <c r="S42" s="28">
        <f>IF(Players[[#This Row],[Team]] = 0, 0, AVERAGEIFS(Players[ANC Base ATK], Players[Team], Players[[#This Row],[Team]]))</f>
        <v>20.028359300247249</v>
      </c>
      <c r="T42" s="28">
        <f>IF(Players[[#This Row],[Team]] = 0, 0, AVERAGEIFS(Players[ANC Base DEF], Players[Team], Players[[#This Row],[Team]]))</f>
        <v>63.03379325018021</v>
      </c>
      <c r="U42" s="28">
        <v>26.457708628579173</v>
      </c>
      <c r="V42" s="28">
        <v>21.953536986628286</v>
      </c>
    </row>
    <row r="43" spans="1:22" ht="15" customHeight="1">
      <c r="A43" s="12">
        <v>20</v>
      </c>
      <c r="B43" s="12" t="s">
        <v>89</v>
      </c>
      <c r="C43" s="12" t="s">
        <v>29</v>
      </c>
      <c r="D43" s="12" t="s">
        <v>85</v>
      </c>
      <c r="E43" s="12" t="s">
        <v>27</v>
      </c>
      <c r="F4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3" s="12" t="str">
        <f>IF(Players[[#This Row],[Coach]], "Coach", IF(Players[[#This Row],[Active]], "Active", "Inactive"))</f>
        <v>Active</v>
      </c>
      <c r="H43" s="32">
        <f>Players[[#This Row],[Base]] * Settings!$B$2 + Players[[#This Row],[Entry Bonus]] + Players[[#This Row],[Sniper Bonus]] + Players[[#This Row],[Captain Bonus]] + Players[[#This Row],[Coach Bonus]]</f>
        <v>70.264799999999994</v>
      </c>
      <c r="I43" s="21" t="b">
        <f>TRUE</f>
        <v>1</v>
      </c>
      <c r="J43" s="23" t="b">
        <f>FALSE</f>
        <v>0</v>
      </c>
      <c r="K43" s="21" t="b">
        <f>FALSE</f>
        <v>0</v>
      </c>
      <c r="L43" s="20" t="b">
        <f>FALSE</f>
        <v>0</v>
      </c>
      <c r="M43" s="20" t="b">
        <f>FALSE</f>
        <v>0</v>
      </c>
      <c r="N43" s="29">
        <v>82.62</v>
      </c>
      <c r="O43" s="28">
        <f>SUMIFS(Players[Base], Players[Team], Players[[#This Row],[Team]], Players[Entry], TRUE) * Settings!$B$3</f>
        <v>2.4936000000000003</v>
      </c>
      <c r="P43" s="28">
        <f>SUMIFS(Players[Base], Players[Team], Players[[#This Row],[Team]], Players[Sniper], TRUE) * Settings!$B$4</f>
        <v>10.9224</v>
      </c>
      <c r="Q43" s="28">
        <f>SUMIFS(Players[Base], Players[Team], Players[[#This Row],[Team]], Players[Captain], TRUE) * Settings!$B$5</f>
        <v>7.2767999999999997</v>
      </c>
      <c r="R43" s="28">
        <f>SUMIFS(Players[Base], Players[Team], Players[[#This Row],[Team]], Players[Coach], TRUE) * Settings!$B$6</f>
        <v>0</v>
      </c>
      <c r="S43" s="28">
        <f>IF(Players[[#This Row],[Team]] = 0, 0, AVERAGEIFS(Players[ANC Base ATK], Players[Team], Players[[#This Row],[Team]]))</f>
        <v>20.028359300247249</v>
      </c>
      <c r="T43" s="28">
        <f>IF(Players[[#This Row],[Team]] = 0, 0, AVERAGEIFS(Players[ANC Base DEF], Players[Team], Players[[#This Row],[Team]]))</f>
        <v>63.03379325018021</v>
      </c>
      <c r="U43" s="28">
        <v>22.106447167251012</v>
      </c>
      <c r="V43" s="28">
        <v>39.331939056561147</v>
      </c>
    </row>
    <row r="44" spans="1:22" ht="15" customHeight="1">
      <c r="A44" s="12">
        <v>268</v>
      </c>
      <c r="B44" s="12" t="s">
        <v>90</v>
      </c>
      <c r="C44" s="12" t="s">
        <v>29</v>
      </c>
      <c r="D44" s="12" t="s">
        <v>85</v>
      </c>
      <c r="E44" s="12" t="s">
        <v>27</v>
      </c>
      <c r="F4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44" s="12" t="str">
        <f>IF(Players[[#This Row],[Coach]], "Coach", IF(Players[[#This Row],[Active]], "Active", "Inactive"))</f>
        <v>Active</v>
      </c>
      <c r="H44" s="32">
        <f>Players[[#This Row],[Base]] * Settings!$B$2 + Players[[#This Row],[Entry Bonus]] + Players[[#This Row],[Sniper Bonus]] + Players[[#This Row],[Captain Bonus]] + Players[[#This Row],[Coach Bonus]]</f>
        <v>75.304799999999986</v>
      </c>
      <c r="I44" s="21" t="b">
        <f>TRUE</f>
        <v>1</v>
      </c>
      <c r="J44" s="23" t="b">
        <f>FALSE</f>
        <v>0</v>
      </c>
      <c r="K44" s="21" t="b">
        <f>TRUE</f>
        <v>1</v>
      </c>
      <c r="L44" s="20" t="b">
        <f>FALSE</f>
        <v>0</v>
      </c>
      <c r="M44" s="20" t="b">
        <f>FALSE</f>
        <v>0</v>
      </c>
      <c r="N44" s="29">
        <v>91.02</v>
      </c>
      <c r="O44" s="28">
        <f>SUMIFS(Players[Base], Players[Team], Players[[#This Row],[Team]], Players[Entry], TRUE) * Settings!$B$3</f>
        <v>2.4936000000000003</v>
      </c>
      <c r="P44" s="28">
        <f>SUMIFS(Players[Base], Players[Team], Players[[#This Row],[Team]], Players[Sniper], TRUE) * Settings!$B$4</f>
        <v>10.9224</v>
      </c>
      <c r="Q44" s="28">
        <f>SUMIFS(Players[Base], Players[Team], Players[[#This Row],[Team]], Players[Captain], TRUE) * Settings!$B$5</f>
        <v>7.2767999999999997</v>
      </c>
      <c r="R44" s="28">
        <f>SUMIFS(Players[Base], Players[Team], Players[[#This Row],[Team]], Players[Coach], TRUE) * Settings!$B$6</f>
        <v>0</v>
      </c>
      <c r="S44" s="28">
        <f>IF(Players[[#This Row],[Team]] = 0, 0, AVERAGEIFS(Players[ANC Base ATK], Players[Team], Players[[#This Row],[Team]]))</f>
        <v>20.028359300247249</v>
      </c>
      <c r="T44" s="28">
        <f>IF(Players[[#This Row],[Team]] = 0, 0, AVERAGEIFS(Players[ANC Base DEF], Players[Team], Players[[#This Row],[Team]]))</f>
        <v>63.03379325018021</v>
      </c>
      <c r="U44" s="28">
        <v>19.612194825631498</v>
      </c>
      <c r="V44" s="28">
        <v>76.716199089211486</v>
      </c>
    </row>
    <row r="45" spans="1:22" ht="15" customHeight="1">
      <c r="A45" s="12">
        <v>270</v>
      </c>
      <c r="B45" s="12" t="s">
        <v>91</v>
      </c>
      <c r="C45" s="12" t="s">
        <v>92</v>
      </c>
      <c r="D45" s="12" t="s">
        <v>85</v>
      </c>
      <c r="E45" s="12" t="s">
        <v>27</v>
      </c>
      <c r="F4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5" s="12" t="s">
        <v>88</v>
      </c>
      <c r="H45" s="32">
        <f>Players[[#This Row],[Base]] * Settings!$B$2 + Players[[#This Row],[Entry Bonus]] + Players[[#This Row],[Sniper Bonus]] + Players[[#This Row],[Captain Bonus]] + Players[[#This Row],[Coach Bonus]]</f>
        <v>42.994800000000005</v>
      </c>
      <c r="I45" s="21" t="b">
        <f>TRUE</f>
        <v>1</v>
      </c>
      <c r="J45" s="23" t="b">
        <f>FALSE</f>
        <v>0</v>
      </c>
      <c r="K45" s="21" t="b">
        <f>FALSE</f>
        <v>0</v>
      </c>
      <c r="L45" s="20" t="b">
        <f>FALSE</f>
        <v>0</v>
      </c>
      <c r="M45" s="20" t="b">
        <f>FALSE</f>
        <v>0</v>
      </c>
      <c r="N45" s="29">
        <v>37.17</v>
      </c>
      <c r="O45" s="28">
        <f>SUMIFS(Players[Base], Players[Team], Players[[#This Row],[Team]], Players[Entry], TRUE) * Settings!$B$3</f>
        <v>2.4936000000000003</v>
      </c>
      <c r="P45" s="28">
        <f>SUMIFS(Players[Base], Players[Team], Players[[#This Row],[Team]], Players[Sniper], TRUE) * Settings!$B$4</f>
        <v>10.9224</v>
      </c>
      <c r="Q45" s="28">
        <f>SUMIFS(Players[Base], Players[Team], Players[[#This Row],[Team]], Players[Captain], TRUE) * Settings!$B$5</f>
        <v>7.2767999999999997</v>
      </c>
      <c r="R45" s="28">
        <f>SUMIFS(Players[Base], Players[Team], Players[[#This Row],[Team]], Players[Coach], TRUE) * Settings!$B$6</f>
        <v>0</v>
      </c>
      <c r="S45" s="28">
        <f>IF(Players[[#This Row],[Team]] = 0, 0, AVERAGEIFS(Players[ANC Base ATK], Players[Team], Players[[#This Row],[Team]]))</f>
        <v>20.028359300247249</v>
      </c>
      <c r="T45" s="28">
        <f>IF(Players[[#This Row],[Team]] = 0, 0, AVERAGEIFS(Players[ANC Base DEF], Players[Team], Players[[#This Row],[Team]]))</f>
        <v>63.03379325018021</v>
      </c>
      <c r="U45" s="28">
        <v>11.161171091566215</v>
      </c>
      <c r="V45" s="28">
        <v>30.67641440583856</v>
      </c>
    </row>
    <row r="46" spans="1:22" ht="15" customHeight="1">
      <c r="A46" s="12">
        <v>72</v>
      </c>
      <c r="B46" s="12" t="s">
        <v>93</v>
      </c>
      <c r="C46" s="12" t="s">
        <v>29</v>
      </c>
      <c r="D46" s="12" t="s">
        <v>85</v>
      </c>
      <c r="E46" s="12" t="s">
        <v>27</v>
      </c>
      <c r="F4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46" s="12" t="str">
        <f>IF(Players[[#This Row],[Coach]], "Coach", IF(Players[[#This Row],[Active]], "Active", "Inactive"))</f>
        <v>Active</v>
      </c>
      <c r="H46" s="32">
        <f>Players[[#This Row],[Base]] * Settings!$B$2 + Players[[#This Row],[Entry Bonus]] + Players[[#This Row],[Sniper Bonus]] + Players[[#This Row],[Captain Bonus]] + Players[[#This Row],[Coach Bonus]]</f>
        <v>33.160800000000002</v>
      </c>
      <c r="I46" s="21" t="b">
        <f>TRUE</f>
        <v>1</v>
      </c>
      <c r="J46" s="23" t="b">
        <f>TRUE</f>
        <v>1</v>
      </c>
      <c r="K46" s="21" t="b">
        <f>FALSE</f>
        <v>0</v>
      </c>
      <c r="L46" s="20" t="b">
        <f>FALSE</f>
        <v>0</v>
      </c>
      <c r="M46" s="20" t="b">
        <f>FALSE</f>
        <v>0</v>
      </c>
      <c r="N46" s="29">
        <v>20.78</v>
      </c>
      <c r="O46" s="28">
        <f>SUMIFS(Players[Base], Players[Team], Players[[#This Row],[Team]], Players[Entry], TRUE) * Settings!$B$3</f>
        <v>2.4936000000000003</v>
      </c>
      <c r="P46" s="28">
        <f>SUMIFS(Players[Base], Players[Team], Players[[#This Row],[Team]], Players[Sniper], TRUE) * Settings!$B$4</f>
        <v>10.9224</v>
      </c>
      <c r="Q46" s="28">
        <f>SUMIFS(Players[Base], Players[Team], Players[[#This Row],[Team]], Players[Captain], TRUE) * Settings!$B$5</f>
        <v>7.2767999999999997</v>
      </c>
      <c r="R46" s="28">
        <f>SUMIFS(Players[Base], Players[Team], Players[[#This Row],[Team]], Players[Coach], TRUE) * Settings!$B$6</f>
        <v>0</v>
      </c>
      <c r="S46" s="28">
        <f>IF(Players[[#This Row],[Team]] = 0, 0, AVERAGEIFS(Players[ANC Base ATK], Players[Team], Players[[#This Row],[Team]]))</f>
        <v>20.028359300247249</v>
      </c>
      <c r="T46" s="28">
        <f>IF(Players[[#This Row],[Team]] = 0, 0, AVERAGEIFS(Players[ANC Base DEF], Players[Team], Players[[#This Row],[Team]]))</f>
        <v>63.03379325018021</v>
      </c>
      <c r="U46" s="28">
        <v>3.9648058098901546</v>
      </c>
      <c r="V46" s="28">
        <v>96.041812488734621</v>
      </c>
    </row>
    <row r="47" spans="1:22" ht="15" customHeight="1">
      <c r="A47" s="12">
        <v>23</v>
      </c>
      <c r="B47" s="12" t="s">
        <v>94</v>
      </c>
      <c r="C47" s="12" t="s">
        <v>92</v>
      </c>
      <c r="D47" s="12" t="s">
        <v>95</v>
      </c>
      <c r="E47" s="12" t="s">
        <v>27</v>
      </c>
      <c r="F4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7" s="12" t="str">
        <f>IF(Players[[#This Row],[Coach]], "Coach", IF(Players[[#This Row],[Active]], "Active", "Inactive"))</f>
        <v>Active</v>
      </c>
      <c r="H47" s="32">
        <f>Players[[#This Row],[Base]] * Settings!$B$2 + Players[[#This Row],[Entry Bonus]] + Players[[#This Row],[Sniper Bonus]] + Players[[#This Row],[Captain Bonus]] + Players[[#This Row],[Coach Bonus]]</f>
        <v>34.4208</v>
      </c>
      <c r="I47" s="21" t="b">
        <f>TRUE</f>
        <v>1</v>
      </c>
      <c r="J47" s="23" t="b">
        <f>FALSE</f>
        <v>0</v>
      </c>
      <c r="K47" s="21" t="b">
        <f>FALSE</f>
        <v>0</v>
      </c>
      <c r="L47" s="20" t="b">
        <f>FALSE</f>
        <v>0</v>
      </c>
      <c r="M47" s="20" t="b">
        <f>FALSE</f>
        <v>0</v>
      </c>
      <c r="N47" s="29">
        <v>30.17</v>
      </c>
      <c r="O47" s="28">
        <f>SUMIFS(Players[Base], Players[Team], Players[[#This Row],[Team]], Players[Entry], TRUE) * Settings!$B$3</f>
        <v>10.580399999999999</v>
      </c>
      <c r="P47" s="28">
        <f>SUMIFS(Players[Base], Players[Team], Players[[#This Row],[Team]], Players[Sniper], TRUE) * Settings!$B$4</f>
        <v>4.4184000000000001</v>
      </c>
      <c r="Q47" s="28">
        <f>SUMIFS(Players[Base], Players[Team], Players[[#This Row],[Team]], Players[Captain], TRUE) * Settings!$B$5</f>
        <v>1.3199999999999998</v>
      </c>
      <c r="R47" s="28">
        <f>SUMIFS(Players[Base], Players[Team], Players[[#This Row],[Team]], Players[Coach], TRUE) * Settings!$B$6</f>
        <v>0</v>
      </c>
      <c r="S47" s="28">
        <f>IF(Players[[#This Row],[Team]] = 0, 0, AVERAGEIFS(Players[ANC Base ATK], Players[Team], Players[[#This Row],[Team]]))</f>
        <v>10.627059873081157</v>
      </c>
      <c r="T47" s="28">
        <f>IF(Players[[#This Row],[Team]] = 0, 0, AVERAGEIFS(Players[ANC Base DEF], Players[Team], Players[[#This Row],[Team]]))</f>
        <v>60.268958399629838</v>
      </c>
      <c r="U47" s="28">
        <v>15.752787327769713</v>
      </c>
      <c r="V47" s="28">
        <v>85.635894807758888</v>
      </c>
    </row>
    <row r="48" spans="1:22" ht="15" customHeight="1">
      <c r="A48" s="12">
        <v>115</v>
      </c>
      <c r="B48" s="12" t="s">
        <v>96</v>
      </c>
      <c r="C48" s="12" t="s">
        <v>92</v>
      </c>
      <c r="D48" s="12" t="s">
        <v>95</v>
      </c>
      <c r="E48" s="12" t="s">
        <v>27</v>
      </c>
      <c r="F4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8" s="12" t="str">
        <f>IF(Players[[#This Row],[Coach]], "Coach", IF(Players[[#This Row],[Active]], "Active", "Inactive"))</f>
        <v>Inactive</v>
      </c>
      <c r="H48" s="32">
        <f>Players[[#This Row],[Base]] * Settings!$B$2 + Players[[#This Row],[Entry Bonus]] + Players[[#This Row],[Sniper Bonus]] + Players[[#This Row],[Captain Bonus]] + Players[[#This Row],[Coach Bonus]]</f>
        <v>22.330799999999996</v>
      </c>
      <c r="I48" s="21" t="b">
        <f>FALSE</f>
        <v>0</v>
      </c>
      <c r="J48" s="23" t="b">
        <f>FALSE</f>
        <v>0</v>
      </c>
      <c r="K48" s="21" t="b">
        <f>FALSE</f>
        <v>0</v>
      </c>
      <c r="L48" s="20" t="b">
        <f>FALSE</f>
        <v>0</v>
      </c>
      <c r="M48" s="20" t="b">
        <f>FALSE</f>
        <v>0</v>
      </c>
      <c r="N48" s="29">
        <v>10.02</v>
      </c>
      <c r="O48" s="28">
        <f>SUMIFS(Players[Base], Players[Team], Players[[#This Row],[Team]], Players[Entry], TRUE) * Settings!$B$3</f>
        <v>10.580399999999999</v>
      </c>
      <c r="P48" s="28">
        <f>SUMIFS(Players[Base], Players[Team], Players[[#This Row],[Team]], Players[Sniper], TRUE) * Settings!$B$4</f>
        <v>4.4184000000000001</v>
      </c>
      <c r="Q48" s="28">
        <f>SUMIFS(Players[Base], Players[Team], Players[[#This Row],[Team]], Players[Captain], TRUE) * Settings!$B$5</f>
        <v>1.3199999999999998</v>
      </c>
      <c r="R48" s="28">
        <f>SUMIFS(Players[Base], Players[Team], Players[[#This Row],[Team]], Players[Coach], TRUE) * Settings!$B$6</f>
        <v>0</v>
      </c>
      <c r="S48" s="28">
        <f>IF(Players[[#This Row],[Team]] = 0, 0, AVERAGEIFS(Players[ANC Base ATK], Players[Team], Players[[#This Row],[Team]]))</f>
        <v>10.627059873081157</v>
      </c>
      <c r="T48" s="28">
        <f>IF(Players[[#This Row],[Team]] = 0, 0, AVERAGEIFS(Players[ANC Base DEF], Players[Team], Players[[#This Row],[Team]]))</f>
        <v>60.268958399629838</v>
      </c>
      <c r="U48" s="28">
        <v>14.461573510522735</v>
      </c>
      <c r="V48" s="28">
        <v>90.255452638733786</v>
      </c>
    </row>
    <row r="49" spans="1:22" ht="15" customHeight="1">
      <c r="A49" s="12">
        <v>12</v>
      </c>
      <c r="B49" s="12" t="s">
        <v>97</v>
      </c>
      <c r="C49" s="12" t="s">
        <v>92</v>
      </c>
      <c r="D49" s="12" t="s">
        <v>95</v>
      </c>
      <c r="E49" s="12" t="s">
        <v>27</v>
      </c>
      <c r="F4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9" s="12" t="str">
        <f>IF(Players[[#This Row],[Coach]], "Coach", IF(Players[[#This Row],[Active]], "Active", "Inactive"))</f>
        <v>Active</v>
      </c>
      <c r="H49" s="32">
        <f>Players[[#This Row],[Base]] * Settings!$B$2 + Players[[#This Row],[Entry Bonus]] + Players[[#This Row],[Sniper Bonus]] + Players[[#This Row],[Captain Bonus]] + Players[[#This Row],[Coach Bonus]]</f>
        <v>27.274799999999999</v>
      </c>
      <c r="I49" s="21" t="b">
        <f>TRUE</f>
        <v>1</v>
      </c>
      <c r="J49" s="23" t="b">
        <f>FALSE</f>
        <v>0</v>
      </c>
      <c r="K49" s="21" t="b">
        <f>FALSE</f>
        <v>0</v>
      </c>
      <c r="L49" s="20" t="b">
        <f>FALSE</f>
        <v>0</v>
      </c>
      <c r="M49" s="20" t="b">
        <f>FALSE</f>
        <v>0</v>
      </c>
      <c r="N49" s="29">
        <v>18.260000000000002</v>
      </c>
      <c r="O49" s="28">
        <f>SUMIFS(Players[Base], Players[Team], Players[[#This Row],[Team]], Players[Entry], TRUE) * Settings!$B$3</f>
        <v>10.580399999999999</v>
      </c>
      <c r="P49" s="28">
        <f>SUMIFS(Players[Base], Players[Team], Players[[#This Row],[Team]], Players[Sniper], TRUE) * Settings!$B$4</f>
        <v>4.4184000000000001</v>
      </c>
      <c r="Q49" s="28">
        <f>SUMIFS(Players[Base], Players[Team], Players[[#This Row],[Team]], Players[Captain], TRUE) * Settings!$B$5</f>
        <v>1.3199999999999998</v>
      </c>
      <c r="R49" s="28">
        <f>SUMIFS(Players[Base], Players[Team], Players[[#This Row],[Team]], Players[Coach], TRUE) * Settings!$B$6</f>
        <v>0</v>
      </c>
      <c r="S49" s="28">
        <f>IF(Players[[#This Row],[Team]] = 0, 0, AVERAGEIFS(Players[ANC Base ATK], Players[Team], Players[[#This Row],[Team]]))</f>
        <v>10.627059873081157</v>
      </c>
      <c r="T49" s="28">
        <f>IF(Players[[#This Row],[Team]] = 0, 0, AVERAGEIFS(Players[ANC Base DEF], Players[Team], Players[[#This Row],[Team]]))</f>
        <v>60.268958399629838</v>
      </c>
      <c r="U49" s="28">
        <v>13.794858987203662</v>
      </c>
      <c r="V49" s="28">
        <v>38.907820993602598</v>
      </c>
    </row>
    <row r="50" spans="1:22" ht="15" customHeight="1">
      <c r="A50" s="12">
        <v>269</v>
      </c>
      <c r="B50" s="12" t="s">
        <v>98</v>
      </c>
      <c r="C50" s="12" t="s">
        <v>47</v>
      </c>
      <c r="D50" s="12" t="s">
        <v>95</v>
      </c>
      <c r="E50" s="12" t="s">
        <v>27</v>
      </c>
      <c r="F5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50" s="12" t="str">
        <f>IF(Players[[#This Row],[Coach]], "Coach", IF(Players[[#This Row],[Active]], "Active", "Inactive"))</f>
        <v>Active</v>
      </c>
      <c r="H50" s="32">
        <f>Players[[#This Row],[Base]] * Settings!$B$2 + Players[[#This Row],[Entry Bonus]] + Players[[#This Row],[Sniper Bonus]] + Players[[#This Row],[Captain Bonus]] + Players[[#This Row],[Coach Bonus]]</f>
        <v>38.410799999999995</v>
      </c>
      <c r="I50" s="21" t="b">
        <f>TRUE</f>
        <v>1</v>
      </c>
      <c r="J50" s="23" t="b">
        <f>FALSE</f>
        <v>0</v>
      </c>
      <c r="K50" s="21" t="b">
        <f>TRUE</f>
        <v>1</v>
      </c>
      <c r="L50" s="20" t="b">
        <f>FALSE</f>
        <v>0</v>
      </c>
      <c r="M50" s="20" t="b">
        <f>FALSE</f>
        <v>0</v>
      </c>
      <c r="N50" s="29">
        <v>36.82</v>
      </c>
      <c r="O50" s="28">
        <f>SUMIFS(Players[Base], Players[Team], Players[[#This Row],[Team]], Players[Entry], TRUE) * Settings!$B$3</f>
        <v>10.580399999999999</v>
      </c>
      <c r="P50" s="28">
        <f>SUMIFS(Players[Base], Players[Team], Players[[#This Row],[Team]], Players[Sniper], TRUE) * Settings!$B$4</f>
        <v>4.4184000000000001</v>
      </c>
      <c r="Q50" s="28">
        <f>SUMIFS(Players[Base], Players[Team], Players[[#This Row],[Team]], Players[Captain], TRUE) * Settings!$B$5</f>
        <v>1.3199999999999998</v>
      </c>
      <c r="R50" s="28">
        <f>SUMIFS(Players[Base], Players[Team], Players[[#This Row],[Team]], Players[Coach], TRUE) * Settings!$B$6</f>
        <v>0</v>
      </c>
      <c r="S50" s="28">
        <f>IF(Players[[#This Row],[Team]] = 0, 0, AVERAGEIFS(Players[ANC Base ATK], Players[Team], Players[[#This Row],[Team]]))</f>
        <v>10.627059873081157</v>
      </c>
      <c r="T50" s="28">
        <f>IF(Players[[#This Row],[Team]] = 0, 0, AVERAGEIFS(Players[ANC Base DEF], Players[Team], Players[[#This Row],[Team]]))</f>
        <v>60.268958399629838</v>
      </c>
      <c r="U50" s="28">
        <v>8.3824978982159486</v>
      </c>
      <c r="V50" s="28">
        <v>92.150906428283278</v>
      </c>
    </row>
    <row r="51" spans="1:22" ht="15" customHeight="1">
      <c r="A51" s="12">
        <v>140</v>
      </c>
      <c r="B51" s="12" t="s">
        <v>99</v>
      </c>
      <c r="C51" s="12" t="s">
        <v>29</v>
      </c>
      <c r="D51" s="12" t="s">
        <v>95</v>
      </c>
      <c r="E51" s="12" t="s">
        <v>27</v>
      </c>
      <c r="F5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51" s="12" t="str">
        <f>IF(Players[[#This Row],[Coach]], "Coach", IF(Players[[#This Row],[Active]], "Active", "Inactive"))</f>
        <v>Active</v>
      </c>
      <c r="H51" s="32">
        <f>Players[[#This Row],[Base]] * Settings!$B$2 + Players[[#This Row],[Entry Bonus]] + Players[[#This Row],[Sniper Bonus]] + Players[[#This Row],[Captain Bonus]] + Players[[#This Row],[Coach Bonus]]</f>
        <v>69.220799999999997</v>
      </c>
      <c r="I51" s="21" t="b">
        <f>TRUE</f>
        <v>1</v>
      </c>
      <c r="J51" s="23" t="b">
        <f>TRUE</f>
        <v>1</v>
      </c>
      <c r="K51" s="21" t="b">
        <f>FALSE</f>
        <v>0</v>
      </c>
      <c r="L51" s="20" t="b">
        <f>FALSE</f>
        <v>0</v>
      </c>
      <c r="M51" s="20" t="b">
        <f>FALSE</f>
        <v>0</v>
      </c>
      <c r="N51" s="29">
        <v>88.17</v>
      </c>
      <c r="O51" s="28">
        <f>SUMIFS(Players[Base], Players[Team], Players[[#This Row],[Team]], Players[Entry], TRUE) * Settings!$B$3</f>
        <v>10.580399999999999</v>
      </c>
      <c r="P51" s="28">
        <f>SUMIFS(Players[Base], Players[Team], Players[[#This Row],[Team]], Players[Sniper], TRUE) * Settings!$B$4</f>
        <v>4.4184000000000001</v>
      </c>
      <c r="Q51" s="28">
        <f>SUMIFS(Players[Base], Players[Team], Players[[#This Row],[Team]], Players[Captain], TRUE) * Settings!$B$5</f>
        <v>1.3199999999999998</v>
      </c>
      <c r="R51" s="28">
        <f>SUMIFS(Players[Base], Players[Team], Players[[#This Row],[Team]], Players[Coach], TRUE) * Settings!$B$6</f>
        <v>0</v>
      </c>
      <c r="S51" s="28">
        <f>IF(Players[[#This Row],[Team]] = 0, 0, AVERAGEIFS(Players[ANC Base ATK], Players[Team], Players[[#This Row],[Team]]))</f>
        <v>10.627059873081157</v>
      </c>
      <c r="T51" s="28">
        <f>IF(Players[[#This Row],[Team]] = 0, 0, AVERAGEIFS(Players[ANC Base DEF], Players[Team], Players[[#This Row],[Team]]))</f>
        <v>60.268958399629838</v>
      </c>
      <c r="U51" s="28">
        <v>8.3454150786849901</v>
      </c>
      <c r="V51" s="28">
        <v>46.289258973205513</v>
      </c>
    </row>
    <row r="52" spans="1:22" ht="15" customHeight="1">
      <c r="A52" s="12">
        <v>185</v>
      </c>
      <c r="B52" s="12" t="s">
        <v>100</v>
      </c>
      <c r="C52" s="12" t="s">
        <v>29</v>
      </c>
      <c r="D52" s="12" t="s">
        <v>95</v>
      </c>
      <c r="E52" s="12" t="s">
        <v>27</v>
      </c>
      <c r="F5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52" s="12" t="str">
        <f>IF(Players[[#This Row],[Coach]], "Coach", IF(Players[[#This Row],[Active]], "Active", "Inactive"))</f>
        <v>Active</v>
      </c>
      <c r="H52" s="32">
        <f>Players[[#This Row],[Base]] * Settings!$B$2 + Players[[#This Row],[Entry Bonus]] + Players[[#This Row],[Sniper Bonus]] + Players[[#This Row],[Captain Bonus]] + Players[[#This Row],[Coach Bonus]]</f>
        <v>22.918799999999997</v>
      </c>
      <c r="I52" s="21" t="b">
        <f>TRUE</f>
        <v>1</v>
      </c>
      <c r="J52" s="23" t="b">
        <f>FALSE</f>
        <v>0</v>
      </c>
      <c r="K52" s="21" t="b">
        <f>FALSE</f>
        <v>0</v>
      </c>
      <c r="L52" s="20" t="b">
        <f>TRUE</f>
        <v>1</v>
      </c>
      <c r="M52" s="20" t="b">
        <f>FALSE</f>
        <v>0</v>
      </c>
      <c r="N52" s="29">
        <v>11</v>
      </c>
      <c r="O52" s="28">
        <f>SUMIFS(Players[Base], Players[Team], Players[[#This Row],[Team]], Players[Entry], TRUE) * Settings!$B$3</f>
        <v>10.580399999999999</v>
      </c>
      <c r="P52" s="28">
        <f>SUMIFS(Players[Base], Players[Team], Players[[#This Row],[Team]], Players[Sniper], TRUE) * Settings!$B$4</f>
        <v>4.4184000000000001</v>
      </c>
      <c r="Q52" s="28">
        <f>SUMIFS(Players[Base], Players[Team], Players[[#This Row],[Team]], Players[Captain], TRUE) * Settings!$B$5</f>
        <v>1.3199999999999998</v>
      </c>
      <c r="R52" s="28">
        <f>SUMIFS(Players[Base], Players[Team], Players[[#This Row],[Team]], Players[Coach], TRUE) * Settings!$B$6</f>
        <v>0</v>
      </c>
      <c r="S52" s="28">
        <f>IF(Players[[#This Row],[Team]] = 0, 0, AVERAGEIFS(Players[ANC Base ATK], Players[Team], Players[[#This Row],[Team]]))</f>
        <v>10.627059873081157</v>
      </c>
      <c r="T52" s="28">
        <f>IF(Players[[#This Row],[Team]] = 0, 0, AVERAGEIFS(Players[ANC Base DEF], Players[Team], Players[[#This Row],[Team]]))</f>
        <v>60.268958399629838</v>
      </c>
      <c r="U52" s="28">
        <v>3.0252264360898811</v>
      </c>
      <c r="V52" s="28">
        <v>8.3744165561950226</v>
      </c>
    </row>
    <row r="53" spans="1:22" ht="15" customHeight="1">
      <c r="A53" s="12">
        <v>111</v>
      </c>
      <c r="B53" s="12" t="s">
        <v>101</v>
      </c>
      <c r="C53" s="12" t="s">
        <v>102</v>
      </c>
      <c r="D53" s="12" t="s">
        <v>103</v>
      </c>
      <c r="E53" s="12" t="s">
        <v>27</v>
      </c>
      <c r="F5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3" s="12" t="str">
        <f>IF(Players[[#This Row],[Coach]], "Coach", IF(Players[[#This Row],[Active]], "Active", "Inactive"))</f>
        <v>Active</v>
      </c>
      <c r="H53" s="32">
        <f>Players[[#This Row],[Base]] * Settings!$B$2 + Players[[#This Row],[Entry Bonus]] + Players[[#This Row],[Sniper Bonus]] + Players[[#This Row],[Captain Bonus]] + Players[[#This Row],[Coach Bonus]]</f>
        <v>60.895600000000002</v>
      </c>
      <c r="I53" s="21" t="b">
        <f>TRUE</f>
        <v>1</v>
      </c>
      <c r="J53" s="23" t="b">
        <f>FALSE</f>
        <v>0</v>
      </c>
      <c r="K53" s="21" t="b">
        <f>FALSE</f>
        <v>0</v>
      </c>
      <c r="L53" s="20" t="b">
        <f>FALSE</f>
        <v>0</v>
      </c>
      <c r="M53" s="20" t="b">
        <f>FALSE</f>
        <v>0</v>
      </c>
      <c r="N53" s="29">
        <v>88.51</v>
      </c>
      <c r="O53" s="28">
        <f>SUMIFS(Players[Base], Players[Team], Players[[#This Row],[Team]], Players[Entry], TRUE) * Settings!$B$3</f>
        <v>0.438</v>
      </c>
      <c r="P53" s="28">
        <f>SUMIFS(Players[Base], Players[Team], Players[[#This Row],[Team]], Players[Sniper], TRUE) * Settings!$B$4</f>
        <v>1.3908</v>
      </c>
      <c r="Q53" s="28">
        <f>SUMIFS(Players[Base], Players[Team], Players[[#This Row],[Team]], Players[Captain], TRUE) * Settings!$B$5</f>
        <v>5.6448</v>
      </c>
      <c r="R53" s="28">
        <f>SUMIFS(Players[Base], Players[Team], Players[[#This Row],[Team]], Players[Coach], TRUE) * Settings!$B$6</f>
        <v>0.316</v>
      </c>
      <c r="S53" s="28">
        <f>IF(Players[[#This Row],[Team]] = 0, 0, AVERAGEIFS(Players[ANC Base ATK], Players[Team], Players[[#This Row],[Team]]))</f>
        <v>20.285910514631894</v>
      </c>
      <c r="T53" s="28">
        <f>IF(Players[[#This Row],[Team]] = 0, 0, AVERAGEIFS(Players[ANC Base DEF], Players[Team], Players[[#This Row],[Team]]))</f>
        <v>60.127142743378855</v>
      </c>
      <c r="U53" s="28">
        <v>53.858734643101457</v>
      </c>
      <c r="V53" s="28">
        <v>97.13287466202739</v>
      </c>
    </row>
    <row r="54" spans="1:22" ht="15" customHeight="1">
      <c r="A54" s="12">
        <v>176</v>
      </c>
      <c r="B54" s="12" t="s">
        <v>104</v>
      </c>
      <c r="C54" s="12" t="s">
        <v>102</v>
      </c>
      <c r="D54" s="12" t="s">
        <v>103</v>
      </c>
      <c r="E54" s="12" t="s">
        <v>27</v>
      </c>
      <c r="F5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4" s="12" t="str">
        <f>IF(Players[[#This Row],[Coach]], "Coach", IF(Players[[#This Row],[Active]], "Active", "Inactive"))</f>
        <v>Inactive</v>
      </c>
      <c r="H54" s="32">
        <f>Players[[#This Row],[Base]] * Settings!$B$2 + Players[[#This Row],[Entry Bonus]] + Players[[#This Row],[Sniper Bonus]] + Players[[#This Row],[Captain Bonus]] + Players[[#This Row],[Coach Bonus]]</f>
        <v>65.3596</v>
      </c>
      <c r="I54" s="21" t="b">
        <f>FALSE</f>
        <v>0</v>
      </c>
      <c r="J54" s="23" t="b">
        <f>FALSE</f>
        <v>0</v>
      </c>
      <c r="K54" s="21" t="b">
        <f>FALSE</f>
        <v>0</v>
      </c>
      <c r="L54" s="20" t="b">
        <f>FALSE</f>
        <v>0</v>
      </c>
      <c r="M54" s="20" t="b">
        <f>FALSE</f>
        <v>0</v>
      </c>
      <c r="N54" s="29">
        <v>95.95</v>
      </c>
      <c r="O54" s="28">
        <f>SUMIFS(Players[Base], Players[Team], Players[[#This Row],[Team]], Players[Entry], TRUE) * Settings!$B$3</f>
        <v>0.438</v>
      </c>
      <c r="P54" s="28">
        <f>SUMIFS(Players[Base], Players[Team], Players[[#This Row],[Team]], Players[Sniper], TRUE) * Settings!$B$4</f>
        <v>1.3908</v>
      </c>
      <c r="Q54" s="28">
        <f>SUMIFS(Players[Base], Players[Team], Players[[#This Row],[Team]], Players[Captain], TRUE) * Settings!$B$5</f>
        <v>5.6448</v>
      </c>
      <c r="R54" s="28">
        <f>SUMIFS(Players[Base], Players[Team], Players[[#This Row],[Team]], Players[Coach], TRUE) * Settings!$B$6</f>
        <v>0.316</v>
      </c>
      <c r="S54" s="28">
        <f>IF(Players[[#This Row],[Team]] = 0, 0, AVERAGEIFS(Players[ANC Base ATK], Players[Team], Players[[#This Row],[Team]]))</f>
        <v>20.285910514631894</v>
      </c>
      <c r="T54" s="28">
        <f>IF(Players[[#This Row],[Team]] = 0, 0, AVERAGEIFS(Players[ANC Base DEF], Players[Team], Players[[#This Row],[Team]]))</f>
        <v>60.127142743378855</v>
      </c>
      <c r="U54" s="28">
        <v>45.512916029541401</v>
      </c>
      <c r="V54" s="28">
        <v>22.483626262677372</v>
      </c>
    </row>
    <row r="55" spans="1:22" ht="15" customHeight="1">
      <c r="A55" s="12">
        <v>215</v>
      </c>
      <c r="B55" s="12" t="s">
        <v>105</v>
      </c>
      <c r="C55" s="12" t="s">
        <v>102</v>
      </c>
      <c r="D55" s="12" t="s">
        <v>103</v>
      </c>
      <c r="E55" s="12" t="s">
        <v>27</v>
      </c>
      <c r="F5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5" s="12" t="str">
        <f>IF(Players[[#This Row],[Coach]], "Coach", IF(Players[[#This Row],[Active]], "Active", "Inactive"))</f>
        <v>Active</v>
      </c>
      <c r="H55" s="32">
        <f>Players[[#This Row],[Base]] * Settings!$B$2 + Players[[#This Row],[Entry Bonus]] + Players[[#This Row],[Sniper Bonus]] + Players[[#This Row],[Captain Bonus]] + Players[[#This Row],[Coach Bonus]]</f>
        <v>42.0916</v>
      </c>
      <c r="I55" s="21" t="b">
        <f>TRUE</f>
        <v>1</v>
      </c>
      <c r="J55" s="23" t="b">
        <f>FALSE</f>
        <v>0</v>
      </c>
      <c r="K55" s="21" t="b">
        <f>FALSE</f>
        <v>0</v>
      </c>
      <c r="L55" s="20" t="b">
        <f>FALSE</f>
        <v>0</v>
      </c>
      <c r="M55" s="20" t="b">
        <f>FALSE</f>
        <v>0</v>
      </c>
      <c r="N55" s="29">
        <v>57.17</v>
      </c>
      <c r="O55" s="28">
        <f>SUMIFS(Players[Base], Players[Team], Players[[#This Row],[Team]], Players[Entry], TRUE) * Settings!$B$3</f>
        <v>0.438</v>
      </c>
      <c r="P55" s="28">
        <f>SUMIFS(Players[Base], Players[Team], Players[[#This Row],[Team]], Players[Sniper], TRUE) * Settings!$B$4</f>
        <v>1.3908</v>
      </c>
      <c r="Q55" s="28">
        <f>SUMIFS(Players[Base], Players[Team], Players[[#This Row],[Team]], Players[Captain], TRUE) * Settings!$B$5</f>
        <v>5.6448</v>
      </c>
      <c r="R55" s="28">
        <f>SUMIFS(Players[Base], Players[Team], Players[[#This Row],[Team]], Players[Coach], TRUE) * Settings!$B$6</f>
        <v>0.316</v>
      </c>
      <c r="S55" s="28">
        <f>IF(Players[[#This Row],[Team]] = 0, 0, AVERAGEIFS(Players[ANC Base ATK], Players[Team], Players[[#This Row],[Team]]))</f>
        <v>20.285910514631894</v>
      </c>
      <c r="T55" s="28">
        <f>IF(Players[[#This Row],[Team]] = 0, 0, AVERAGEIFS(Players[ANC Base DEF], Players[Team], Players[[#This Row],[Team]]))</f>
        <v>60.127142743378855</v>
      </c>
      <c r="U55" s="28">
        <v>29.053772625566292</v>
      </c>
      <c r="V55" s="28">
        <v>93.457724032021687</v>
      </c>
    </row>
    <row r="56" spans="1:22" ht="15" customHeight="1">
      <c r="A56" s="15">
        <v>856</v>
      </c>
      <c r="B56" s="15" t="s">
        <v>106</v>
      </c>
      <c r="C56" s="15" t="s">
        <v>102</v>
      </c>
      <c r="D56" s="15" t="s">
        <v>103</v>
      </c>
      <c r="E56" s="15" t="s">
        <v>27</v>
      </c>
      <c r="F56" s="15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Coach</v>
      </c>
      <c r="G56" s="15" t="str">
        <f>IF(Players[[#This Row],[Coach]], "Coach", IF(Players[[#This Row],[Active]], "Active", "Inactive"))</f>
        <v>Coach</v>
      </c>
      <c r="H56" s="32">
        <f>Players[[#This Row],[Base]] * Settings!$B$2 + Players[[#This Row],[Entry Bonus]] + Players[[#This Row],[Sniper Bonus]] + Players[[#This Row],[Captain Bonus]] + Players[[#This Row],[Coach Bonus]]</f>
        <v>12.5296</v>
      </c>
      <c r="I56" s="21" t="b">
        <f>TRUE</f>
        <v>1</v>
      </c>
      <c r="J56" s="23" t="b">
        <f>FALSE</f>
        <v>0</v>
      </c>
      <c r="K56" s="21" t="b">
        <f>FALSE</f>
        <v>0</v>
      </c>
      <c r="L56" s="20" t="b">
        <f>FALSE</f>
        <v>0</v>
      </c>
      <c r="M56" s="20" t="b">
        <f>TRUE</f>
        <v>1</v>
      </c>
      <c r="N56" s="29">
        <v>7.9</v>
      </c>
      <c r="O56" s="28">
        <f>SUMIFS(Players[Base], Players[Team], Players[[#This Row],[Team]], Players[Entry], TRUE) * Settings!$B$3</f>
        <v>0.438</v>
      </c>
      <c r="P56" s="28">
        <f>SUMIFS(Players[Base], Players[Team], Players[[#This Row],[Team]], Players[Sniper], TRUE) * Settings!$B$4</f>
        <v>1.3908</v>
      </c>
      <c r="Q56" s="28">
        <f>SUMIFS(Players[Base], Players[Team], Players[[#This Row],[Team]], Players[Captain], TRUE) * Settings!$B$5</f>
        <v>5.6448</v>
      </c>
      <c r="R56" s="28">
        <f>SUMIFS(Players[Base], Players[Team], Players[[#This Row],[Team]], Players[Coach], TRUE) * Settings!$B$6</f>
        <v>0.316</v>
      </c>
      <c r="S56" s="28">
        <f>IF(Players[[#This Row],[Team]] = 0, 0, AVERAGEIFS(Players[ANC Base ATK], Players[Team], Players[[#This Row],[Team]]))</f>
        <v>20.285910514631894</v>
      </c>
      <c r="T56" s="28">
        <f>IF(Players[[#This Row],[Team]] = 0, 0, AVERAGEIFS(Players[ANC Base DEF], Players[Team], Players[[#This Row],[Team]]))</f>
        <v>60.127142743378855</v>
      </c>
      <c r="U56" s="28">
        <v>11.697738679628806</v>
      </c>
      <c r="V56" s="28">
        <v>84.239784089374979</v>
      </c>
    </row>
    <row r="57" spans="1:22" ht="15" customHeight="1">
      <c r="A57" s="12">
        <v>301</v>
      </c>
      <c r="B57" s="12" t="s">
        <v>107</v>
      </c>
      <c r="C57" s="12" t="s">
        <v>102</v>
      </c>
      <c r="D57" s="12" t="s">
        <v>103</v>
      </c>
      <c r="E57" s="12" t="s">
        <v>27</v>
      </c>
      <c r="F5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57" s="12" t="str">
        <f>IF(Players[[#This Row],[Coach]], "Coach", IF(Players[[#This Row],[Active]], "Active", "Inactive"))</f>
        <v>Active</v>
      </c>
      <c r="H57" s="32">
        <f>Players[[#This Row],[Base]] * Settings!$B$2 + Players[[#This Row],[Entry Bonus]] + Players[[#This Row],[Sniper Bonus]] + Players[[#This Row],[Captain Bonus]] + Players[[#This Row],[Coach Bonus]]</f>
        <v>36.013599999999997</v>
      </c>
      <c r="I57" s="21" t="b">
        <f>TRUE</f>
        <v>1</v>
      </c>
      <c r="J57" s="23" t="b">
        <f>FALSE</f>
        <v>0</v>
      </c>
      <c r="K57" s="21" t="b">
        <f>FALSE</f>
        <v>0</v>
      </c>
      <c r="L57" s="20" t="b">
        <f>TRUE</f>
        <v>1</v>
      </c>
      <c r="M57" s="20" t="b">
        <f>FALSE</f>
        <v>0</v>
      </c>
      <c r="N57" s="29">
        <v>47.04</v>
      </c>
      <c r="O57" s="28">
        <f>SUMIFS(Players[Base], Players[Team], Players[[#This Row],[Team]], Players[Entry], TRUE) * Settings!$B$3</f>
        <v>0.438</v>
      </c>
      <c r="P57" s="28">
        <f>SUMIFS(Players[Base], Players[Team], Players[[#This Row],[Team]], Players[Sniper], TRUE) * Settings!$B$4</f>
        <v>1.3908</v>
      </c>
      <c r="Q57" s="28">
        <f>SUMIFS(Players[Base], Players[Team], Players[[#This Row],[Team]], Players[Captain], TRUE) * Settings!$B$5</f>
        <v>5.6448</v>
      </c>
      <c r="R57" s="28">
        <f>SUMIFS(Players[Base], Players[Team], Players[[#This Row],[Team]], Players[Coach], TRUE) * Settings!$B$6</f>
        <v>0.316</v>
      </c>
      <c r="S57" s="28">
        <f>IF(Players[[#This Row],[Team]] = 0, 0, AVERAGEIFS(Players[ANC Base ATK], Players[Team], Players[[#This Row],[Team]]))</f>
        <v>20.285910514631894</v>
      </c>
      <c r="T57" s="28">
        <f>IF(Players[[#This Row],[Team]] = 0, 0, AVERAGEIFS(Players[ANC Base DEF], Players[Team], Players[[#This Row],[Team]]))</f>
        <v>60.127142743378855</v>
      </c>
      <c r="U57" s="28">
        <v>9.8240665068273572</v>
      </c>
      <c r="V57" s="28">
        <v>11.271539392265469</v>
      </c>
    </row>
    <row r="58" spans="1:22" ht="15" customHeight="1">
      <c r="A58" s="12">
        <v>25</v>
      </c>
      <c r="B58" s="12" t="s">
        <v>108</v>
      </c>
      <c r="C58" s="12" t="s">
        <v>102</v>
      </c>
      <c r="D58" s="12" t="s">
        <v>103</v>
      </c>
      <c r="E58" s="12" t="s">
        <v>27</v>
      </c>
      <c r="F5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8" s="12" t="str">
        <f>IF(Players[[#This Row],[Coach]], "Coach", IF(Players[[#This Row],[Active]], "Active", "Inactive"))</f>
        <v>Inactive</v>
      </c>
      <c r="H58" s="32">
        <f>Players[[#This Row],[Base]] * Settings!$B$2 + Players[[#This Row],[Entry Bonus]] + Players[[#This Row],[Sniper Bonus]] + Players[[#This Row],[Captain Bonus]] + Players[[#This Row],[Coach Bonus]]</f>
        <v>9.2956000000000003</v>
      </c>
      <c r="I58" s="21" t="b">
        <f>FALSE</f>
        <v>0</v>
      </c>
      <c r="J58" s="23" t="b">
        <f>FALSE</f>
        <v>0</v>
      </c>
      <c r="K58" s="21" t="b">
        <f>FALSE</f>
        <v>0</v>
      </c>
      <c r="L58" s="20" t="b">
        <f>FALSE</f>
        <v>0</v>
      </c>
      <c r="M58" s="20" t="b">
        <f>FALSE</f>
        <v>0</v>
      </c>
      <c r="N58" s="29">
        <v>2.5099999999999998</v>
      </c>
      <c r="O58" s="28">
        <f>SUMIFS(Players[Base], Players[Team], Players[[#This Row],[Team]], Players[Entry], TRUE) * Settings!$B$3</f>
        <v>0.438</v>
      </c>
      <c r="P58" s="28">
        <f>SUMIFS(Players[Base], Players[Team], Players[[#This Row],[Team]], Players[Sniper], TRUE) * Settings!$B$4</f>
        <v>1.3908</v>
      </c>
      <c r="Q58" s="28">
        <f>SUMIFS(Players[Base], Players[Team], Players[[#This Row],[Team]], Players[Captain], TRUE) * Settings!$B$5</f>
        <v>5.6448</v>
      </c>
      <c r="R58" s="28">
        <f>SUMIFS(Players[Base], Players[Team], Players[[#This Row],[Team]], Players[Coach], TRUE) * Settings!$B$6</f>
        <v>0.316</v>
      </c>
      <c r="S58" s="28">
        <f>IF(Players[[#This Row],[Team]] = 0, 0, AVERAGEIFS(Players[ANC Base ATK], Players[Team], Players[[#This Row],[Team]]))</f>
        <v>20.285910514631894</v>
      </c>
      <c r="T58" s="28">
        <f>IF(Players[[#This Row],[Team]] = 0, 0, AVERAGEIFS(Players[ANC Base DEF], Players[Team], Players[[#This Row],[Team]]))</f>
        <v>60.127142743378855</v>
      </c>
      <c r="U58" s="28">
        <v>5.8767679077992998</v>
      </c>
      <c r="V58" s="28">
        <v>17.533223491347801</v>
      </c>
    </row>
    <row r="59" spans="1:22" ht="15" customHeight="1">
      <c r="A59" s="12">
        <v>233</v>
      </c>
      <c r="B59" s="12" t="s">
        <v>109</v>
      </c>
      <c r="C59" s="12" t="s">
        <v>102</v>
      </c>
      <c r="D59" s="12" t="s">
        <v>103</v>
      </c>
      <c r="E59" s="12" t="s">
        <v>27</v>
      </c>
      <c r="F5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59" s="12" t="str">
        <f>IF(Players[[#This Row],[Coach]], "Coach", IF(Players[[#This Row],[Active]], "Active", "Inactive"))</f>
        <v>Active</v>
      </c>
      <c r="H59" s="32">
        <f>Players[[#This Row],[Base]] * Settings!$B$2 + Players[[#This Row],[Entry Bonus]] + Players[[#This Row],[Sniper Bonus]] + Players[[#This Row],[Captain Bonus]] + Players[[#This Row],[Coach Bonus]]</f>
        <v>14.743600000000001</v>
      </c>
      <c r="I59" s="21" t="b">
        <f>TRUE</f>
        <v>1</v>
      </c>
      <c r="J59" s="23" t="b">
        <f>FALSE</f>
        <v>0</v>
      </c>
      <c r="K59" s="21" t="b">
        <f>TRUE</f>
        <v>1</v>
      </c>
      <c r="L59" s="20" t="b">
        <f>FALSE</f>
        <v>0</v>
      </c>
      <c r="M59" s="20" t="b">
        <f>FALSE</f>
        <v>0</v>
      </c>
      <c r="N59" s="29">
        <v>11.59</v>
      </c>
      <c r="O59" s="28">
        <f>SUMIFS(Players[Base], Players[Team], Players[[#This Row],[Team]], Players[Entry], TRUE) * Settings!$B$3</f>
        <v>0.438</v>
      </c>
      <c r="P59" s="28">
        <f>SUMIFS(Players[Base], Players[Team], Players[[#This Row],[Team]], Players[Sniper], TRUE) * Settings!$B$4</f>
        <v>1.3908</v>
      </c>
      <c r="Q59" s="28">
        <f>SUMIFS(Players[Base], Players[Team], Players[[#This Row],[Team]], Players[Captain], TRUE) * Settings!$B$5</f>
        <v>5.6448</v>
      </c>
      <c r="R59" s="28">
        <f>SUMIFS(Players[Base], Players[Team], Players[[#This Row],[Team]], Players[Coach], TRUE) * Settings!$B$6</f>
        <v>0.316</v>
      </c>
      <c r="S59" s="28">
        <f>IF(Players[[#This Row],[Team]] = 0, 0, AVERAGEIFS(Players[ANC Base ATK], Players[Team], Players[[#This Row],[Team]]))</f>
        <v>20.285910514631894</v>
      </c>
      <c r="T59" s="28">
        <f>IF(Players[[#This Row],[Team]] = 0, 0, AVERAGEIFS(Players[ANC Base DEF], Players[Team], Players[[#This Row],[Team]]))</f>
        <v>60.127142743378855</v>
      </c>
      <c r="U59" s="28">
        <v>5.4816725579768706</v>
      </c>
      <c r="V59" s="28">
        <v>69.409777795588226</v>
      </c>
    </row>
    <row r="60" spans="1:22" ht="15" customHeight="1">
      <c r="A60" s="12">
        <v>247</v>
      </c>
      <c r="B60" s="12" t="s">
        <v>110</v>
      </c>
      <c r="C60" s="12" t="s">
        <v>102</v>
      </c>
      <c r="D60" s="12" t="s">
        <v>103</v>
      </c>
      <c r="E60" s="12" t="s">
        <v>27</v>
      </c>
      <c r="F6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60" s="12" t="str">
        <f>IF(Players[[#This Row],[Coach]], "Coach", IF(Players[[#This Row],[Active]], "Active", "Inactive"))</f>
        <v>Active</v>
      </c>
      <c r="H60" s="32">
        <f>Players[[#This Row],[Base]] * Settings!$B$2 + Players[[#This Row],[Entry Bonus]] + Players[[#This Row],[Sniper Bonus]] + Players[[#This Row],[Captain Bonus]] + Players[[#This Row],[Coach Bonus]]</f>
        <v>9.9796000000000014</v>
      </c>
      <c r="I60" s="21" t="b">
        <f>TRUE</f>
        <v>1</v>
      </c>
      <c r="J60" s="23" t="b">
        <f>TRUE</f>
        <v>1</v>
      </c>
      <c r="K60" s="21" t="b">
        <f>FALSE</f>
        <v>0</v>
      </c>
      <c r="L60" s="20" t="b">
        <f>FALSE</f>
        <v>0</v>
      </c>
      <c r="M60" s="20" t="b">
        <f>FALSE</f>
        <v>0</v>
      </c>
      <c r="N60" s="29">
        <v>3.65</v>
      </c>
      <c r="O60" s="28">
        <f>SUMIFS(Players[Base], Players[Team], Players[[#This Row],[Team]], Players[Entry], TRUE) * Settings!$B$3</f>
        <v>0.438</v>
      </c>
      <c r="P60" s="28">
        <f>SUMIFS(Players[Base], Players[Team], Players[[#This Row],[Team]], Players[Sniper], TRUE) * Settings!$B$4</f>
        <v>1.3908</v>
      </c>
      <c r="Q60" s="28">
        <f>SUMIFS(Players[Base], Players[Team], Players[[#This Row],[Team]], Players[Captain], TRUE) * Settings!$B$5</f>
        <v>5.6448</v>
      </c>
      <c r="R60" s="28">
        <f>SUMIFS(Players[Base], Players[Team], Players[[#This Row],[Team]], Players[Coach], TRUE) * Settings!$B$6</f>
        <v>0.316</v>
      </c>
      <c r="S60" s="28">
        <f>IF(Players[[#This Row],[Team]] = 0, 0, AVERAGEIFS(Players[ANC Base ATK], Players[Team], Players[[#This Row],[Team]]))</f>
        <v>20.285910514631894</v>
      </c>
      <c r="T60" s="28">
        <f>IF(Players[[#This Row],[Team]] = 0, 0, AVERAGEIFS(Players[ANC Base DEF], Players[Team], Players[[#This Row],[Team]]))</f>
        <v>60.127142743378855</v>
      </c>
      <c r="U60" s="28">
        <v>0.98161516661366466</v>
      </c>
      <c r="V60" s="28">
        <v>85.488592221727885</v>
      </c>
    </row>
    <row r="61" spans="1:22" ht="15" customHeight="1">
      <c r="A61" s="12">
        <v>331</v>
      </c>
      <c r="B61" s="12" t="s">
        <v>111</v>
      </c>
      <c r="C61" s="12" t="s">
        <v>102</v>
      </c>
      <c r="D61" s="12" t="s">
        <v>112</v>
      </c>
      <c r="E61" s="12" t="s">
        <v>27</v>
      </c>
      <c r="F6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61" s="12" t="str">
        <f>IF(Players[[#This Row],[Coach]], "Coach", IF(Players[[#This Row],[Active]], "Active", "Inactive"))</f>
        <v>Active</v>
      </c>
      <c r="H61" s="32">
        <f>Players[[#This Row],[Base]] * Settings!$B$2 + Players[[#This Row],[Entry Bonus]] + Players[[#This Row],[Sniper Bonus]] + Players[[#This Row],[Captain Bonus]] + Players[[#This Row],[Coach Bonus]]</f>
        <v>82.549200000000013</v>
      </c>
      <c r="I61" s="21" t="b">
        <f>TRUE</f>
        <v>1</v>
      </c>
      <c r="J61" s="23" t="b">
        <f>TRUE</f>
        <v>1</v>
      </c>
      <c r="K61" s="21" t="b">
        <f>FALSE</f>
        <v>0</v>
      </c>
      <c r="L61" s="20" t="b">
        <f>FALSE</f>
        <v>0</v>
      </c>
      <c r="M61" s="20" t="b">
        <f>FALSE</f>
        <v>0</v>
      </c>
      <c r="N61" s="29">
        <v>86</v>
      </c>
      <c r="O61" s="28">
        <f>SUMIFS(Players[Base], Players[Team], Players[[#This Row],[Team]], Players[Entry], TRUE) * Settings!$B$3</f>
        <v>10.32</v>
      </c>
      <c r="P61" s="28">
        <f>SUMIFS(Players[Base], Players[Team], Players[[#This Row],[Team]], Players[Sniper], TRUE) * Settings!$B$4</f>
        <v>9.5579999999999998</v>
      </c>
      <c r="Q61" s="28">
        <f>SUMIFS(Players[Base], Players[Team], Players[[#This Row],[Team]], Players[Captain], TRUE) * Settings!$B$5</f>
        <v>11.071200000000001</v>
      </c>
      <c r="R61" s="28">
        <f>SUMIFS(Players[Base], Players[Team], Players[[#This Row],[Team]], Players[Coach], TRUE) * Settings!$B$6</f>
        <v>0</v>
      </c>
      <c r="S61" s="28">
        <f>IF(Players[[#This Row],[Team]] = 0, 0, AVERAGEIFS(Players[ANC Base ATK], Players[Team], Players[[#This Row],[Team]]))</f>
        <v>28.408836188359636</v>
      </c>
      <c r="T61" s="28">
        <f>IF(Players[[#This Row],[Team]] = 0, 0, AVERAGEIFS(Players[ANC Base DEF], Players[Team], Players[[#This Row],[Team]]))</f>
        <v>59.822232339812921</v>
      </c>
      <c r="U61" s="28">
        <v>55.225303716243161</v>
      </c>
      <c r="V61" s="28">
        <v>9.3220023123356022</v>
      </c>
    </row>
    <row r="62" spans="1:22" ht="15" customHeight="1">
      <c r="A62" s="12">
        <v>97</v>
      </c>
      <c r="B62" s="12" t="s">
        <v>113</v>
      </c>
      <c r="C62" s="12" t="s">
        <v>51</v>
      </c>
      <c r="D62" s="12" t="s">
        <v>112</v>
      </c>
      <c r="E62" s="12" t="s">
        <v>27</v>
      </c>
      <c r="F6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62" s="12" t="str">
        <f>IF(Players[[#This Row],[Coach]], "Coach", IF(Players[[#This Row],[Active]], "Active", "Inactive"))</f>
        <v>Active</v>
      </c>
      <c r="H62" s="32">
        <f>Players[[#This Row],[Base]] * Settings!$B$2 + Players[[#This Row],[Entry Bonus]] + Players[[#This Row],[Sniper Bonus]] + Players[[#This Row],[Captain Bonus]] + Players[[#This Row],[Coach Bonus]]</f>
        <v>86.305200000000013</v>
      </c>
      <c r="I62" s="21" t="b">
        <f>TRUE</f>
        <v>1</v>
      </c>
      <c r="J62" s="23" t="b">
        <f>FALSE</f>
        <v>0</v>
      </c>
      <c r="K62" s="21" t="b">
        <f>FALSE</f>
        <v>0</v>
      </c>
      <c r="L62" s="20" t="b">
        <f>TRUE</f>
        <v>1</v>
      </c>
      <c r="M62" s="20" t="b">
        <f>FALSE</f>
        <v>0</v>
      </c>
      <c r="N62" s="29">
        <v>92.26</v>
      </c>
      <c r="O62" s="28">
        <f>SUMIFS(Players[Base], Players[Team], Players[[#This Row],[Team]], Players[Entry], TRUE) * Settings!$B$3</f>
        <v>10.32</v>
      </c>
      <c r="P62" s="28">
        <f>SUMIFS(Players[Base], Players[Team], Players[[#This Row],[Team]], Players[Sniper], TRUE) * Settings!$B$4</f>
        <v>9.5579999999999998</v>
      </c>
      <c r="Q62" s="28">
        <f>SUMIFS(Players[Base], Players[Team], Players[[#This Row],[Team]], Players[Captain], TRUE) * Settings!$B$5</f>
        <v>11.071200000000001</v>
      </c>
      <c r="R62" s="28">
        <f>SUMIFS(Players[Base], Players[Team], Players[[#This Row],[Team]], Players[Coach], TRUE) * Settings!$B$6</f>
        <v>0</v>
      </c>
      <c r="S62" s="28">
        <f>IF(Players[[#This Row],[Team]] = 0, 0, AVERAGEIFS(Players[ANC Base ATK], Players[Team], Players[[#This Row],[Team]]))</f>
        <v>28.408836188359636</v>
      </c>
      <c r="T62" s="28">
        <f>IF(Players[[#This Row],[Team]] = 0, 0, AVERAGEIFS(Players[ANC Base DEF], Players[Team], Players[[#This Row],[Team]]))</f>
        <v>59.822232339812921</v>
      </c>
      <c r="U62" s="28">
        <v>29.92775502781722</v>
      </c>
      <c r="V62" s="28">
        <v>56.312341540009967</v>
      </c>
    </row>
    <row r="63" spans="1:22" ht="15" customHeight="1">
      <c r="A63" s="12">
        <v>212</v>
      </c>
      <c r="B63" s="12" t="s">
        <v>114</v>
      </c>
      <c r="C63" s="12" t="s">
        <v>51</v>
      </c>
      <c r="D63" s="12" t="s">
        <v>112</v>
      </c>
      <c r="E63" s="12" t="s">
        <v>27</v>
      </c>
      <c r="F6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63" s="12" t="str">
        <f>IF(Players[[#This Row],[Coach]], "Coach", IF(Players[[#This Row],[Active]], "Active", "Inactive"))</f>
        <v>Active</v>
      </c>
      <c r="H63" s="32">
        <f>Players[[#This Row],[Base]] * Settings!$B$2 + Players[[#This Row],[Entry Bonus]] + Players[[#This Row],[Sniper Bonus]] + Players[[#This Row],[Captain Bonus]] + Players[[#This Row],[Coach Bonus]]</f>
        <v>78.739200000000011</v>
      </c>
      <c r="I63" s="21" t="b">
        <f>TRUE</f>
        <v>1</v>
      </c>
      <c r="J63" s="23" t="b">
        <f>FALSE</f>
        <v>0</v>
      </c>
      <c r="K63" s="21" t="b">
        <f>TRUE</f>
        <v>1</v>
      </c>
      <c r="L63" s="20" t="b">
        <f>FALSE</f>
        <v>0</v>
      </c>
      <c r="M63" s="20" t="b">
        <f>FALSE</f>
        <v>0</v>
      </c>
      <c r="N63" s="29">
        <v>79.650000000000006</v>
      </c>
      <c r="O63" s="28">
        <f>SUMIFS(Players[Base], Players[Team], Players[[#This Row],[Team]], Players[Entry], TRUE) * Settings!$B$3</f>
        <v>10.32</v>
      </c>
      <c r="P63" s="28">
        <f>SUMIFS(Players[Base], Players[Team], Players[[#This Row],[Team]], Players[Sniper], TRUE) * Settings!$B$4</f>
        <v>9.5579999999999998</v>
      </c>
      <c r="Q63" s="28">
        <f>SUMIFS(Players[Base], Players[Team], Players[[#This Row],[Team]], Players[Captain], TRUE) * Settings!$B$5</f>
        <v>11.071200000000001</v>
      </c>
      <c r="R63" s="28">
        <f>SUMIFS(Players[Base], Players[Team], Players[[#This Row],[Team]], Players[Coach], TRUE) * Settings!$B$6</f>
        <v>0</v>
      </c>
      <c r="S63" s="28">
        <f>IF(Players[[#This Row],[Team]] = 0, 0, AVERAGEIFS(Players[ANC Base ATK], Players[Team], Players[[#This Row],[Team]]))</f>
        <v>28.408836188359636</v>
      </c>
      <c r="T63" s="28">
        <f>IF(Players[[#This Row],[Team]] = 0, 0, AVERAGEIFS(Players[ANC Base DEF], Players[Team], Players[[#This Row],[Team]]))</f>
        <v>59.822232339812921</v>
      </c>
      <c r="U63" s="28">
        <v>27.24647516925922</v>
      </c>
      <c r="V63" s="28">
        <v>40.357762462593897</v>
      </c>
    </row>
    <row r="64" spans="1:22" ht="15" customHeight="1">
      <c r="A64" s="12">
        <v>202</v>
      </c>
      <c r="B64" s="12" t="s">
        <v>115</v>
      </c>
      <c r="C64" s="12" t="s">
        <v>116</v>
      </c>
      <c r="D64" s="12" t="s">
        <v>112</v>
      </c>
      <c r="E64" s="12" t="s">
        <v>27</v>
      </c>
      <c r="F6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64" s="12" t="str">
        <f>IF(Players[[#This Row],[Coach]], "Coach", IF(Players[[#This Row],[Active]], "Active", "Inactive"))</f>
        <v>Active</v>
      </c>
      <c r="H64" s="32">
        <f>Players[[#This Row],[Base]] * Settings!$B$2 + Players[[#This Row],[Entry Bonus]] + Players[[#This Row],[Sniper Bonus]] + Players[[#This Row],[Captain Bonus]] + Players[[#This Row],[Coach Bonus]]</f>
        <v>47.143200000000007</v>
      </c>
      <c r="I64" s="21" t="b">
        <f>TRUE</f>
        <v>1</v>
      </c>
      <c r="J64" s="23" t="b">
        <f>FALSE</f>
        <v>0</v>
      </c>
      <c r="K64" s="21" t="b">
        <f>FALSE</f>
        <v>0</v>
      </c>
      <c r="L64" s="20" t="b">
        <f>FALSE</f>
        <v>0</v>
      </c>
      <c r="M64" s="20" t="b">
        <f>FALSE</f>
        <v>0</v>
      </c>
      <c r="N64" s="29">
        <v>26.99</v>
      </c>
      <c r="O64" s="28">
        <f>SUMIFS(Players[Base], Players[Team], Players[[#This Row],[Team]], Players[Entry], TRUE) * Settings!$B$3</f>
        <v>10.32</v>
      </c>
      <c r="P64" s="28">
        <f>SUMIFS(Players[Base], Players[Team], Players[[#This Row],[Team]], Players[Sniper], TRUE) * Settings!$B$4</f>
        <v>9.5579999999999998</v>
      </c>
      <c r="Q64" s="28">
        <f>SUMIFS(Players[Base], Players[Team], Players[[#This Row],[Team]], Players[Captain], TRUE) * Settings!$B$5</f>
        <v>11.071200000000001</v>
      </c>
      <c r="R64" s="28">
        <f>SUMIFS(Players[Base], Players[Team], Players[[#This Row],[Team]], Players[Coach], TRUE) * Settings!$B$6</f>
        <v>0</v>
      </c>
      <c r="S64" s="28">
        <f>IF(Players[[#This Row],[Team]] = 0, 0, AVERAGEIFS(Players[ANC Base ATK], Players[Team], Players[[#This Row],[Team]]))</f>
        <v>28.408836188359636</v>
      </c>
      <c r="T64" s="28">
        <f>IF(Players[[#This Row],[Team]] = 0, 0, AVERAGEIFS(Players[ANC Base DEF], Players[Team], Players[[#This Row],[Team]]))</f>
        <v>59.822232339812921</v>
      </c>
      <c r="U64" s="28">
        <v>15.152901700474498</v>
      </c>
      <c r="V64" s="28">
        <v>96.752076981023393</v>
      </c>
    </row>
    <row r="65" spans="1:22" ht="15" customHeight="1">
      <c r="A65" s="12">
        <v>283</v>
      </c>
      <c r="B65" s="12" t="s">
        <v>117</v>
      </c>
      <c r="C65" s="12" t="s">
        <v>116</v>
      </c>
      <c r="D65" s="12" t="s">
        <v>112</v>
      </c>
      <c r="E65" s="12" t="s">
        <v>27</v>
      </c>
      <c r="F6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65" s="12" t="str">
        <f>IF(Players[[#This Row],[Coach]], "Coach", IF(Players[[#This Row],[Active]], "Active", "Inactive"))</f>
        <v>Active</v>
      </c>
      <c r="H65" s="32">
        <f>Players[[#This Row],[Base]] * Settings!$B$2 + Players[[#This Row],[Entry Bonus]] + Players[[#This Row],[Sniper Bonus]] + Players[[#This Row],[Captain Bonus]] + Players[[#This Row],[Coach Bonus]]</f>
        <v>43.897199999999998</v>
      </c>
      <c r="I65" s="21" t="b">
        <f>TRUE</f>
        <v>1</v>
      </c>
      <c r="J65" s="23" t="b">
        <f>FALSE</f>
        <v>0</v>
      </c>
      <c r="K65" s="21" t="b">
        <f>FALSE</f>
        <v>0</v>
      </c>
      <c r="L65" s="20" t="b">
        <f>FALSE</f>
        <v>0</v>
      </c>
      <c r="M65" s="20" t="b">
        <f>FALSE</f>
        <v>0</v>
      </c>
      <c r="N65" s="29">
        <v>21.58</v>
      </c>
      <c r="O65" s="28">
        <f>SUMIFS(Players[Base], Players[Team], Players[[#This Row],[Team]], Players[Entry], TRUE) * Settings!$B$3</f>
        <v>10.32</v>
      </c>
      <c r="P65" s="28">
        <f>SUMIFS(Players[Base], Players[Team], Players[[#This Row],[Team]], Players[Sniper], TRUE) * Settings!$B$4</f>
        <v>9.5579999999999998</v>
      </c>
      <c r="Q65" s="28">
        <f>SUMIFS(Players[Base], Players[Team], Players[[#This Row],[Team]], Players[Captain], TRUE) * Settings!$B$5</f>
        <v>11.071200000000001</v>
      </c>
      <c r="R65" s="28">
        <f>SUMIFS(Players[Base], Players[Team], Players[[#This Row],[Team]], Players[Coach], TRUE) * Settings!$B$6</f>
        <v>0</v>
      </c>
      <c r="S65" s="28">
        <f>IF(Players[[#This Row],[Team]] = 0, 0, AVERAGEIFS(Players[ANC Base ATK], Players[Team], Players[[#This Row],[Team]]))</f>
        <v>28.408836188359636</v>
      </c>
      <c r="T65" s="28">
        <f>IF(Players[[#This Row],[Team]] = 0, 0, AVERAGEIFS(Players[ANC Base DEF], Players[Team], Players[[#This Row],[Team]]))</f>
        <v>59.822232339812921</v>
      </c>
      <c r="U65" s="28">
        <v>14.491745328004059</v>
      </c>
      <c r="V65" s="28">
        <v>96.36697840310174</v>
      </c>
    </row>
    <row r="66" spans="1:22" ht="15" customHeight="1">
      <c r="A66" s="12">
        <v>172</v>
      </c>
      <c r="B66" s="12" t="s">
        <v>118</v>
      </c>
      <c r="C66" s="12" t="s">
        <v>119</v>
      </c>
      <c r="D66" s="12" t="s">
        <v>120</v>
      </c>
      <c r="E66" s="12" t="s">
        <v>121</v>
      </c>
      <c r="F6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66" s="12" t="str">
        <f>IF(Players[[#This Row],[Coach]], "Coach", IF(Players[[#This Row],[Active]], "Active", "Inactive"))</f>
        <v>Active</v>
      </c>
      <c r="H66" s="32">
        <f>Players[[#This Row],[Base]] * Settings!$B$2 + Players[[#This Row],[Entry Bonus]] + Players[[#This Row],[Sniper Bonus]] + Players[[#This Row],[Captain Bonus]] + Players[[#This Row],[Coach Bonus]]</f>
        <v>55.325999999999993</v>
      </c>
      <c r="I66" s="21" t="b">
        <f>TRUE</f>
        <v>1</v>
      </c>
      <c r="J66" s="23" t="b">
        <f>FALSE</f>
        <v>0</v>
      </c>
      <c r="K66" s="21" t="b">
        <f>FALSE</f>
        <v>0</v>
      </c>
      <c r="L66" s="20" t="b">
        <f>FALSE</f>
        <v>0</v>
      </c>
      <c r="M66" s="20" t="b">
        <f>FALSE</f>
        <v>0</v>
      </c>
      <c r="N66" s="29">
        <v>92.21</v>
      </c>
      <c r="O66" s="28">
        <f>SUMIFS(Players[Base], Players[Team], Players[[#This Row],[Team]], Players[Entry], TRUE) * Settings!$B$3</f>
        <v>0</v>
      </c>
      <c r="P66" s="28">
        <f>SUMIFS(Players[Base], Players[Team], Players[[#This Row],[Team]], Players[Sniper], TRUE) * Settings!$B$4</f>
        <v>0</v>
      </c>
      <c r="Q66" s="28">
        <f>SUMIFS(Players[Base], Players[Team], Players[[#This Row],[Team]], Players[Captain], TRUE) * Settings!$B$5</f>
        <v>0</v>
      </c>
      <c r="R66" s="28">
        <f>SUMIFS(Players[Base], Players[Team], Players[[#This Row],[Team]], Players[Coach], TRUE) * Settings!$B$6</f>
        <v>0</v>
      </c>
      <c r="S66" s="28">
        <f>IF(Players[[#This Row],[Team]] = 0, 0, AVERAGEIFS(Players[ANC Base ATK], Players[Team], Players[[#This Row],[Team]]))</f>
        <v>13.646069009973383</v>
      </c>
      <c r="T66" s="28">
        <f>IF(Players[[#This Row],[Team]] = 0, 0, AVERAGEIFS(Players[ANC Base DEF], Players[Team], Players[[#This Row],[Team]]))</f>
        <v>59.027127458214316</v>
      </c>
      <c r="U66" s="28">
        <v>47.138260107630614</v>
      </c>
      <c r="V66" s="28">
        <v>10.160459932298007</v>
      </c>
    </row>
    <row r="67" spans="1:22" ht="15" customHeight="1">
      <c r="A67" s="12">
        <v>21</v>
      </c>
      <c r="B67" s="12" t="s">
        <v>122</v>
      </c>
      <c r="C67" s="12" t="s">
        <v>119</v>
      </c>
      <c r="D67" s="12" t="s">
        <v>120</v>
      </c>
      <c r="E67" s="12" t="s">
        <v>121</v>
      </c>
      <c r="F6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67" s="12" t="str">
        <f>IF(Players[[#This Row],[Coach]], "Coach", IF(Players[[#This Row],[Active]], "Active", "Inactive"))</f>
        <v>Active</v>
      </c>
      <c r="H67" s="32">
        <f>Players[[#This Row],[Base]] * Settings!$B$2 + Players[[#This Row],[Entry Bonus]] + Players[[#This Row],[Sniper Bonus]] + Players[[#This Row],[Captain Bonus]] + Players[[#This Row],[Coach Bonus]]</f>
        <v>46.547999999999995</v>
      </c>
      <c r="I67" s="21" t="b">
        <f>TRUE</f>
        <v>1</v>
      </c>
      <c r="J67" s="23" t="b">
        <f>FALSE</f>
        <v>0</v>
      </c>
      <c r="K67" s="21" t="b">
        <f>FALSE</f>
        <v>0</v>
      </c>
      <c r="L67" s="20" t="b">
        <f>FALSE</f>
        <v>0</v>
      </c>
      <c r="M67" s="20" t="b">
        <f>FALSE</f>
        <v>0</v>
      </c>
      <c r="N67" s="29">
        <v>77.58</v>
      </c>
      <c r="O67" s="28">
        <f>SUMIFS(Players[Base], Players[Team], Players[[#This Row],[Team]], Players[Entry], TRUE) * Settings!$B$3</f>
        <v>0</v>
      </c>
      <c r="P67" s="28">
        <f>SUMIFS(Players[Base], Players[Team], Players[[#This Row],[Team]], Players[Sniper], TRUE) * Settings!$B$4</f>
        <v>0</v>
      </c>
      <c r="Q67" s="28">
        <f>SUMIFS(Players[Base], Players[Team], Players[[#This Row],[Team]], Players[Captain], TRUE) * Settings!$B$5</f>
        <v>0</v>
      </c>
      <c r="R67" s="28">
        <f>SUMIFS(Players[Base], Players[Team], Players[[#This Row],[Team]], Players[Coach], TRUE) * Settings!$B$6</f>
        <v>0</v>
      </c>
      <c r="S67" s="28">
        <f>IF(Players[[#This Row],[Team]] = 0, 0, AVERAGEIFS(Players[ANC Base ATK], Players[Team], Players[[#This Row],[Team]]))</f>
        <v>13.646069009973383</v>
      </c>
      <c r="T67" s="28">
        <f>IF(Players[[#This Row],[Team]] = 0, 0, AVERAGEIFS(Players[ANC Base DEF], Players[Team], Players[[#This Row],[Team]]))</f>
        <v>59.027127458214316</v>
      </c>
      <c r="U67" s="28">
        <v>14.267085642303863</v>
      </c>
      <c r="V67" s="28">
        <v>82.642561987198661</v>
      </c>
    </row>
    <row r="68" spans="1:22" ht="15" customHeight="1">
      <c r="A68" s="12">
        <v>156</v>
      </c>
      <c r="B68" s="12" t="s">
        <v>123</v>
      </c>
      <c r="C68" s="12" t="s">
        <v>119</v>
      </c>
      <c r="D68" s="12" t="s">
        <v>120</v>
      </c>
      <c r="E68" s="12" t="s">
        <v>121</v>
      </c>
      <c r="F6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68" s="12" t="str">
        <f>IF(Players[[#This Row],[Coach]], "Coach", IF(Players[[#This Row],[Active]], "Active", "Inactive"))</f>
        <v>Active</v>
      </c>
      <c r="H68" s="32">
        <f>Players[[#This Row],[Base]] * Settings!$B$2 + Players[[#This Row],[Entry Bonus]] + Players[[#This Row],[Sniper Bonus]] + Players[[#This Row],[Captain Bonus]] + Players[[#This Row],[Coach Bonus]]</f>
        <v>6.0179999999999998</v>
      </c>
      <c r="I68" s="21" t="b">
        <f>TRUE</f>
        <v>1</v>
      </c>
      <c r="J68" s="23" t="b">
        <f>FALSE</f>
        <v>0</v>
      </c>
      <c r="K68" s="21" t="b">
        <f>FALSE</f>
        <v>0</v>
      </c>
      <c r="L68" s="20" t="b">
        <f>FALSE</f>
        <v>0</v>
      </c>
      <c r="M68" s="20" t="b">
        <f>FALSE</f>
        <v>0</v>
      </c>
      <c r="N68" s="29">
        <v>10.029999999999999</v>
      </c>
      <c r="O68" s="28">
        <f>SUMIFS(Players[Base], Players[Team], Players[[#This Row],[Team]], Players[Entry], TRUE) * Settings!$B$3</f>
        <v>0</v>
      </c>
      <c r="P68" s="28">
        <f>SUMIFS(Players[Base], Players[Team], Players[[#This Row],[Team]], Players[Sniper], TRUE) * Settings!$B$4</f>
        <v>0</v>
      </c>
      <c r="Q68" s="28">
        <f>SUMIFS(Players[Base], Players[Team], Players[[#This Row],[Team]], Players[Captain], TRUE) * Settings!$B$5</f>
        <v>0</v>
      </c>
      <c r="R68" s="28">
        <f>SUMIFS(Players[Base], Players[Team], Players[[#This Row],[Team]], Players[Coach], TRUE) * Settings!$B$6</f>
        <v>0</v>
      </c>
      <c r="S68" s="28">
        <f>IF(Players[[#This Row],[Team]] = 0, 0, AVERAGEIFS(Players[ANC Base ATK], Players[Team], Players[[#This Row],[Team]]))</f>
        <v>13.646069009973383</v>
      </c>
      <c r="T68" s="28">
        <f>IF(Players[[#This Row],[Team]] = 0, 0, AVERAGEIFS(Players[ANC Base DEF], Players[Team], Players[[#This Row],[Team]]))</f>
        <v>59.027127458214316</v>
      </c>
      <c r="U68" s="28">
        <v>3.6484273284118878</v>
      </c>
      <c r="V68" s="28">
        <v>7.612619151402698</v>
      </c>
    </row>
    <row r="69" spans="1:22" ht="15" customHeight="1">
      <c r="A69" s="12">
        <v>92</v>
      </c>
      <c r="B69" s="12" t="s">
        <v>124</v>
      </c>
      <c r="C69" s="12" t="s">
        <v>125</v>
      </c>
      <c r="D69" s="12" t="s">
        <v>120</v>
      </c>
      <c r="E69" s="12" t="s">
        <v>121</v>
      </c>
      <c r="F6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69" s="12" t="str">
        <f>IF(Players[[#This Row],[Coach]], "Coach", IF(Players[[#This Row],[Active]], "Active", "Inactive"))</f>
        <v>Active</v>
      </c>
      <c r="H69" s="32">
        <f>Players[[#This Row],[Base]] * Settings!$B$2 + Players[[#This Row],[Entry Bonus]] + Players[[#This Row],[Sniper Bonus]] + Players[[#This Row],[Captain Bonus]] + Players[[#This Row],[Coach Bonus]]</f>
        <v>22.686</v>
      </c>
      <c r="I69" s="21" t="b">
        <f>TRUE</f>
        <v>1</v>
      </c>
      <c r="J69" s="23" t="b">
        <f>FALSE</f>
        <v>0</v>
      </c>
      <c r="K69" s="21" t="b">
        <f>FALSE</f>
        <v>0</v>
      </c>
      <c r="L69" s="20" t="b">
        <f>FALSE</f>
        <v>0</v>
      </c>
      <c r="M69" s="20" t="b">
        <f>FALSE</f>
        <v>0</v>
      </c>
      <c r="N69" s="29">
        <v>37.81</v>
      </c>
      <c r="O69" s="28">
        <f>SUMIFS(Players[Base], Players[Team], Players[[#This Row],[Team]], Players[Entry], TRUE) * Settings!$B$3</f>
        <v>0</v>
      </c>
      <c r="P69" s="28">
        <f>SUMIFS(Players[Base], Players[Team], Players[[#This Row],[Team]], Players[Sniper], TRUE) * Settings!$B$4</f>
        <v>0</v>
      </c>
      <c r="Q69" s="28">
        <f>SUMIFS(Players[Base], Players[Team], Players[[#This Row],[Team]], Players[Captain], TRUE) * Settings!$B$5</f>
        <v>0</v>
      </c>
      <c r="R69" s="28">
        <f>SUMIFS(Players[Base], Players[Team], Players[[#This Row],[Team]], Players[Coach], TRUE) * Settings!$B$6</f>
        <v>0</v>
      </c>
      <c r="S69" s="28">
        <f>IF(Players[[#This Row],[Team]] = 0, 0, AVERAGEIFS(Players[ANC Base ATK], Players[Team], Players[[#This Row],[Team]]))</f>
        <v>13.646069009973383</v>
      </c>
      <c r="T69" s="28">
        <f>IF(Players[[#This Row],[Team]] = 0, 0, AVERAGEIFS(Players[ANC Base DEF], Players[Team], Players[[#This Row],[Team]]))</f>
        <v>59.027127458214316</v>
      </c>
      <c r="U69" s="28">
        <v>2.2950722024584134</v>
      </c>
      <c r="V69" s="28">
        <v>97.247216529638791</v>
      </c>
    </row>
    <row r="70" spans="1:22" ht="15" customHeight="1">
      <c r="A70" s="12">
        <v>93</v>
      </c>
      <c r="B70" s="12" t="s">
        <v>126</v>
      </c>
      <c r="C70" s="12" t="s">
        <v>119</v>
      </c>
      <c r="D70" s="12" t="s">
        <v>120</v>
      </c>
      <c r="E70" s="12" t="s">
        <v>121</v>
      </c>
      <c r="F7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70" s="12" t="str">
        <f>IF(Players[[#This Row],[Coach]], "Coach", IF(Players[[#This Row],[Active]], "Active", "Inactive"))</f>
        <v>Active</v>
      </c>
      <c r="H70" s="32">
        <f>Players[[#This Row],[Base]] * Settings!$B$2 + Players[[#This Row],[Entry Bonus]] + Players[[#This Row],[Sniper Bonus]] + Players[[#This Row],[Captain Bonus]] + Players[[#This Row],[Coach Bonus]]</f>
        <v>2.16</v>
      </c>
      <c r="I70" s="21" t="b">
        <f>TRUE</f>
        <v>1</v>
      </c>
      <c r="J70" s="23" t="b">
        <f>FALSE</f>
        <v>0</v>
      </c>
      <c r="K70" s="21" t="b">
        <f>FALSE</f>
        <v>0</v>
      </c>
      <c r="L70" s="20" t="b">
        <f>FALSE</f>
        <v>0</v>
      </c>
      <c r="M70" s="20" t="b">
        <f>FALSE</f>
        <v>0</v>
      </c>
      <c r="N70" s="29">
        <v>3.6</v>
      </c>
      <c r="O70" s="28">
        <f>SUMIFS(Players[Base], Players[Team], Players[[#This Row],[Team]], Players[Entry], TRUE) * Settings!$B$3</f>
        <v>0</v>
      </c>
      <c r="P70" s="28">
        <f>SUMIFS(Players[Base], Players[Team], Players[[#This Row],[Team]], Players[Sniper], TRUE) * Settings!$B$4</f>
        <v>0</v>
      </c>
      <c r="Q70" s="28">
        <f>SUMIFS(Players[Base], Players[Team], Players[[#This Row],[Team]], Players[Captain], TRUE) * Settings!$B$5</f>
        <v>0</v>
      </c>
      <c r="R70" s="28">
        <f>SUMIFS(Players[Base], Players[Team], Players[[#This Row],[Team]], Players[Coach], TRUE) * Settings!$B$6</f>
        <v>0</v>
      </c>
      <c r="S70" s="28">
        <f>IF(Players[[#This Row],[Team]] = 0, 0, AVERAGEIFS(Players[ANC Base ATK], Players[Team], Players[[#This Row],[Team]]))</f>
        <v>13.646069009973383</v>
      </c>
      <c r="T70" s="28">
        <f>IF(Players[[#This Row],[Team]] = 0, 0, AVERAGEIFS(Players[ANC Base DEF], Players[Team], Players[[#This Row],[Team]]))</f>
        <v>59.027127458214316</v>
      </c>
      <c r="U70" s="28">
        <v>0.88149976906213356</v>
      </c>
      <c r="V70" s="28">
        <v>97.4727796905334</v>
      </c>
    </row>
    <row r="71" spans="1:22" ht="15" customHeight="1">
      <c r="A71" s="12">
        <v>260</v>
      </c>
      <c r="B71" s="12" t="s">
        <v>127</v>
      </c>
      <c r="C71" s="12" t="s">
        <v>41</v>
      </c>
      <c r="D71" s="12" t="s">
        <v>128</v>
      </c>
      <c r="E71" s="12" t="s">
        <v>37</v>
      </c>
      <c r="F7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71" s="12" t="str">
        <f>IF(Players[[#This Row],[Coach]], "Coach", IF(Players[[#This Row],[Active]], "Active", "Inactive"))</f>
        <v>Active</v>
      </c>
      <c r="H71" s="32">
        <f>Players[[#This Row],[Base]] * Settings!$B$2 + Players[[#This Row],[Entry Bonus]] + Players[[#This Row],[Sniper Bonus]] + Players[[#This Row],[Captain Bonus]] + Players[[#This Row],[Coach Bonus]]</f>
        <v>47.573999999999998</v>
      </c>
      <c r="I71" s="21" t="b">
        <f>TRUE</f>
        <v>1</v>
      </c>
      <c r="J71" s="23" t="b">
        <f>FALSE</f>
        <v>0</v>
      </c>
      <c r="K71" s="21" t="b">
        <f>FALSE</f>
        <v>0</v>
      </c>
      <c r="L71" s="20" t="b">
        <f>FALSE</f>
        <v>0</v>
      </c>
      <c r="M71" s="20" t="b">
        <f>FALSE</f>
        <v>0</v>
      </c>
      <c r="N71" s="29">
        <v>60.71</v>
      </c>
      <c r="O71" s="28">
        <f>SUMIFS(Players[Base], Players[Team], Players[[#This Row],[Team]], Players[Entry], TRUE) * Settings!$B$3</f>
        <v>1.8119999999999998</v>
      </c>
      <c r="P71" s="28">
        <f>SUMIFS(Players[Base], Players[Team], Players[[#This Row],[Team]], Players[Sniper], TRUE) * Settings!$B$4</f>
        <v>4.2191999999999998</v>
      </c>
      <c r="Q71" s="28">
        <f>SUMIFS(Players[Base], Players[Team], Players[[#This Row],[Team]], Players[Captain], TRUE) * Settings!$B$5</f>
        <v>5.1167999999999996</v>
      </c>
      <c r="R71" s="28">
        <f>SUMIFS(Players[Base], Players[Team], Players[[#This Row],[Team]], Players[Coach], TRUE) * Settings!$B$6</f>
        <v>0</v>
      </c>
      <c r="S71" s="28">
        <f>IF(Players[[#This Row],[Team]] = 0, 0, AVERAGEIFS(Players[ANC Base ATK], Players[Team], Players[[#This Row],[Team]]))</f>
        <v>21.011493351003971</v>
      </c>
      <c r="T71" s="28">
        <f>IF(Players[[#This Row],[Team]] = 0, 0, AVERAGEIFS(Players[ANC Base DEF], Players[Team], Players[[#This Row],[Team]]))</f>
        <v>57.293551696403043</v>
      </c>
      <c r="U71" s="28">
        <v>29.61611187628213</v>
      </c>
      <c r="V71" s="28">
        <v>71.939869920510191</v>
      </c>
    </row>
    <row r="72" spans="1:22" ht="15" customHeight="1">
      <c r="A72" s="12">
        <v>130</v>
      </c>
      <c r="B72" s="12" t="s">
        <v>129</v>
      </c>
      <c r="C72" s="12" t="s">
        <v>35</v>
      </c>
      <c r="D72" s="12" t="s">
        <v>128</v>
      </c>
      <c r="E72" s="12" t="s">
        <v>37</v>
      </c>
      <c r="F7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72" s="12" t="str">
        <f>IF(Players[[#This Row],[Coach]], "Coach", IF(Players[[#This Row],[Active]], "Active", "Inactive"))</f>
        <v>Active</v>
      </c>
      <c r="H72" s="32">
        <f>Players[[#This Row],[Base]] * Settings!$B$2 + Players[[#This Row],[Entry Bonus]] + Players[[#This Row],[Sniper Bonus]] + Players[[#This Row],[Captain Bonus]] + Players[[#This Row],[Coach Bonus]]</f>
        <v>32.244</v>
      </c>
      <c r="I72" s="21" t="b">
        <f>TRUE</f>
        <v>1</v>
      </c>
      <c r="J72" s="23" t="b">
        <f>FALSE</f>
        <v>0</v>
      </c>
      <c r="K72" s="21" t="b">
        <f>TRUE</f>
        <v>1</v>
      </c>
      <c r="L72" s="20" t="b">
        <f>FALSE</f>
        <v>0</v>
      </c>
      <c r="M72" s="20" t="b">
        <f>FALSE</f>
        <v>0</v>
      </c>
      <c r="N72" s="29">
        <v>35.159999999999997</v>
      </c>
      <c r="O72" s="28">
        <f>SUMIFS(Players[Base], Players[Team], Players[[#This Row],[Team]], Players[Entry], TRUE) * Settings!$B$3</f>
        <v>1.8119999999999998</v>
      </c>
      <c r="P72" s="28">
        <f>SUMIFS(Players[Base], Players[Team], Players[[#This Row],[Team]], Players[Sniper], TRUE) * Settings!$B$4</f>
        <v>4.2191999999999998</v>
      </c>
      <c r="Q72" s="28">
        <f>SUMIFS(Players[Base], Players[Team], Players[[#This Row],[Team]], Players[Captain], TRUE) * Settings!$B$5</f>
        <v>5.1167999999999996</v>
      </c>
      <c r="R72" s="28">
        <f>SUMIFS(Players[Base], Players[Team], Players[[#This Row],[Team]], Players[Coach], TRUE) * Settings!$B$6</f>
        <v>0</v>
      </c>
      <c r="S72" s="28">
        <f>IF(Players[[#This Row],[Team]] = 0, 0, AVERAGEIFS(Players[ANC Base ATK], Players[Team], Players[[#This Row],[Team]]))</f>
        <v>21.011493351003971</v>
      </c>
      <c r="T72" s="28">
        <f>IF(Players[[#This Row],[Team]] = 0, 0, AVERAGEIFS(Players[ANC Base DEF], Players[Team], Players[[#This Row],[Team]]))</f>
        <v>57.293551696403043</v>
      </c>
      <c r="U72" s="28">
        <v>29.32319323521763</v>
      </c>
      <c r="V72" s="28">
        <v>2.4339145175526804</v>
      </c>
    </row>
    <row r="73" spans="1:22" ht="15" customHeight="1">
      <c r="A73" s="12">
        <v>144</v>
      </c>
      <c r="B73" s="12" t="s">
        <v>130</v>
      </c>
      <c r="C73" s="12" t="s">
        <v>102</v>
      </c>
      <c r="D73" s="12" t="s">
        <v>128</v>
      </c>
      <c r="E73" s="12" t="s">
        <v>37</v>
      </c>
      <c r="F7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73" s="12" t="str">
        <f>IF(Players[[#This Row],[Coach]], "Coach", IF(Players[[#This Row],[Active]], "Active", "Inactive"))</f>
        <v>Active</v>
      </c>
      <c r="H73" s="32">
        <f>Players[[#This Row],[Base]] * Settings!$B$2 + Players[[#This Row],[Entry Bonus]] + Players[[#This Row],[Sniper Bonus]] + Players[[#This Row],[Captain Bonus]] + Players[[#This Row],[Coach Bonus]]</f>
        <v>36.731999999999999</v>
      </c>
      <c r="I73" s="21" t="b">
        <f>TRUE</f>
        <v>1</v>
      </c>
      <c r="J73" s="23" t="b">
        <f>FALSE</f>
        <v>0</v>
      </c>
      <c r="K73" s="21" t="b">
        <f>FALSE</f>
        <v>0</v>
      </c>
      <c r="L73" s="20" t="b">
        <f>TRUE</f>
        <v>1</v>
      </c>
      <c r="M73" s="20" t="b">
        <f>FALSE</f>
        <v>0</v>
      </c>
      <c r="N73" s="29">
        <v>42.64</v>
      </c>
      <c r="O73" s="28">
        <f>SUMIFS(Players[Base], Players[Team], Players[[#This Row],[Team]], Players[Entry], TRUE) * Settings!$B$3</f>
        <v>1.8119999999999998</v>
      </c>
      <c r="P73" s="28">
        <f>SUMIFS(Players[Base], Players[Team], Players[[#This Row],[Team]], Players[Sniper], TRUE) * Settings!$B$4</f>
        <v>4.2191999999999998</v>
      </c>
      <c r="Q73" s="28">
        <f>SUMIFS(Players[Base], Players[Team], Players[[#This Row],[Team]], Players[Captain], TRUE) * Settings!$B$5</f>
        <v>5.1167999999999996</v>
      </c>
      <c r="R73" s="28">
        <f>SUMIFS(Players[Base], Players[Team], Players[[#This Row],[Team]], Players[Coach], TRUE) * Settings!$B$6</f>
        <v>0</v>
      </c>
      <c r="S73" s="28">
        <f>IF(Players[[#This Row],[Team]] = 0, 0, AVERAGEIFS(Players[ANC Base ATK], Players[Team], Players[[#This Row],[Team]]))</f>
        <v>21.011493351003971</v>
      </c>
      <c r="T73" s="28">
        <f>IF(Players[[#This Row],[Team]] = 0, 0, AVERAGEIFS(Players[ANC Base DEF], Players[Team], Players[[#This Row],[Team]]))</f>
        <v>57.293551696403043</v>
      </c>
      <c r="U73" s="28">
        <v>26.906112984072692</v>
      </c>
      <c r="V73" s="28">
        <v>34.917361310056549</v>
      </c>
    </row>
    <row r="74" spans="1:22" ht="15" customHeight="1">
      <c r="A74" s="12">
        <v>7</v>
      </c>
      <c r="B74" s="12" t="s">
        <v>131</v>
      </c>
      <c r="C74" s="12" t="s">
        <v>35</v>
      </c>
      <c r="D74" s="12" t="s">
        <v>128</v>
      </c>
      <c r="E74" s="12" t="s">
        <v>37</v>
      </c>
      <c r="F7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74" s="12" t="str">
        <f>IF(Players[[#This Row],[Coach]], "Coach", IF(Players[[#This Row],[Active]], "Active", "Inactive"))</f>
        <v>Active</v>
      </c>
      <c r="H74" s="32">
        <f>Players[[#This Row],[Base]] * Settings!$B$2 + Players[[#This Row],[Entry Bonus]] + Players[[#This Row],[Sniper Bonus]] + Players[[#This Row],[Captain Bonus]] + Players[[#This Row],[Coach Bonus]]</f>
        <v>20.207999999999998</v>
      </c>
      <c r="I74" s="21" t="b">
        <f>TRUE</f>
        <v>1</v>
      </c>
      <c r="J74" s="23" t="b">
        <f>TRUE</f>
        <v>1</v>
      </c>
      <c r="K74" s="21" t="b">
        <f>FALSE</f>
        <v>0</v>
      </c>
      <c r="L74" s="20" t="b">
        <f>FALSE</f>
        <v>0</v>
      </c>
      <c r="M74" s="20" t="b">
        <f>FALSE</f>
        <v>0</v>
      </c>
      <c r="N74" s="29">
        <v>15.1</v>
      </c>
      <c r="O74" s="28">
        <f>SUMIFS(Players[Base], Players[Team], Players[[#This Row],[Team]], Players[Entry], TRUE) * Settings!$B$3</f>
        <v>1.8119999999999998</v>
      </c>
      <c r="P74" s="28">
        <f>SUMIFS(Players[Base], Players[Team], Players[[#This Row],[Team]], Players[Sniper], TRUE) * Settings!$B$4</f>
        <v>4.2191999999999998</v>
      </c>
      <c r="Q74" s="28">
        <f>SUMIFS(Players[Base], Players[Team], Players[[#This Row],[Team]], Players[Captain], TRUE) * Settings!$B$5</f>
        <v>5.1167999999999996</v>
      </c>
      <c r="R74" s="28">
        <f>SUMIFS(Players[Base], Players[Team], Players[[#This Row],[Team]], Players[Coach], TRUE) * Settings!$B$6</f>
        <v>0</v>
      </c>
      <c r="S74" s="28">
        <f>IF(Players[[#This Row],[Team]] = 0, 0, AVERAGEIFS(Players[ANC Base ATK], Players[Team], Players[[#This Row],[Team]]))</f>
        <v>21.011493351003971</v>
      </c>
      <c r="T74" s="28">
        <f>IF(Players[[#This Row],[Team]] = 0, 0, AVERAGEIFS(Players[ANC Base DEF], Players[Team], Players[[#This Row],[Team]]))</f>
        <v>57.293551696403043</v>
      </c>
      <c r="U74" s="28">
        <v>12.141800793921931</v>
      </c>
      <c r="V74" s="28">
        <v>79.720182808440271</v>
      </c>
    </row>
    <row r="75" spans="1:22" ht="15" customHeight="1">
      <c r="A75" s="12">
        <v>62</v>
      </c>
      <c r="B75" s="12" t="s">
        <v>132</v>
      </c>
      <c r="C75" s="12" t="s">
        <v>35</v>
      </c>
      <c r="D75" s="12" t="s">
        <v>128</v>
      </c>
      <c r="E75" s="12" t="s">
        <v>37</v>
      </c>
      <c r="F7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75" s="12" t="str">
        <f>IF(Players[[#This Row],[Coach]], "Coach", IF(Players[[#This Row],[Active]], "Active", "Inactive"))</f>
        <v>Active</v>
      </c>
      <c r="H75" s="32">
        <f>Players[[#This Row],[Base]] * Settings!$B$2 + Players[[#This Row],[Entry Bonus]] + Players[[#This Row],[Sniper Bonus]] + Players[[#This Row],[Captain Bonus]] + Players[[#This Row],[Coach Bonus]]</f>
        <v>62.441999999999993</v>
      </c>
      <c r="I75" s="21" t="b">
        <f>TRUE</f>
        <v>1</v>
      </c>
      <c r="J75" s="23" t="b">
        <f>FALSE</f>
        <v>0</v>
      </c>
      <c r="K75" s="21" t="b">
        <f>FALSE</f>
        <v>0</v>
      </c>
      <c r="L75" s="20" t="b">
        <f>FALSE</f>
        <v>0</v>
      </c>
      <c r="M75" s="20" t="b">
        <f>FALSE</f>
        <v>0</v>
      </c>
      <c r="N75" s="29">
        <v>85.49</v>
      </c>
      <c r="O75" s="28">
        <f>SUMIFS(Players[Base], Players[Team], Players[[#This Row],[Team]], Players[Entry], TRUE) * Settings!$B$3</f>
        <v>1.8119999999999998</v>
      </c>
      <c r="P75" s="28">
        <f>SUMIFS(Players[Base], Players[Team], Players[[#This Row],[Team]], Players[Sniper], TRUE) * Settings!$B$4</f>
        <v>4.2191999999999998</v>
      </c>
      <c r="Q75" s="28">
        <f>SUMIFS(Players[Base], Players[Team], Players[[#This Row],[Team]], Players[Captain], TRUE) * Settings!$B$5</f>
        <v>5.1167999999999996</v>
      </c>
      <c r="R75" s="28">
        <f>SUMIFS(Players[Base], Players[Team], Players[[#This Row],[Team]], Players[Coach], TRUE) * Settings!$B$6</f>
        <v>0</v>
      </c>
      <c r="S75" s="28">
        <f>IF(Players[[#This Row],[Team]] = 0, 0, AVERAGEIFS(Players[ANC Base ATK], Players[Team], Players[[#This Row],[Team]]))</f>
        <v>21.011493351003971</v>
      </c>
      <c r="T75" s="28">
        <f>IF(Players[[#This Row],[Team]] = 0, 0, AVERAGEIFS(Players[ANC Base DEF], Players[Team], Players[[#This Row],[Team]]))</f>
        <v>57.293551696403043</v>
      </c>
      <c r="U75" s="28">
        <v>7.0702478655254772</v>
      </c>
      <c r="V75" s="28">
        <v>97.45642992545551</v>
      </c>
    </row>
    <row r="76" spans="1:22" ht="15" customHeight="1">
      <c r="A76" s="12">
        <v>382</v>
      </c>
      <c r="B76" s="12" t="s">
        <v>133</v>
      </c>
      <c r="C76" s="12" t="s">
        <v>61</v>
      </c>
      <c r="D76" s="12" t="s">
        <v>134</v>
      </c>
      <c r="E76" s="12" t="s">
        <v>58</v>
      </c>
      <c r="F7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76" s="12" t="str">
        <f>IF(Players[[#This Row],[Coach]], "Coach", IF(Players[[#This Row],[Active]], "Active", "Inactive"))</f>
        <v>Active</v>
      </c>
      <c r="H76" s="32">
        <f>Players[[#This Row],[Base]] * Settings!$B$2 + Players[[#This Row],[Entry Bonus]] + Players[[#This Row],[Sniper Bonus]] + Players[[#This Row],[Captain Bonus]] + Players[[#This Row],[Coach Bonus]]</f>
        <v>42.137999999999998</v>
      </c>
      <c r="I76" s="21" t="b">
        <f>TRUE</f>
        <v>1</v>
      </c>
      <c r="J76" s="23" t="b">
        <f>FALSE</f>
        <v>0</v>
      </c>
      <c r="K76" s="21" t="b">
        <f>FALSE</f>
        <v>0</v>
      </c>
      <c r="L76" s="20" t="b">
        <f>FALSE</f>
        <v>0</v>
      </c>
      <c r="M76" s="20" t="b">
        <f>FALSE</f>
        <v>0</v>
      </c>
      <c r="N76" s="29">
        <v>70.23</v>
      </c>
      <c r="O76" s="28">
        <f>SUMIFS(Players[Base], Players[Team], Players[[#This Row],[Team]], Players[Entry], TRUE) * Settings!$B$3</f>
        <v>0</v>
      </c>
      <c r="P76" s="28">
        <f>SUMIFS(Players[Base], Players[Team], Players[[#This Row],[Team]], Players[Sniper], TRUE) * Settings!$B$4</f>
        <v>0</v>
      </c>
      <c r="Q76" s="28">
        <f>SUMIFS(Players[Base], Players[Team], Players[[#This Row],[Team]], Players[Captain], TRUE) * Settings!$B$5</f>
        <v>0</v>
      </c>
      <c r="R76" s="28">
        <f>SUMIFS(Players[Base], Players[Team], Players[[#This Row],[Team]], Players[Coach], TRUE) * Settings!$B$6</f>
        <v>0</v>
      </c>
      <c r="S76" s="28">
        <f>IF(Players[[#This Row],[Team]] = 0, 0, AVERAGEIFS(Players[ANC Base ATK], Players[Team], Players[[#This Row],[Team]]))</f>
        <v>10.6337735831292</v>
      </c>
      <c r="T76" s="28">
        <f>IF(Players[[#This Row],[Team]] = 0, 0, AVERAGEIFS(Players[ANC Base DEF], Players[Team], Players[[#This Row],[Team]]))</f>
        <v>57.075079560400241</v>
      </c>
      <c r="U76" s="28">
        <v>23.575745550800406</v>
      </c>
      <c r="V76" s="28">
        <v>69.575077106853001</v>
      </c>
    </row>
    <row r="77" spans="1:22" ht="15" customHeight="1">
      <c r="A77" s="12">
        <v>119</v>
      </c>
      <c r="B77" s="12" t="s">
        <v>135</v>
      </c>
      <c r="C77" s="12" t="s">
        <v>61</v>
      </c>
      <c r="D77" s="12" t="s">
        <v>134</v>
      </c>
      <c r="E77" s="12" t="s">
        <v>58</v>
      </c>
      <c r="F7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77" s="12" t="str">
        <f>IF(Players[[#This Row],[Coach]], "Coach", IF(Players[[#This Row],[Active]], "Active", "Inactive"))</f>
        <v>Active</v>
      </c>
      <c r="H77" s="32">
        <f>Players[[#This Row],[Base]] * Settings!$B$2 + Players[[#This Row],[Entry Bonus]] + Players[[#This Row],[Sniper Bonus]] + Players[[#This Row],[Captain Bonus]] + Players[[#This Row],[Coach Bonus]]</f>
        <v>56.993999999999993</v>
      </c>
      <c r="I77" s="21" t="b">
        <f>TRUE</f>
        <v>1</v>
      </c>
      <c r="J77" s="23" t="b">
        <f>FALSE</f>
        <v>0</v>
      </c>
      <c r="K77" s="21" t="b">
        <f>FALSE</f>
        <v>0</v>
      </c>
      <c r="L77" s="20" t="b">
        <f>FALSE</f>
        <v>0</v>
      </c>
      <c r="M77" s="20" t="b">
        <f>FALSE</f>
        <v>0</v>
      </c>
      <c r="N77" s="29">
        <v>94.99</v>
      </c>
      <c r="O77" s="28">
        <f>SUMIFS(Players[Base], Players[Team], Players[[#This Row],[Team]], Players[Entry], TRUE) * Settings!$B$3</f>
        <v>0</v>
      </c>
      <c r="P77" s="28">
        <f>SUMIFS(Players[Base], Players[Team], Players[[#This Row],[Team]], Players[Sniper], TRUE) * Settings!$B$4</f>
        <v>0</v>
      </c>
      <c r="Q77" s="28">
        <f>SUMIFS(Players[Base], Players[Team], Players[[#This Row],[Team]], Players[Captain], TRUE) * Settings!$B$5</f>
        <v>0</v>
      </c>
      <c r="R77" s="28">
        <f>SUMIFS(Players[Base], Players[Team], Players[[#This Row],[Team]], Players[Coach], TRUE) * Settings!$B$6</f>
        <v>0</v>
      </c>
      <c r="S77" s="28">
        <f>IF(Players[[#This Row],[Team]] = 0, 0, AVERAGEIFS(Players[ANC Base ATK], Players[Team], Players[[#This Row],[Team]]))</f>
        <v>10.6337735831292</v>
      </c>
      <c r="T77" s="28">
        <f>IF(Players[[#This Row],[Team]] = 0, 0, AVERAGEIFS(Players[ANC Base DEF], Players[Team], Players[[#This Row],[Team]]))</f>
        <v>57.075079560400241</v>
      </c>
      <c r="U77" s="28">
        <v>11.84937488863847</v>
      </c>
      <c r="V77" s="28">
        <v>46.729253411918677</v>
      </c>
    </row>
    <row r="78" spans="1:22" ht="15" customHeight="1">
      <c r="A78" s="12">
        <v>564</v>
      </c>
      <c r="B78" s="12" t="s">
        <v>136</v>
      </c>
      <c r="C78" s="12" t="s">
        <v>61</v>
      </c>
      <c r="D78" s="12" t="s">
        <v>134</v>
      </c>
      <c r="E78" s="12" t="s">
        <v>58</v>
      </c>
      <c r="F7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78" s="12" t="str">
        <f>IF(Players[[#This Row],[Coach]], "Coach", IF(Players[[#This Row],[Active]], "Active", "Inactive"))</f>
        <v>Active</v>
      </c>
      <c r="H78" s="32">
        <f>Players[[#This Row],[Base]] * Settings!$B$2 + Players[[#This Row],[Entry Bonus]] + Players[[#This Row],[Sniper Bonus]] + Players[[#This Row],[Captain Bonus]] + Players[[#This Row],[Coach Bonus]]</f>
        <v>46.781999999999996</v>
      </c>
      <c r="I78" s="21" t="b">
        <f>TRUE</f>
        <v>1</v>
      </c>
      <c r="J78" s="23" t="b">
        <f>FALSE</f>
        <v>0</v>
      </c>
      <c r="K78" s="21" t="b">
        <f>FALSE</f>
        <v>0</v>
      </c>
      <c r="L78" s="20" t="b">
        <f>FALSE</f>
        <v>0</v>
      </c>
      <c r="M78" s="20" t="b">
        <f>FALSE</f>
        <v>0</v>
      </c>
      <c r="N78" s="29">
        <v>77.97</v>
      </c>
      <c r="O78" s="28">
        <f>SUMIFS(Players[Base], Players[Team], Players[[#This Row],[Team]], Players[Entry], TRUE) * Settings!$B$3</f>
        <v>0</v>
      </c>
      <c r="P78" s="28">
        <f>SUMIFS(Players[Base], Players[Team], Players[[#This Row],[Team]], Players[Sniper], TRUE) * Settings!$B$4</f>
        <v>0</v>
      </c>
      <c r="Q78" s="28">
        <f>SUMIFS(Players[Base], Players[Team], Players[[#This Row],[Team]], Players[Captain], TRUE) * Settings!$B$5</f>
        <v>0</v>
      </c>
      <c r="R78" s="28">
        <f>SUMIFS(Players[Base], Players[Team], Players[[#This Row],[Team]], Players[Coach], TRUE) * Settings!$B$6</f>
        <v>0</v>
      </c>
      <c r="S78" s="28">
        <f>IF(Players[[#This Row],[Team]] = 0, 0, AVERAGEIFS(Players[ANC Base ATK], Players[Team], Players[[#This Row],[Team]]))</f>
        <v>10.6337735831292</v>
      </c>
      <c r="T78" s="28">
        <f>IF(Players[[#This Row],[Team]] = 0, 0, AVERAGEIFS(Players[ANC Base DEF], Players[Team], Players[[#This Row],[Team]]))</f>
        <v>57.075079560400241</v>
      </c>
      <c r="U78" s="28">
        <v>8.9286090821459627</v>
      </c>
      <c r="V78" s="28">
        <v>93.811353586709274</v>
      </c>
    </row>
    <row r="79" spans="1:22" ht="15" customHeight="1">
      <c r="A79" s="12">
        <v>532</v>
      </c>
      <c r="B79" s="12" t="s">
        <v>137</v>
      </c>
      <c r="C79" s="12" t="s">
        <v>61</v>
      </c>
      <c r="D79" s="12" t="s">
        <v>134</v>
      </c>
      <c r="E79" s="12" t="s">
        <v>58</v>
      </c>
      <c r="F7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79" s="12" t="str">
        <f>IF(Players[[#This Row],[Coach]], "Coach", IF(Players[[#This Row],[Active]], "Active", "Inactive"))</f>
        <v>Active</v>
      </c>
      <c r="H79" s="32">
        <f>Players[[#This Row],[Base]] * Settings!$B$2 + Players[[#This Row],[Entry Bonus]] + Players[[#This Row],[Sniper Bonus]] + Players[[#This Row],[Captain Bonus]] + Players[[#This Row],[Coach Bonus]]</f>
        <v>25.74</v>
      </c>
      <c r="I79" s="21" t="b">
        <f>TRUE</f>
        <v>1</v>
      </c>
      <c r="J79" s="23" t="b">
        <f>FALSE</f>
        <v>0</v>
      </c>
      <c r="K79" s="21" t="b">
        <f>FALSE</f>
        <v>0</v>
      </c>
      <c r="L79" s="20" t="b">
        <f>FALSE</f>
        <v>0</v>
      </c>
      <c r="M79" s="20" t="b">
        <f>FALSE</f>
        <v>0</v>
      </c>
      <c r="N79" s="29">
        <v>42.9</v>
      </c>
      <c r="O79" s="28">
        <f>SUMIFS(Players[Base], Players[Team], Players[[#This Row],[Team]], Players[Entry], TRUE) * Settings!$B$3</f>
        <v>0</v>
      </c>
      <c r="P79" s="28">
        <f>SUMIFS(Players[Base], Players[Team], Players[[#This Row],[Team]], Players[Sniper], TRUE) * Settings!$B$4</f>
        <v>0</v>
      </c>
      <c r="Q79" s="28">
        <f>SUMIFS(Players[Base], Players[Team], Players[[#This Row],[Team]], Players[Captain], TRUE) * Settings!$B$5</f>
        <v>0</v>
      </c>
      <c r="R79" s="28">
        <f>SUMIFS(Players[Base], Players[Team], Players[[#This Row],[Team]], Players[Coach], TRUE) * Settings!$B$6</f>
        <v>0</v>
      </c>
      <c r="S79" s="28">
        <f>IF(Players[[#This Row],[Team]] = 0, 0, AVERAGEIFS(Players[ANC Base ATK], Players[Team], Players[[#This Row],[Team]]))</f>
        <v>10.6337735831292</v>
      </c>
      <c r="T79" s="28">
        <f>IF(Players[[#This Row],[Team]] = 0, 0, AVERAGEIFS(Players[ANC Base DEF], Players[Team], Players[[#This Row],[Team]]))</f>
        <v>57.075079560400241</v>
      </c>
      <c r="U79" s="28">
        <v>7.9444132412785535</v>
      </c>
      <c r="V79" s="28">
        <v>69.254979565141852</v>
      </c>
    </row>
    <row r="80" spans="1:22" ht="15" customHeight="1">
      <c r="A80" s="12">
        <v>339</v>
      </c>
      <c r="B80" s="12" t="s">
        <v>138</v>
      </c>
      <c r="C80" s="12" t="s">
        <v>61</v>
      </c>
      <c r="D80" s="12" t="s">
        <v>134</v>
      </c>
      <c r="E80" s="12" t="s">
        <v>58</v>
      </c>
      <c r="F8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80" s="12" t="str">
        <f>IF(Players[[#This Row],[Coach]], "Coach", IF(Players[[#This Row],[Active]], "Active", "Inactive"))</f>
        <v>Active</v>
      </c>
      <c r="H80" s="32">
        <f>Players[[#This Row],[Base]] * Settings!$B$2 + Players[[#This Row],[Entry Bonus]] + Players[[#This Row],[Sniper Bonus]] + Players[[#This Row],[Captain Bonus]] + Players[[#This Row],[Coach Bonus]]</f>
        <v>2.3580000000000001</v>
      </c>
      <c r="I80" s="21" t="b">
        <f>TRUE</f>
        <v>1</v>
      </c>
      <c r="J80" s="23" t="b">
        <f>FALSE</f>
        <v>0</v>
      </c>
      <c r="K80" s="21" t="b">
        <f>FALSE</f>
        <v>0</v>
      </c>
      <c r="L80" s="20" t="b">
        <f>FALSE</f>
        <v>0</v>
      </c>
      <c r="M80" s="20" t="b">
        <f>FALSE</f>
        <v>0</v>
      </c>
      <c r="N80" s="29">
        <v>3.93</v>
      </c>
      <c r="O80" s="28">
        <f>SUMIFS(Players[Base], Players[Team], Players[[#This Row],[Team]], Players[Entry], TRUE) * Settings!$B$3</f>
        <v>0</v>
      </c>
      <c r="P80" s="28">
        <f>SUMIFS(Players[Base], Players[Team], Players[[#This Row],[Team]], Players[Sniper], TRUE) * Settings!$B$4</f>
        <v>0</v>
      </c>
      <c r="Q80" s="28">
        <f>SUMIFS(Players[Base], Players[Team], Players[[#This Row],[Team]], Players[Captain], TRUE) * Settings!$B$5</f>
        <v>0</v>
      </c>
      <c r="R80" s="28">
        <f>SUMIFS(Players[Base], Players[Team], Players[[#This Row],[Team]], Players[Coach], TRUE) * Settings!$B$6</f>
        <v>0</v>
      </c>
      <c r="S80" s="28">
        <f>IF(Players[[#This Row],[Team]] = 0, 0, AVERAGEIFS(Players[ANC Base ATK], Players[Team], Players[[#This Row],[Team]]))</f>
        <v>10.6337735831292</v>
      </c>
      <c r="T80" s="28">
        <f>IF(Players[[#This Row],[Team]] = 0, 0, AVERAGEIFS(Players[ANC Base DEF], Players[Team], Players[[#This Row],[Team]]))</f>
        <v>57.075079560400241</v>
      </c>
      <c r="U80" s="28">
        <v>0.8707251527826011</v>
      </c>
      <c r="V80" s="28">
        <v>6.0047341313783953</v>
      </c>
    </row>
    <row r="81" spans="1:22" ht="15" customHeight="1">
      <c r="A81" s="12">
        <v>289</v>
      </c>
      <c r="B81" s="12" t="s">
        <v>139</v>
      </c>
      <c r="C81" s="12" t="s">
        <v>119</v>
      </c>
      <c r="D81" s="12" t="s">
        <v>140</v>
      </c>
      <c r="E81" s="12" t="s">
        <v>121</v>
      </c>
      <c r="F8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81" s="12" t="str">
        <f>IF(Players[[#This Row],[Coach]], "Coach", IF(Players[[#This Row],[Active]], "Active", "Inactive"))</f>
        <v>Active</v>
      </c>
      <c r="H81" s="32">
        <f>Players[[#This Row],[Base]] * Settings!$B$2 + Players[[#This Row],[Entry Bonus]] + Players[[#This Row],[Sniper Bonus]] + Players[[#This Row],[Captain Bonus]] + Players[[#This Row],[Coach Bonus]]</f>
        <v>34.991999999999997</v>
      </c>
      <c r="I81" s="21" t="b">
        <f>TRUE</f>
        <v>1</v>
      </c>
      <c r="J81" s="23" t="b">
        <f>FALSE</f>
        <v>0</v>
      </c>
      <c r="K81" s="21" t="b">
        <f>FALSE</f>
        <v>0</v>
      </c>
      <c r="L81" s="20" t="b">
        <f>FALSE</f>
        <v>0</v>
      </c>
      <c r="M81" s="20" t="b">
        <f>FALSE</f>
        <v>0</v>
      </c>
      <c r="N81" s="29">
        <v>58.32</v>
      </c>
      <c r="O81" s="28">
        <f>SUMIFS(Players[Base], Players[Team], Players[[#This Row],[Team]], Players[Entry], TRUE) * Settings!$B$3</f>
        <v>0</v>
      </c>
      <c r="P81" s="28">
        <f>SUMIFS(Players[Base], Players[Team], Players[[#This Row],[Team]], Players[Sniper], TRUE) * Settings!$B$4</f>
        <v>0</v>
      </c>
      <c r="Q81" s="28">
        <f>SUMIFS(Players[Base], Players[Team], Players[[#This Row],[Team]], Players[Captain], TRUE) * Settings!$B$5</f>
        <v>0</v>
      </c>
      <c r="R81" s="28">
        <f>SUMIFS(Players[Base], Players[Team], Players[[#This Row],[Team]], Players[Coach], TRUE) * Settings!$B$6</f>
        <v>0</v>
      </c>
      <c r="S81" s="28">
        <f>IF(Players[[#This Row],[Team]] = 0, 0, AVERAGEIFS(Players[ANC Base ATK], Players[Team], Players[[#This Row],[Team]]))</f>
        <v>10.43188724415217</v>
      </c>
      <c r="T81" s="28">
        <f>IF(Players[[#This Row],[Team]] = 0, 0, AVERAGEIFS(Players[ANC Base DEF], Players[Team], Players[[#This Row],[Team]]))</f>
        <v>57.006334162536902</v>
      </c>
      <c r="U81" s="28">
        <v>24.613881989741898</v>
      </c>
      <c r="V81" s="28">
        <v>37.176871728753405</v>
      </c>
    </row>
    <row r="82" spans="1:22" ht="15" customHeight="1">
      <c r="A82" s="12">
        <v>15</v>
      </c>
      <c r="B82" s="12" t="s">
        <v>141</v>
      </c>
      <c r="C82" s="12" t="s">
        <v>119</v>
      </c>
      <c r="D82" s="12" t="s">
        <v>140</v>
      </c>
      <c r="E82" s="12" t="s">
        <v>121</v>
      </c>
      <c r="F8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82" s="12" t="str">
        <f>IF(Players[[#This Row],[Coach]], "Coach", IF(Players[[#This Row],[Active]], "Active", "Inactive"))</f>
        <v>Active</v>
      </c>
      <c r="H82" s="32">
        <f>Players[[#This Row],[Base]] * Settings!$B$2 + Players[[#This Row],[Entry Bonus]] + Players[[#This Row],[Sniper Bonus]] + Players[[#This Row],[Captain Bonus]] + Players[[#This Row],[Coach Bonus]]</f>
        <v>16.452000000000002</v>
      </c>
      <c r="I82" s="21" t="b">
        <f>TRUE</f>
        <v>1</v>
      </c>
      <c r="J82" s="23" t="b">
        <f>FALSE</f>
        <v>0</v>
      </c>
      <c r="K82" s="21" t="b">
        <f>FALSE</f>
        <v>0</v>
      </c>
      <c r="L82" s="20" t="b">
        <f>FALSE</f>
        <v>0</v>
      </c>
      <c r="M82" s="20" t="b">
        <f>FALSE</f>
        <v>0</v>
      </c>
      <c r="N82" s="29">
        <v>27.42</v>
      </c>
      <c r="O82" s="28">
        <f>SUMIFS(Players[Base], Players[Team], Players[[#This Row],[Team]], Players[Entry], TRUE) * Settings!$B$3</f>
        <v>0</v>
      </c>
      <c r="P82" s="28">
        <f>SUMIFS(Players[Base], Players[Team], Players[[#This Row],[Team]], Players[Sniper], TRUE) * Settings!$B$4</f>
        <v>0</v>
      </c>
      <c r="Q82" s="28">
        <f>SUMIFS(Players[Base], Players[Team], Players[[#This Row],[Team]], Players[Captain], TRUE) * Settings!$B$5</f>
        <v>0</v>
      </c>
      <c r="R82" s="28">
        <f>SUMIFS(Players[Base], Players[Team], Players[[#This Row],[Team]], Players[Coach], TRUE) * Settings!$B$6</f>
        <v>0</v>
      </c>
      <c r="S82" s="28">
        <f>IF(Players[[#This Row],[Team]] = 0, 0, AVERAGEIFS(Players[ANC Base ATK], Players[Team], Players[[#This Row],[Team]]))</f>
        <v>10.43188724415217</v>
      </c>
      <c r="T82" s="28">
        <f>IF(Players[[#This Row],[Team]] = 0, 0, AVERAGEIFS(Players[ANC Base DEF], Players[Team], Players[[#This Row],[Team]]))</f>
        <v>57.006334162536902</v>
      </c>
      <c r="U82" s="28">
        <v>11.983575974318653</v>
      </c>
      <c r="V82" s="28">
        <v>4.829270934344156</v>
      </c>
    </row>
    <row r="83" spans="1:22" ht="15" customHeight="1">
      <c r="A83" s="12">
        <v>109</v>
      </c>
      <c r="B83" s="12" t="s">
        <v>142</v>
      </c>
      <c r="C83" s="12" t="s">
        <v>125</v>
      </c>
      <c r="D83" s="12" t="s">
        <v>140</v>
      </c>
      <c r="E83" s="12" t="s">
        <v>121</v>
      </c>
      <c r="F8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83" s="12" t="str">
        <f>IF(Players[[#This Row],[Coach]], "Coach", IF(Players[[#This Row],[Active]], "Active", "Inactive"))</f>
        <v>Active</v>
      </c>
      <c r="H83" s="32">
        <f>Players[[#This Row],[Base]] * Settings!$B$2 + Players[[#This Row],[Entry Bonus]] + Players[[#This Row],[Sniper Bonus]] + Players[[#This Row],[Captain Bonus]] + Players[[#This Row],[Coach Bonus]]</f>
        <v>34.962000000000003</v>
      </c>
      <c r="I83" s="21" t="b">
        <f>TRUE</f>
        <v>1</v>
      </c>
      <c r="J83" s="23" t="b">
        <f>FALSE</f>
        <v>0</v>
      </c>
      <c r="K83" s="21" t="b">
        <f>FALSE</f>
        <v>0</v>
      </c>
      <c r="L83" s="20" t="b">
        <f>FALSE</f>
        <v>0</v>
      </c>
      <c r="M83" s="20" t="b">
        <f>FALSE</f>
        <v>0</v>
      </c>
      <c r="N83" s="29">
        <v>58.27</v>
      </c>
      <c r="O83" s="28">
        <f>SUMIFS(Players[Base], Players[Team], Players[[#This Row],[Team]], Players[Entry], TRUE) * Settings!$B$3</f>
        <v>0</v>
      </c>
      <c r="P83" s="28">
        <f>SUMIFS(Players[Base], Players[Team], Players[[#This Row],[Team]], Players[Sniper], TRUE) * Settings!$B$4</f>
        <v>0</v>
      </c>
      <c r="Q83" s="28">
        <f>SUMIFS(Players[Base], Players[Team], Players[[#This Row],[Team]], Players[Captain], TRUE) * Settings!$B$5</f>
        <v>0</v>
      </c>
      <c r="R83" s="28">
        <f>SUMIFS(Players[Base], Players[Team], Players[[#This Row],[Team]], Players[Coach], TRUE) * Settings!$B$6</f>
        <v>0</v>
      </c>
      <c r="S83" s="28">
        <f>IF(Players[[#This Row],[Team]] = 0, 0, AVERAGEIFS(Players[ANC Base ATK], Players[Team], Players[[#This Row],[Team]]))</f>
        <v>10.43188724415217</v>
      </c>
      <c r="T83" s="28">
        <f>IF(Players[[#This Row],[Team]] = 0, 0, AVERAGEIFS(Players[ANC Base DEF], Players[Team], Players[[#This Row],[Team]]))</f>
        <v>57.006334162536902</v>
      </c>
      <c r="U83" s="28">
        <v>11.107737175631122</v>
      </c>
      <c r="V83" s="28">
        <v>94.067262710040424</v>
      </c>
    </row>
    <row r="84" spans="1:22" ht="15" customHeight="1">
      <c r="A84" s="12">
        <v>16</v>
      </c>
      <c r="B84" s="12" t="s">
        <v>143</v>
      </c>
      <c r="C84" s="12" t="s">
        <v>119</v>
      </c>
      <c r="D84" s="12" t="s">
        <v>140</v>
      </c>
      <c r="E84" s="12" t="s">
        <v>121</v>
      </c>
      <c r="F8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84" s="12" t="str">
        <f>IF(Players[[#This Row],[Coach]], "Coach", IF(Players[[#This Row],[Active]], "Active", "Inactive"))</f>
        <v>Active</v>
      </c>
      <c r="H84" s="32">
        <f>Players[[#This Row],[Base]] * Settings!$B$2 + Players[[#This Row],[Entry Bonus]] + Players[[#This Row],[Sniper Bonus]] + Players[[#This Row],[Captain Bonus]] + Players[[#This Row],[Coach Bonus]]</f>
        <v>23.321999999999999</v>
      </c>
      <c r="I84" s="21" t="b">
        <f>TRUE</f>
        <v>1</v>
      </c>
      <c r="J84" s="23" t="b">
        <f>FALSE</f>
        <v>0</v>
      </c>
      <c r="K84" s="21" t="b">
        <f>FALSE</f>
        <v>0</v>
      </c>
      <c r="L84" s="20" t="b">
        <f>FALSE</f>
        <v>0</v>
      </c>
      <c r="M84" s="20" t="b">
        <f>FALSE</f>
        <v>0</v>
      </c>
      <c r="N84" s="29">
        <v>38.869999999999997</v>
      </c>
      <c r="O84" s="28">
        <f>SUMIFS(Players[Base], Players[Team], Players[[#This Row],[Team]], Players[Entry], TRUE) * Settings!$B$3</f>
        <v>0</v>
      </c>
      <c r="P84" s="28">
        <f>SUMIFS(Players[Base], Players[Team], Players[[#This Row],[Team]], Players[Sniper], TRUE) * Settings!$B$4</f>
        <v>0</v>
      </c>
      <c r="Q84" s="28">
        <f>SUMIFS(Players[Base], Players[Team], Players[[#This Row],[Team]], Players[Captain], TRUE) * Settings!$B$5</f>
        <v>0</v>
      </c>
      <c r="R84" s="28">
        <f>SUMIFS(Players[Base], Players[Team], Players[[#This Row],[Team]], Players[Coach], TRUE) * Settings!$B$6</f>
        <v>0</v>
      </c>
      <c r="S84" s="28">
        <f>IF(Players[[#This Row],[Team]] = 0, 0, AVERAGEIFS(Players[ANC Base ATK], Players[Team], Players[[#This Row],[Team]]))</f>
        <v>10.43188724415217</v>
      </c>
      <c r="T84" s="28">
        <f>IF(Players[[#This Row],[Team]] = 0, 0, AVERAGEIFS(Players[ANC Base DEF], Players[Team], Players[[#This Row],[Team]]))</f>
        <v>57.006334162536902</v>
      </c>
      <c r="U84" s="28">
        <v>2.7484236071164991</v>
      </c>
      <c r="V84" s="28">
        <v>57.319669053115597</v>
      </c>
    </row>
    <row r="85" spans="1:22" ht="15" customHeight="1">
      <c r="A85" s="12">
        <v>114</v>
      </c>
      <c r="B85" s="12" t="s">
        <v>144</v>
      </c>
      <c r="C85" s="12" t="s">
        <v>125</v>
      </c>
      <c r="D85" s="12" t="s">
        <v>140</v>
      </c>
      <c r="E85" s="12" t="s">
        <v>121</v>
      </c>
      <c r="F8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85" s="12" t="str">
        <f>IF(Players[[#This Row],[Coach]], "Coach", IF(Players[[#This Row],[Active]], "Active", "Inactive"))</f>
        <v>Active</v>
      </c>
      <c r="H85" s="32">
        <f>Players[[#This Row],[Base]] * Settings!$B$2 + Players[[#This Row],[Entry Bonus]] + Players[[#This Row],[Sniper Bonus]] + Players[[#This Row],[Captain Bonus]] + Players[[#This Row],[Coach Bonus]]</f>
        <v>1.8479999999999999</v>
      </c>
      <c r="I85" s="21" t="b">
        <f>TRUE</f>
        <v>1</v>
      </c>
      <c r="J85" s="23" t="b">
        <f>FALSE</f>
        <v>0</v>
      </c>
      <c r="K85" s="21" t="b">
        <f>FALSE</f>
        <v>0</v>
      </c>
      <c r="L85" s="20" t="b">
        <f>FALSE</f>
        <v>0</v>
      </c>
      <c r="M85" s="20" t="b">
        <f>FALSE</f>
        <v>0</v>
      </c>
      <c r="N85" s="29">
        <v>3.08</v>
      </c>
      <c r="O85" s="28">
        <f>SUMIFS(Players[Base], Players[Team], Players[[#This Row],[Team]], Players[Entry], TRUE) * Settings!$B$3</f>
        <v>0</v>
      </c>
      <c r="P85" s="28">
        <f>SUMIFS(Players[Base], Players[Team], Players[[#This Row],[Team]], Players[Sniper], TRUE) * Settings!$B$4</f>
        <v>0</v>
      </c>
      <c r="Q85" s="28">
        <f>SUMIFS(Players[Base], Players[Team], Players[[#This Row],[Team]], Players[Captain], TRUE) * Settings!$B$5</f>
        <v>0</v>
      </c>
      <c r="R85" s="28">
        <f>SUMIFS(Players[Base], Players[Team], Players[[#This Row],[Team]], Players[Coach], TRUE) * Settings!$B$6</f>
        <v>0</v>
      </c>
      <c r="S85" s="28">
        <f>IF(Players[[#This Row],[Team]] = 0, 0, AVERAGEIFS(Players[ANC Base ATK], Players[Team], Players[[#This Row],[Team]]))</f>
        <v>10.43188724415217</v>
      </c>
      <c r="T85" s="28">
        <f>IF(Players[[#This Row],[Team]] = 0, 0, AVERAGEIFS(Players[ANC Base DEF], Players[Team], Players[[#This Row],[Team]]))</f>
        <v>57.006334162536902</v>
      </c>
      <c r="U85" s="28">
        <v>1.7058174739526766</v>
      </c>
      <c r="V85" s="28">
        <v>91.638596386430919</v>
      </c>
    </row>
    <row r="86" spans="1:22" ht="15" customHeight="1">
      <c r="A86" s="12">
        <v>256</v>
      </c>
      <c r="B86" s="12" t="s">
        <v>145</v>
      </c>
      <c r="C86" s="12" t="s">
        <v>25</v>
      </c>
      <c r="D86" s="12" t="s">
        <v>146</v>
      </c>
      <c r="E86" s="12" t="s">
        <v>27</v>
      </c>
      <c r="F8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86" s="12" t="str">
        <f>IF(Players[[#This Row],[Coach]], "Coach", IF(Players[[#This Row],[Active]], "Active", "Inactive"))</f>
        <v>Active</v>
      </c>
      <c r="H86" s="32">
        <f>Players[[#This Row],[Base]] * Settings!$B$2 + Players[[#This Row],[Entry Bonus]] + Players[[#This Row],[Sniper Bonus]] + Players[[#This Row],[Captain Bonus]] + Players[[#This Row],[Coach Bonus]]</f>
        <v>74.165999999999997</v>
      </c>
      <c r="I86" s="21" t="b">
        <f>TRUE</f>
        <v>1</v>
      </c>
      <c r="J86" s="23" t="b">
        <f>TRUE</f>
        <v>1</v>
      </c>
      <c r="K86" s="21" t="b">
        <f>FALSE</f>
        <v>0</v>
      </c>
      <c r="L86" s="20" t="b">
        <f>FALSE</f>
        <v>0</v>
      </c>
      <c r="M86" s="20" t="b">
        <f>FALSE</f>
        <v>0</v>
      </c>
      <c r="N86" s="29">
        <v>96.61</v>
      </c>
      <c r="O86" s="28">
        <f>SUMIFS(Players[Base], Players[Team], Players[[#This Row],[Team]], Players[Entry], TRUE) * Settings!$B$3</f>
        <v>11.5932</v>
      </c>
      <c r="P86" s="28">
        <f>SUMIFS(Players[Base], Players[Team], Players[[#This Row],[Team]], Players[Sniper], TRUE) * Settings!$B$4</f>
        <v>0.33960000000000001</v>
      </c>
      <c r="Q86" s="28">
        <f>SUMIFS(Players[Base], Players[Team], Players[[#This Row],[Team]], Players[Captain], TRUE) * Settings!$B$5</f>
        <v>4.2671999999999999</v>
      </c>
      <c r="R86" s="28">
        <f>SUMIFS(Players[Base], Players[Team], Players[[#This Row],[Team]], Players[Coach], TRUE) * Settings!$B$6</f>
        <v>0</v>
      </c>
      <c r="S86" s="28">
        <f>IF(Players[[#This Row],[Team]] = 0, 0, AVERAGEIFS(Players[ANC Base ATK], Players[Team], Players[[#This Row],[Team]]))</f>
        <v>11.358561209101778</v>
      </c>
      <c r="T86" s="28">
        <f>IF(Players[[#This Row],[Team]] = 0, 0, AVERAGEIFS(Players[ANC Base DEF], Players[Team], Players[[#This Row],[Team]]))</f>
        <v>52.910153365579632</v>
      </c>
      <c r="U86" s="28">
        <v>35.030563828841913</v>
      </c>
      <c r="V86" s="28">
        <v>96.655289375408785</v>
      </c>
    </row>
    <row r="87" spans="1:22" ht="15" customHeight="1">
      <c r="A87" s="12">
        <v>267</v>
      </c>
      <c r="B87" s="12" t="s">
        <v>147</v>
      </c>
      <c r="C87" s="12" t="s">
        <v>25</v>
      </c>
      <c r="D87" s="12" t="s">
        <v>146</v>
      </c>
      <c r="E87" s="12" t="s">
        <v>27</v>
      </c>
      <c r="F8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87" s="12" t="str">
        <f>IF(Players[[#This Row],[Coach]], "Coach", IF(Players[[#This Row],[Active]], "Active", "Inactive"))</f>
        <v>Active</v>
      </c>
      <c r="H87" s="32">
        <f>Players[[#This Row],[Base]] * Settings!$B$2 + Players[[#This Row],[Entry Bonus]] + Players[[#This Row],[Sniper Bonus]] + Players[[#This Row],[Captain Bonus]] + Players[[#This Row],[Coach Bonus]]</f>
        <v>37.536000000000001</v>
      </c>
      <c r="I87" s="21" t="b">
        <f>TRUE</f>
        <v>1</v>
      </c>
      <c r="J87" s="23" t="b">
        <f>FALSE</f>
        <v>0</v>
      </c>
      <c r="K87" s="21" t="b">
        <f>FALSE</f>
        <v>0</v>
      </c>
      <c r="L87" s="20" t="b">
        <f>TRUE</f>
        <v>1</v>
      </c>
      <c r="M87" s="20" t="b">
        <f>FALSE</f>
        <v>0</v>
      </c>
      <c r="N87" s="29">
        <v>35.56</v>
      </c>
      <c r="O87" s="28">
        <f>SUMIFS(Players[Base], Players[Team], Players[[#This Row],[Team]], Players[Entry], TRUE) * Settings!$B$3</f>
        <v>11.5932</v>
      </c>
      <c r="P87" s="28">
        <f>SUMIFS(Players[Base], Players[Team], Players[[#This Row],[Team]], Players[Sniper], TRUE) * Settings!$B$4</f>
        <v>0.33960000000000001</v>
      </c>
      <c r="Q87" s="28">
        <f>SUMIFS(Players[Base], Players[Team], Players[[#This Row],[Team]], Players[Captain], TRUE) * Settings!$B$5</f>
        <v>4.2671999999999999</v>
      </c>
      <c r="R87" s="28">
        <f>SUMIFS(Players[Base], Players[Team], Players[[#This Row],[Team]], Players[Coach], TRUE) * Settings!$B$6</f>
        <v>0</v>
      </c>
      <c r="S87" s="28">
        <f>IF(Players[[#This Row],[Team]] = 0, 0, AVERAGEIFS(Players[ANC Base ATK], Players[Team], Players[[#This Row],[Team]]))</f>
        <v>11.358561209101778</v>
      </c>
      <c r="T87" s="28">
        <f>IF(Players[[#This Row],[Team]] = 0, 0, AVERAGEIFS(Players[ANC Base DEF], Players[Team], Players[[#This Row],[Team]]))</f>
        <v>52.910153365579632</v>
      </c>
      <c r="U87" s="28">
        <v>10.327131468615011</v>
      </c>
      <c r="V87" s="28">
        <v>4.7542998146577249</v>
      </c>
    </row>
    <row r="88" spans="1:22" ht="15" customHeight="1">
      <c r="A88" s="12">
        <v>36</v>
      </c>
      <c r="B88" s="12" t="s">
        <v>148</v>
      </c>
      <c r="C88" s="12" t="s">
        <v>25</v>
      </c>
      <c r="D88" s="12" t="s">
        <v>146</v>
      </c>
      <c r="E88" s="12" t="s">
        <v>27</v>
      </c>
      <c r="F8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88" s="12" t="str">
        <f>IF(Players[[#This Row],[Coach]], "Coach", IF(Players[[#This Row],[Active]], "Active", "Inactive"))</f>
        <v>Active</v>
      </c>
      <c r="H88" s="32">
        <f>Players[[#This Row],[Base]] * Settings!$B$2 + Players[[#This Row],[Entry Bonus]] + Players[[#This Row],[Sniper Bonus]] + Players[[#This Row],[Captain Bonus]] + Players[[#This Row],[Coach Bonus]]</f>
        <v>53.814</v>
      </c>
      <c r="I88" s="21" t="b">
        <f>TRUE</f>
        <v>1</v>
      </c>
      <c r="J88" s="23" t="b">
        <f>FALSE</f>
        <v>0</v>
      </c>
      <c r="K88" s="21" t="b">
        <f>FALSE</f>
        <v>0</v>
      </c>
      <c r="L88" s="20" t="b">
        <f>FALSE</f>
        <v>0</v>
      </c>
      <c r="M88" s="20" t="b">
        <f>FALSE</f>
        <v>0</v>
      </c>
      <c r="N88" s="29">
        <v>62.69</v>
      </c>
      <c r="O88" s="28">
        <f>SUMIFS(Players[Base], Players[Team], Players[[#This Row],[Team]], Players[Entry], TRUE) * Settings!$B$3</f>
        <v>11.5932</v>
      </c>
      <c r="P88" s="28">
        <f>SUMIFS(Players[Base], Players[Team], Players[[#This Row],[Team]], Players[Sniper], TRUE) * Settings!$B$4</f>
        <v>0.33960000000000001</v>
      </c>
      <c r="Q88" s="28">
        <f>SUMIFS(Players[Base], Players[Team], Players[[#This Row],[Team]], Players[Captain], TRUE) * Settings!$B$5</f>
        <v>4.2671999999999999</v>
      </c>
      <c r="R88" s="28">
        <f>SUMIFS(Players[Base], Players[Team], Players[[#This Row],[Team]], Players[Coach], TRUE) * Settings!$B$6</f>
        <v>0</v>
      </c>
      <c r="S88" s="28">
        <f>IF(Players[[#This Row],[Team]] = 0, 0, AVERAGEIFS(Players[ANC Base ATK], Players[Team], Players[[#This Row],[Team]]))</f>
        <v>11.358561209101778</v>
      </c>
      <c r="T88" s="28">
        <f>IF(Players[[#This Row],[Team]] = 0, 0, AVERAGEIFS(Players[ANC Base DEF], Players[Team], Players[[#This Row],[Team]]))</f>
        <v>52.910153365579632</v>
      </c>
      <c r="U88" s="28">
        <v>7.9534508301805431</v>
      </c>
      <c r="V88" s="28">
        <v>3.824247223802435</v>
      </c>
    </row>
    <row r="89" spans="1:22" ht="15" customHeight="1">
      <c r="A89" s="12">
        <v>344</v>
      </c>
      <c r="B89" s="12" t="s">
        <v>149</v>
      </c>
      <c r="C89" s="12" t="s">
        <v>25</v>
      </c>
      <c r="D89" s="12" t="s">
        <v>146</v>
      </c>
      <c r="E89" s="12" t="s">
        <v>27</v>
      </c>
      <c r="F8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89" s="12" t="str">
        <f>IF(Players[[#This Row],[Coach]], "Coach", IF(Players[[#This Row],[Active]], "Active", "Inactive"))</f>
        <v>Active</v>
      </c>
      <c r="H89" s="32">
        <f>Players[[#This Row],[Base]] * Settings!$B$2 + Players[[#This Row],[Entry Bonus]] + Players[[#This Row],[Sniper Bonus]] + Players[[#This Row],[Captain Bonus]] + Players[[#This Row],[Coach Bonus]]</f>
        <v>38.544000000000004</v>
      </c>
      <c r="I89" s="21" t="b">
        <f>TRUE</f>
        <v>1</v>
      </c>
      <c r="J89" s="23" t="b">
        <f>FALSE</f>
        <v>0</v>
      </c>
      <c r="K89" s="21" t="b">
        <f>FALSE</f>
        <v>0</v>
      </c>
      <c r="L89" s="20" t="b">
        <f>FALSE</f>
        <v>0</v>
      </c>
      <c r="M89" s="20" t="b">
        <f>FALSE</f>
        <v>0</v>
      </c>
      <c r="N89" s="29">
        <v>37.24</v>
      </c>
      <c r="O89" s="28">
        <f>SUMIFS(Players[Base], Players[Team], Players[[#This Row],[Team]], Players[Entry], TRUE) * Settings!$B$3</f>
        <v>11.5932</v>
      </c>
      <c r="P89" s="28">
        <f>SUMIFS(Players[Base], Players[Team], Players[[#This Row],[Team]], Players[Sniper], TRUE) * Settings!$B$4</f>
        <v>0.33960000000000001</v>
      </c>
      <c r="Q89" s="28">
        <f>SUMIFS(Players[Base], Players[Team], Players[[#This Row],[Team]], Players[Captain], TRUE) * Settings!$B$5</f>
        <v>4.2671999999999999</v>
      </c>
      <c r="R89" s="28">
        <f>SUMIFS(Players[Base], Players[Team], Players[[#This Row],[Team]], Players[Coach], TRUE) * Settings!$B$6</f>
        <v>0</v>
      </c>
      <c r="S89" s="28">
        <f>IF(Players[[#This Row],[Team]] = 0, 0, AVERAGEIFS(Players[ANC Base ATK], Players[Team], Players[[#This Row],[Team]]))</f>
        <v>11.358561209101778</v>
      </c>
      <c r="T89" s="28">
        <f>IF(Players[[#This Row],[Team]] = 0, 0, AVERAGEIFS(Players[ANC Base DEF], Players[Team], Players[[#This Row],[Team]]))</f>
        <v>52.910153365579632</v>
      </c>
      <c r="U89" s="28">
        <v>3.1009597684105707</v>
      </c>
      <c r="V89" s="28">
        <v>91.241205427187282</v>
      </c>
    </row>
    <row r="90" spans="1:22" ht="15" customHeight="1">
      <c r="A90" s="12">
        <v>148</v>
      </c>
      <c r="B90" s="12" t="s">
        <v>150</v>
      </c>
      <c r="C90" s="12" t="s">
        <v>25</v>
      </c>
      <c r="D90" s="12" t="s">
        <v>146</v>
      </c>
      <c r="E90" s="12" t="s">
        <v>27</v>
      </c>
      <c r="F9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90" s="12" t="str">
        <f>IF(Players[[#This Row],[Coach]], "Coach", IF(Players[[#This Row],[Active]], "Active", "Inactive"))</f>
        <v>Active</v>
      </c>
      <c r="H90" s="32">
        <f>Players[[#This Row],[Base]] * Settings!$B$2 + Players[[#This Row],[Entry Bonus]] + Players[[#This Row],[Sniper Bonus]] + Players[[#This Row],[Captain Bonus]] + Players[[#This Row],[Coach Bonus]]</f>
        <v>17.898</v>
      </c>
      <c r="I90" s="21" t="b">
        <f>TRUE</f>
        <v>1</v>
      </c>
      <c r="J90" s="23" t="b">
        <f>FALSE</f>
        <v>0</v>
      </c>
      <c r="K90" s="21" t="b">
        <f>TRUE</f>
        <v>1</v>
      </c>
      <c r="L90" s="20" t="b">
        <f>FALSE</f>
        <v>0</v>
      </c>
      <c r="M90" s="20" t="b">
        <f>FALSE</f>
        <v>0</v>
      </c>
      <c r="N90" s="29">
        <v>2.83</v>
      </c>
      <c r="O90" s="28">
        <f>SUMIFS(Players[Base], Players[Team], Players[[#This Row],[Team]], Players[Entry], TRUE) * Settings!$B$3</f>
        <v>11.5932</v>
      </c>
      <c r="P90" s="28">
        <f>SUMIFS(Players[Base], Players[Team], Players[[#This Row],[Team]], Players[Sniper], TRUE) * Settings!$B$4</f>
        <v>0.33960000000000001</v>
      </c>
      <c r="Q90" s="28">
        <f>SUMIFS(Players[Base], Players[Team], Players[[#This Row],[Team]], Players[Captain], TRUE) * Settings!$B$5</f>
        <v>4.2671999999999999</v>
      </c>
      <c r="R90" s="28">
        <f>SUMIFS(Players[Base], Players[Team], Players[[#This Row],[Team]], Players[Coach], TRUE) * Settings!$B$6</f>
        <v>0</v>
      </c>
      <c r="S90" s="28">
        <f>IF(Players[[#This Row],[Team]] = 0, 0, AVERAGEIFS(Players[ANC Base ATK], Players[Team], Players[[#This Row],[Team]]))</f>
        <v>11.358561209101778</v>
      </c>
      <c r="T90" s="28">
        <f>IF(Players[[#This Row],[Team]] = 0, 0, AVERAGEIFS(Players[ANC Base DEF], Players[Team], Players[[#This Row],[Team]]))</f>
        <v>52.910153365579632</v>
      </c>
      <c r="U90" s="28">
        <v>0.38070014946084924</v>
      </c>
      <c r="V90" s="28">
        <v>68.075724986841919</v>
      </c>
    </row>
    <row r="91" spans="1:22" ht="15" customHeight="1">
      <c r="A91" s="12">
        <v>210</v>
      </c>
      <c r="B91" s="12" t="s">
        <v>151</v>
      </c>
      <c r="C91" s="12" t="s">
        <v>152</v>
      </c>
      <c r="D91" s="12" t="s">
        <v>153</v>
      </c>
      <c r="E91" s="12" t="s">
        <v>154</v>
      </c>
      <c r="F9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91" s="12" t="str">
        <f>IF(Players[[#This Row],[Coach]], "Coach", IF(Players[[#This Row],[Active]], "Active", "Inactive"))</f>
        <v>Active</v>
      </c>
      <c r="H91" s="32">
        <f>Players[[#This Row],[Base]] * Settings!$B$2 + Players[[#This Row],[Entry Bonus]] + Players[[#This Row],[Sniper Bonus]] + Players[[#This Row],[Captain Bonus]] + Players[[#This Row],[Coach Bonus]]</f>
        <v>32.525999999999996</v>
      </c>
      <c r="I91" s="21" t="b">
        <f>TRUE</f>
        <v>1</v>
      </c>
      <c r="J91" s="23" t="b">
        <f>FALSE</f>
        <v>0</v>
      </c>
      <c r="K91" s="21" t="b">
        <f>FALSE</f>
        <v>0</v>
      </c>
      <c r="L91" s="20" t="b">
        <f>FALSE</f>
        <v>0</v>
      </c>
      <c r="M91" s="20" t="b">
        <f>FALSE</f>
        <v>0</v>
      </c>
      <c r="N91" s="29">
        <v>54.21</v>
      </c>
      <c r="O91" s="28">
        <f>SUMIFS(Players[Base], Players[Team], Players[[#This Row],[Team]], Players[Entry], TRUE) * Settings!$B$3</f>
        <v>0</v>
      </c>
      <c r="P91" s="28">
        <f>SUMIFS(Players[Base], Players[Team], Players[[#This Row],[Team]], Players[Sniper], TRUE) * Settings!$B$4</f>
        <v>0</v>
      </c>
      <c r="Q91" s="28">
        <f>SUMIFS(Players[Base], Players[Team], Players[[#This Row],[Team]], Players[Captain], TRUE) * Settings!$B$5</f>
        <v>0</v>
      </c>
      <c r="R91" s="28">
        <f>SUMIFS(Players[Base], Players[Team], Players[[#This Row],[Team]], Players[Coach], TRUE) * Settings!$B$6</f>
        <v>0</v>
      </c>
      <c r="S91" s="28">
        <f>IF(Players[[#This Row],[Team]] = 0, 0, AVERAGEIFS(Players[ANC Base ATK], Players[Team], Players[[#This Row],[Team]]))</f>
        <v>13.402543751162753</v>
      </c>
      <c r="T91" s="28">
        <f>IF(Players[[#This Row],[Team]] = 0, 0, AVERAGEIFS(Players[ANC Base DEF], Players[Team], Players[[#This Row],[Team]]))</f>
        <v>51.808253417223021</v>
      </c>
      <c r="U91" s="28">
        <v>31.268500106308458</v>
      </c>
      <c r="V91" s="28">
        <v>13.371011520095385</v>
      </c>
    </row>
    <row r="92" spans="1:22" ht="15" customHeight="1">
      <c r="A92" s="12">
        <v>313</v>
      </c>
      <c r="B92" s="12" t="s">
        <v>155</v>
      </c>
      <c r="C92" s="12" t="s">
        <v>152</v>
      </c>
      <c r="D92" s="12" t="s">
        <v>153</v>
      </c>
      <c r="E92" s="12" t="s">
        <v>154</v>
      </c>
      <c r="F9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92" s="12" t="str">
        <f>IF(Players[[#This Row],[Coach]], "Coach", IF(Players[[#This Row],[Active]], "Active", "Inactive"))</f>
        <v>Active</v>
      </c>
      <c r="H92" s="32">
        <f>Players[[#This Row],[Base]] * Settings!$B$2 + Players[[#This Row],[Entry Bonus]] + Players[[#This Row],[Sniper Bonus]] + Players[[#This Row],[Captain Bonus]] + Players[[#This Row],[Coach Bonus]]</f>
        <v>44.993999999999993</v>
      </c>
      <c r="I92" s="21" t="b">
        <f>TRUE</f>
        <v>1</v>
      </c>
      <c r="J92" s="23" t="b">
        <f>FALSE</f>
        <v>0</v>
      </c>
      <c r="K92" s="21" t="b">
        <f>FALSE</f>
        <v>0</v>
      </c>
      <c r="L92" s="20" t="b">
        <f>FALSE</f>
        <v>0</v>
      </c>
      <c r="M92" s="20" t="b">
        <f>FALSE</f>
        <v>0</v>
      </c>
      <c r="N92" s="29">
        <v>74.989999999999995</v>
      </c>
      <c r="O92" s="28">
        <f>SUMIFS(Players[Base], Players[Team], Players[[#This Row],[Team]], Players[Entry], TRUE) * Settings!$B$3</f>
        <v>0</v>
      </c>
      <c r="P92" s="28">
        <f>SUMIFS(Players[Base], Players[Team], Players[[#This Row],[Team]], Players[Sniper], TRUE) * Settings!$B$4</f>
        <v>0</v>
      </c>
      <c r="Q92" s="28">
        <f>SUMIFS(Players[Base], Players[Team], Players[[#This Row],[Team]], Players[Captain], TRUE) * Settings!$B$5</f>
        <v>0</v>
      </c>
      <c r="R92" s="28">
        <f>SUMIFS(Players[Base], Players[Team], Players[[#This Row],[Team]], Players[Coach], TRUE) * Settings!$B$6</f>
        <v>0</v>
      </c>
      <c r="S92" s="28">
        <f>IF(Players[[#This Row],[Team]] = 0, 0, AVERAGEIFS(Players[ANC Base ATK], Players[Team], Players[[#This Row],[Team]]))</f>
        <v>13.402543751162753</v>
      </c>
      <c r="T92" s="28">
        <f>IF(Players[[#This Row],[Team]] = 0, 0, AVERAGEIFS(Players[ANC Base DEF], Players[Team], Players[[#This Row],[Team]]))</f>
        <v>51.808253417223021</v>
      </c>
      <c r="U92" s="28">
        <v>25.753888564170158</v>
      </c>
      <c r="V92" s="28">
        <v>15.046468603062054</v>
      </c>
    </row>
    <row r="93" spans="1:22" ht="15" customHeight="1">
      <c r="A93" s="12">
        <v>3</v>
      </c>
      <c r="B93" s="12" t="s">
        <v>156</v>
      </c>
      <c r="C93" s="12" t="s">
        <v>152</v>
      </c>
      <c r="D93" s="12" t="s">
        <v>153</v>
      </c>
      <c r="E93" s="12" t="s">
        <v>154</v>
      </c>
      <c r="F9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93" s="12" t="str">
        <f>IF(Players[[#This Row],[Coach]], "Coach", IF(Players[[#This Row],[Active]], "Active", "Inactive"))</f>
        <v>Active</v>
      </c>
      <c r="H93" s="32">
        <f>Players[[#This Row],[Base]] * Settings!$B$2 + Players[[#This Row],[Entry Bonus]] + Players[[#This Row],[Sniper Bonus]] + Players[[#This Row],[Captain Bonus]] + Players[[#This Row],[Coach Bonus]]</f>
        <v>12.702</v>
      </c>
      <c r="I93" s="21" t="b">
        <f>TRUE</f>
        <v>1</v>
      </c>
      <c r="J93" s="23" t="b">
        <f>FALSE</f>
        <v>0</v>
      </c>
      <c r="K93" s="21" t="b">
        <f>FALSE</f>
        <v>0</v>
      </c>
      <c r="L93" s="20" t="b">
        <f>FALSE</f>
        <v>0</v>
      </c>
      <c r="M93" s="20" t="b">
        <f>FALSE</f>
        <v>0</v>
      </c>
      <c r="N93" s="29">
        <v>21.17</v>
      </c>
      <c r="O93" s="28">
        <f>SUMIFS(Players[Base], Players[Team], Players[[#This Row],[Team]], Players[Entry], TRUE) * Settings!$B$3</f>
        <v>0</v>
      </c>
      <c r="P93" s="28">
        <f>SUMIFS(Players[Base], Players[Team], Players[[#This Row],[Team]], Players[Sniper], TRUE) * Settings!$B$4</f>
        <v>0</v>
      </c>
      <c r="Q93" s="28">
        <f>SUMIFS(Players[Base], Players[Team], Players[[#This Row],[Team]], Players[Captain], TRUE) * Settings!$B$5</f>
        <v>0</v>
      </c>
      <c r="R93" s="28">
        <f>SUMIFS(Players[Base], Players[Team], Players[[#This Row],[Team]], Players[Coach], TRUE) * Settings!$B$6</f>
        <v>0</v>
      </c>
      <c r="S93" s="28">
        <f>IF(Players[[#This Row],[Team]] = 0, 0, AVERAGEIFS(Players[ANC Base ATK], Players[Team], Players[[#This Row],[Team]]))</f>
        <v>13.402543751162753</v>
      </c>
      <c r="T93" s="28">
        <f>IF(Players[[#This Row],[Team]] = 0, 0, AVERAGEIFS(Players[ANC Base DEF], Players[Team], Players[[#This Row],[Team]]))</f>
        <v>51.808253417223021</v>
      </c>
      <c r="U93" s="28">
        <v>9.2204482626495903</v>
      </c>
      <c r="V93" s="28">
        <v>97.266681092239423</v>
      </c>
    </row>
    <row r="94" spans="1:22" ht="15" customHeight="1">
      <c r="A94" s="12">
        <v>326</v>
      </c>
      <c r="B94" s="12" t="s">
        <v>157</v>
      </c>
      <c r="C94" s="12" t="s">
        <v>152</v>
      </c>
      <c r="D94" s="12" t="s">
        <v>153</v>
      </c>
      <c r="E94" s="12" t="s">
        <v>154</v>
      </c>
      <c r="F9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94" s="12" t="str">
        <f>IF(Players[[#This Row],[Coach]], "Coach", IF(Players[[#This Row],[Active]], "Active", "Inactive"))</f>
        <v>Active</v>
      </c>
      <c r="H94" s="32">
        <f>Players[[#This Row],[Base]] * Settings!$B$2 + Players[[#This Row],[Entry Bonus]] + Players[[#This Row],[Sniper Bonus]] + Players[[#This Row],[Captain Bonus]] + Players[[#This Row],[Coach Bonus]]</f>
        <v>3.1319999999999997</v>
      </c>
      <c r="I94" s="21" t="b">
        <f>TRUE</f>
        <v>1</v>
      </c>
      <c r="J94" s="23" t="b">
        <f>FALSE</f>
        <v>0</v>
      </c>
      <c r="K94" s="21" t="b">
        <f>FALSE</f>
        <v>0</v>
      </c>
      <c r="L94" s="20" t="b">
        <f>FALSE</f>
        <v>0</v>
      </c>
      <c r="M94" s="20" t="b">
        <f>FALSE</f>
        <v>0</v>
      </c>
      <c r="N94" s="29">
        <v>5.22</v>
      </c>
      <c r="O94" s="28">
        <f>SUMIFS(Players[Base], Players[Team], Players[[#This Row],[Team]], Players[Entry], TRUE) * Settings!$B$3</f>
        <v>0</v>
      </c>
      <c r="P94" s="28">
        <f>SUMIFS(Players[Base], Players[Team], Players[[#This Row],[Team]], Players[Sniper], TRUE) * Settings!$B$4</f>
        <v>0</v>
      </c>
      <c r="Q94" s="28">
        <f>SUMIFS(Players[Base], Players[Team], Players[[#This Row],[Team]], Players[Captain], TRUE) * Settings!$B$5</f>
        <v>0</v>
      </c>
      <c r="R94" s="28">
        <f>SUMIFS(Players[Base], Players[Team], Players[[#This Row],[Team]], Players[Coach], TRUE) * Settings!$B$6</f>
        <v>0</v>
      </c>
      <c r="S94" s="28">
        <f>IF(Players[[#This Row],[Team]] = 0, 0, AVERAGEIFS(Players[ANC Base ATK], Players[Team], Players[[#This Row],[Team]]))</f>
        <v>13.402543751162753</v>
      </c>
      <c r="T94" s="28">
        <f>IF(Players[[#This Row],[Team]] = 0, 0, AVERAGEIFS(Players[ANC Base DEF], Players[Team], Players[[#This Row],[Team]]))</f>
        <v>51.808253417223021</v>
      </c>
      <c r="U94" s="28">
        <v>0.69135415490238317</v>
      </c>
      <c r="V94" s="28">
        <v>70.583710563079038</v>
      </c>
    </row>
    <row r="95" spans="1:22" ht="15" customHeight="1">
      <c r="A95" s="12">
        <v>181</v>
      </c>
      <c r="B95" s="12" t="s">
        <v>158</v>
      </c>
      <c r="C95" s="12" t="s">
        <v>152</v>
      </c>
      <c r="D95" s="12" t="s">
        <v>153</v>
      </c>
      <c r="E95" s="12" t="s">
        <v>154</v>
      </c>
      <c r="F9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95" s="12" t="str">
        <f>IF(Players[[#This Row],[Coach]], "Coach", IF(Players[[#This Row],[Active]], "Active", "Inactive"))</f>
        <v>Active</v>
      </c>
      <c r="H95" s="32">
        <f>Players[[#This Row],[Base]] * Settings!$B$2 + Players[[#This Row],[Entry Bonus]] + Players[[#This Row],[Sniper Bonus]] + Players[[#This Row],[Captain Bonus]] + Players[[#This Row],[Coach Bonus]]</f>
        <v>7.4399999999999995</v>
      </c>
      <c r="I95" s="21" t="b">
        <f>TRUE</f>
        <v>1</v>
      </c>
      <c r="J95" s="23" t="b">
        <f>FALSE</f>
        <v>0</v>
      </c>
      <c r="K95" s="21" t="b">
        <f>FALSE</f>
        <v>0</v>
      </c>
      <c r="L95" s="20" t="b">
        <f>FALSE</f>
        <v>0</v>
      </c>
      <c r="M95" s="20" t="b">
        <f>FALSE</f>
        <v>0</v>
      </c>
      <c r="N95" s="29">
        <v>12.4</v>
      </c>
      <c r="O95" s="28">
        <f>SUMIFS(Players[Base], Players[Team], Players[[#This Row],[Team]], Players[Entry], TRUE) * Settings!$B$3</f>
        <v>0</v>
      </c>
      <c r="P95" s="28">
        <f>SUMIFS(Players[Base], Players[Team], Players[[#This Row],[Team]], Players[Sniper], TRUE) * Settings!$B$4</f>
        <v>0</v>
      </c>
      <c r="Q95" s="28">
        <f>SUMIFS(Players[Base], Players[Team], Players[[#This Row],[Team]], Players[Captain], TRUE) * Settings!$B$5</f>
        <v>0</v>
      </c>
      <c r="R95" s="28">
        <f>SUMIFS(Players[Base], Players[Team], Players[[#This Row],[Team]], Players[Coach], TRUE) * Settings!$B$6</f>
        <v>0</v>
      </c>
      <c r="S95" s="28">
        <f>IF(Players[[#This Row],[Team]] = 0, 0, AVERAGEIFS(Players[ANC Base ATK], Players[Team], Players[[#This Row],[Team]]))</f>
        <v>13.402543751162753</v>
      </c>
      <c r="T95" s="28">
        <f>IF(Players[[#This Row],[Team]] = 0, 0, AVERAGEIFS(Players[ANC Base DEF], Players[Team], Players[[#This Row],[Team]]))</f>
        <v>51.808253417223021</v>
      </c>
      <c r="U95" s="28">
        <v>7.8527667783161434E-2</v>
      </c>
      <c r="V95" s="28">
        <v>62.773395307639177</v>
      </c>
    </row>
    <row r="96" spans="1:22" ht="15" customHeight="1">
      <c r="A96" s="12">
        <v>398</v>
      </c>
      <c r="B96" s="12" t="s">
        <v>159</v>
      </c>
      <c r="C96" s="12" t="s">
        <v>65</v>
      </c>
      <c r="D96" s="12" t="s">
        <v>160</v>
      </c>
      <c r="E96" s="12" t="s">
        <v>65</v>
      </c>
      <c r="F9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96" s="12" t="str">
        <f>IF(Players[[#This Row],[Coach]], "Coach", IF(Players[[#This Row],[Active]], "Active", "Inactive"))</f>
        <v>Active</v>
      </c>
      <c r="H96" s="32">
        <f>Players[[#This Row],[Base]] * Settings!$B$2 + Players[[#This Row],[Entry Bonus]] + Players[[#This Row],[Sniper Bonus]] + Players[[#This Row],[Captain Bonus]] + Players[[#This Row],[Coach Bonus]]</f>
        <v>37.817999999999998</v>
      </c>
      <c r="I96" s="21" t="b">
        <f>TRUE</f>
        <v>1</v>
      </c>
      <c r="J96" s="23" t="b">
        <f>FALSE</f>
        <v>0</v>
      </c>
      <c r="K96" s="21" t="b">
        <f>FALSE</f>
        <v>0</v>
      </c>
      <c r="L96" s="20" t="b">
        <f>FALSE</f>
        <v>0</v>
      </c>
      <c r="M96" s="20" t="b">
        <f>FALSE</f>
        <v>0</v>
      </c>
      <c r="N96" s="29">
        <v>63.03</v>
      </c>
      <c r="O96" s="28">
        <f>SUMIFS(Players[Base], Players[Team], Players[[#This Row],[Team]], Players[Entry], TRUE) * Settings!$B$3</f>
        <v>0</v>
      </c>
      <c r="P96" s="28">
        <f>SUMIFS(Players[Base], Players[Team], Players[[#This Row],[Team]], Players[Sniper], TRUE) * Settings!$B$4</f>
        <v>0</v>
      </c>
      <c r="Q96" s="28">
        <f>SUMIFS(Players[Base], Players[Team], Players[[#This Row],[Team]], Players[Captain], TRUE) * Settings!$B$5</f>
        <v>0</v>
      </c>
      <c r="R96" s="28">
        <f>SUMIFS(Players[Base], Players[Team], Players[[#This Row],[Team]], Players[Coach], TRUE) * Settings!$B$6</f>
        <v>0</v>
      </c>
      <c r="S96" s="28">
        <f>IF(Players[[#This Row],[Team]] = 0, 0, AVERAGEIFS(Players[ANC Base ATK], Players[Team], Players[[#This Row],[Team]]))</f>
        <v>11.540862536333147</v>
      </c>
      <c r="T96" s="28">
        <f>IF(Players[[#This Row],[Team]] = 0, 0, AVERAGEIFS(Players[ANC Base DEF], Players[Team], Players[[#This Row],[Team]]))</f>
        <v>51.270187988463476</v>
      </c>
      <c r="U96" s="28">
        <v>26.824609300641949</v>
      </c>
      <c r="V96" s="28">
        <v>94.73206177624273</v>
      </c>
    </row>
    <row r="97" spans="1:22" ht="15" customHeight="1">
      <c r="A97" s="12">
        <v>565</v>
      </c>
      <c r="B97" s="12" t="s">
        <v>161</v>
      </c>
      <c r="C97" s="12" t="s">
        <v>65</v>
      </c>
      <c r="D97" s="12" t="s">
        <v>160</v>
      </c>
      <c r="E97" s="12" t="s">
        <v>65</v>
      </c>
      <c r="F9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97" s="12" t="str">
        <f>IF(Players[[#This Row],[Coach]], "Coach", IF(Players[[#This Row],[Active]], "Active", "Inactive"))</f>
        <v>Active</v>
      </c>
      <c r="H97" s="32">
        <f>Players[[#This Row],[Base]] * Settings!$B$2 + Players[[#This Row],[Entry Bonus]] + Players[[#This Row],[Sniper Bonus]] + Players[[#This Row],[Captain Bonus]] + Players[[#This Row],[Coach Bonus]]</f>
        <v>25.745999999999999</v>
      </c>
      <c r="I97" s="21" t="b">
        <f>TRUE</f>
        <v>1</v>
      </c>
      <c r="J97" s="23" t="b">
        <f>FALSE</f>
        <v>0</v>
      </c>
      <c r="K97" s="21" t="b">
        <f>FALSE</f>
        <v>0</v>
      </c>
      <c r="L97" s="20" t="b">
        <f>FALSE</f>
        <v>0</v>
      </c>
      <c r="M97" s="20" t="b">
        <f>FALSE</f>
        <v>0</v>
      </c>
      <c r="N97" s="29">
        <v>42.91</v>
      </c>
      <c r="O97" s="28">
        <f>SUMIFS(Players[Base], Players[Team], Players[[#This Row],[Team]], Players[Entry], TRUE) * Settings!$B$3</f>
        <v>0</v>
      </c>
      <c r="P97" s="28">
        <f>SUMIFS(Players[Base], Players[Team], Players[[#This Row],[Team]], Players[Sniper], TRUE) * Settings!$B$4</f>
        <v>0</v>
      </c>
      <c r="Q97" s="28">
        <f>SUMIFS(Players[Base], Players[Team], Players[[#This Row],[Team]], Players[Captain], TRUE) * Settings!$B$5</f>
        <v>0</v>
      </c>
      <c r="R97" s="28">
        <f>SUMIFS(Players[Base], Players[Team], Players[[#This Row],[Team]], Players[Coach], TRUE) * Settings!$B$6</f>
        <v>0</v>
      </c>
      <c r="S97" s="28">
        <f>IF(Players[[#This Row],[Team]] = 0, 0, AVERAGEIFS(Players[ANC Base ATK], Players[Team], Players[[#This Row],[Team]]))</f>
        <v>11.540862536333147</v>
      </c>
      <c r="T97" s="28">
        <f>IF(Players[[#This Row],[Team]] = 0, 0, AVERAGEIFS(Players[ANC Base DEF], Players[Team], Players[[#This Row],[Team]]))</f>
        <v>51.270187988463476</v>
      </c>
      <c r="U97" s="28">
        <v>16.826165502418974</v>
      </c>
      <c r="V97" s="28">
        <v>86.864023050881926</v>
      </c>
    </row>
    <row r="98" spans="1:22" ht="15" customHeight="1">
      <c r="A98" s="12">
        <v>422</v>
      </c>
      <c r="B98" s="12" t="s">
        <v>162</v>
      </c>
      <c r="C98" s="12" t="s">
        <v>65</v>
      </c>
      <c r="D98" s="12" t="s">
        <v>160</v>
      </c>
      <c r="E98" s="12" t="s">
        <v>65</v>
      </c>
      <c r="F9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98" s="12" t="str">
        <f>IF(Players[[#This Row],[Coach]], "Coach", IF(Players[[#This Row],[Active]], "Active", "Inactive"))</f>
        <v>Active</v>
      </c>
      <c r="H98" s="32">
        <f>Players[[#This Row],[Base]] * Settings!$B$2 + Players[[#This Row],[Entry Bonus]] + Players[[#This Row],[Sniper Bonus]] + Players[[#This Row],[Captain Bonus]] + Players[[#This Row],[Coach Bonus]]</f>
        <v>24.599999999999998</v>
      </c>
      <c r="I98" s="21" t="b">
        <f>TRUE</f>
        <v>1</v>
      </c>
      <c r="J98" s="23" t="b">
        <f>FALSE</f>
        <v>0</v>
      </c>
      <c r="K98" s="21" t="b">
        <f>FALSE</f>
        <v>0</v>
      </c>
      <c r="L98" s="20" t="b">
        <f>FALSE</f>
        <v>0</v>
      </c>
      <c r="M98" s="20" t="b">
        <f>FALSE</f>
        <v>0</v>
      </c>
      <c r="N98" s="29">
        <v>41</v>
      </c>
      <c r="O98" s="28">
        <f>SUMIFS(Players[Base], Players[Team], Players[[#This Row],[Team]], Players[Entry], TRUE) * Settings!$B$3</f>
        <v>0</v>
      </c>
      <c r="P98" s="28">
        <f>SUMIFS(Players[Base], Players[Team], Players[[#This Row],[Team]], Players[Sniper], TRUE) * Settings!$B$4</f>
        <v>0</v>
      </c>
      <c r="Q98" s="28">
        <f>SUMIFS(Players[Base], Players[Team], Players[[#This Row],[Team]], Players[Captain], TRUE) * Settings!$B$5</f>
        <v>0</v>
      </c>
      <c r="R98" s="28">
        <f>SUMIFS(Players[Base], Players[Team], Players[[#This Row],[Team]], Players[Coach], TRUE) * Settings!$B$6</f>
        <v>0</v>
      </c>
      <c r="S98" s="28">
        <f>IF(Players[[#This Row],[Team]] = 0, 0, AVERAGEIFS(Players[ANC Base ATK], Players[Team], Players[[#This Row],[Team]]))</f>
        <v>11.540862536333147</v>
      </c>
      <c r="T98" s="28">
        <f>IF(Players[[#This Row],[Team]] = 0, 0, AVERAGEIFS(Players[ANC Base DEF], Players[Team], Players[[#This Row],[Team]]))</f>
        <v>51.270187988463476</v>
      </c>
      <c r="U98" s="28">
        <v>7.2254971895769753</v>
      </c>
      <c r="V98" s="28">
        <v>7.1920538127302871</v>
      </c>
    </row>
    <row r="99" spans="1:22" ht="15" customHeight="1">
      <c r="A99" s="12">
        <v>596</v>
      </c>
      <c r="B99" s="12" t="s">
        <v>163</v>
      </c>
      <c r="C99" s="12" t="s">
        <v>65</v>
      </c>
      <c r="D99" s="12" t="s">
        <v>160</v>
      </c>
      <c r="E99" s="12" t="s">
        <v>65</v>
      </c>
      <c r="F9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99" s="12" t="str">
        <f>IF(Players[[#This Row],[Coach]], "Coach", IF(Players[[#This Row],[Active]], "Active", "Inactive"))</f>
        <v>Active</v>
      </c>
      <c r="H99" s="32">
        <f>Players[[#This Row],[Base]] * Settings!$B$2 + Players[[#This Row],[Entry Bonus]] + Players[[#This Row],[Sniper Bonus]] + Players[[#This Row],[Captain Bonus]] + Players[[#This Row],[Coach Bonus]]</f>
        <v>6.5039999999999996</v>
      </c>
      <c r="I99" s="21" t="b">
        <f>TRUE</f>
        <v>1</v>
      </c>
      <c r="J99" s="23" t="b">
        <f>FALSE</f>
        <v>0</v>
      </c>
      <c r="K99" s="21" t="b">
        <f>FALSE</f>
        <v>0</v>
      </c>
      <c r="L99" s="20" t="b">
        <f>FALSE</f>
        <v>0</v>
      </c>
      <c r="M99" s="20" t="b">
        <f>FALSE</f>
        <v>0</v>
      </c>
      <c r="N99" s="29">
        <v>10.84</v>
      </c>
      <c r="O99" s="28">
        <f>SUMIFS(Players[Base], Players[Team], Players[[#This Row],[Team]], Players[Entry], TRUE) * Settings!$B$3</f>
        <v>0</v>
      </c>
      <c r="P99" s="28">
        <f>SUMIFS(Players[Base], Players[Team], Players[[#This Row],[Team]], Players[Sniper], TRUE) * Settings!$B$4</f>
        <v>0</v>
      </c>
      <c r="Q99" s="28">
        <f>SUMIFS(Players[Base], Players[Team], Players[[#This Row],[Team]], Players[Captain], TRUE) * Settings!$B$5</f>
        <v>0</v>
      </c>
      <c r="R99" s="28">
        <f>SUMIFS(Players[Base], Players[Team], Players[[#This Row],[Team]], Players[Coach], TRUE) * Settings!$B$6</f>
        <v>0</v>
      </c>
      <c r="S99" s="28">
        <f>IF(Players[[#This Row],[Team]] = 0, 0, AVERAGEIFS(Players[ANC Base ATK], Players[Team], Players[[#This Row],[Team]]))</f>
        <v>11.540862536333147</v>
      </c>
      <c r="T99" s="28">
        <f>IF(Players[[#This Row],[Team]] = 0, 0, AVERAGEIFS(Players[ANC Base DEF], Players[Team], Players[[#This Row],[Team]]))</f>
        <v>51.270187988463476</v>
      </c>
      <c r="U99" s="28">
        <v>5.633841933157929</v>
      </c>
      <c r="V99" s="28">
        <v>9.4234406887091655</v>
      </c>
    </row>
    <row r="100" spans="1:22" ht="15" customHeight="1">
      <c r="A100" s="12">
        <v>541</v>
      </c>
      <c r="B100" s="12" t="s">
        <v>164</v>
      </c>
      <c r="C100" s="12" t="s">
        <v>65</v>
      </c>
      <c r="D100" s="12" t="s">
        <v>160</v>
      </c>
      <c r="E100" s="12" t="s">
        <v>65</v>
      </c>
      <c r="F10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00" s="12" t="str">
        <f>IF(Players[[#This Row],[Coach]], "Coach", IF(Players[[#This Row],[Active]], "Active", "Inactive"))</f>
        <v>Active</v>
      </c>
      <c r="H100" s="32">
        <f>Players[[#This Row],[Base]] * Settings!$B$2 + Players[[#This Row],[Entry Bonus]] + Players[[#This Row],[Sniper Bonus]] + Players[[#This Row],[Captain Bonus]] + Players[[#This Row],[Coach Bonus]]</f>
        <v>2.214</v>
      </c>
      <c r="I100" s="21" t="b">
        <f>TRUE</f>
        <v>1</v>
      </c>
      <c r="J100" s="23" t="b">
        <f>FALSE</f>
        <v>0</v>
      </c>
      <c r="K100" s="21" t="b">
        <f>FALSE</f>
        <v>0</v>
      </c>
      <c r="L100" s="20" t="b">
        <f>FALSE</f>
        <v>0</v>
      </c>
      <c r="M100" s="20" t="b">
        <f>FALSE</f>
        <v>0</v>
      </c>
      <c r="N100" s="29">
        <v>3.69</v>
      </c>
      <c r="O100" s="28">
        <f>SUMIFS(Players[Base], Players[Team], Players[[#This Row],[Team]], Players[Entry], TRUE) * Settings!$B$3</f>
        <v>0</v>
      </c>
      <c r="P100" s="28">
        <f>SUMIFS(Players[Base], Players[Team], Players[[#This Row],[Team]], Players[Sniper], TRUE) * Settings!$B$4</f>
        <v>0</v>
      </c>
      <c r="Q100" s="28">
        <f>SUMIFS(Players[Base], Players[Team], Players[[#This Row],[Team]], Players[Captain], TRUE) * Settings!$B$5</f>
        <v>0</v>
      </c>
      <c r="R100" s="28">
        <f>SUMIFS(Players[Base], Players[Team], Players[[#This Row],[Team]], Players[Coach], TRUE) * Settings!$B$6</f>
        <v>0</v>
      </c>
      <c r="S100" s="28">
        <f>IF(Players[[#This Row],[Team]] = 0, 0, AVERAGEIFS(Players[ANC Base ATK], Players[Team], Players[[#This Row],[Team]]))</f>
        <v>11.540862536333147</v>
      </c>
      <c r="T100" s="28">
        <f>IF(Players[[#This Row],[Team]] = 0, 0, AVERAGEIFS(Players[ANC Base DEF], Players[Team], Players[[#This Row],[Team]]))</f>
        <v>51.270187988463476</v>
      </c>
      <c r="U100" s="28">
        <v>1.1941987558699056</v>
      </c>
      <c r="V100" s="28">
        <v>58.139360613753297</v>
      </c>
    </row>
    <row r="101" spans="1:22" ht="15" customHeight="1">
      <c r="A101" s="12">
        <v>188</v>
      </c>
      <c r="B101" s="12" t="s">
        <v>165</v>
      </c>
      <c r="C101" s="12" t="s">
        <v>166</v>
      </c>
      <c r="D101" s="12" t="s">
        <v>167</v>
      </c>
      <c r="E101" s="12" t="s">
        <v>27</v>
      </c>
      <c r="F10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01" s="12" t="str">
        <f>IF(Players[[#This Row],[Coach]], "Coach", IF(Players[[#This Row],[Active]], "Active", "Inactive"))</f>
        <v>Active</v>
      </c>
      <c r="H101" s="32">
        <f>Players[[#This Row],[Base]] * Settings!$B$2 + Players[[#This Row],[Entry Bonus]] + Players[[#This Row],[Sniper Bonus]] + Players[[#This Row],[Captain Bonus]] + Players[[#This Row],[Coach Bonus]]</f>
        <v>68.653199999999998</v>
      </c>
      <c r="I101" s="21" t="b">
        <f>TRUE</f>
        <v>1</v>
      </c>
      <c r="J101" s="23" t="b">
        <f>FALSE</f>
        <v>0</v>
      </c>
      <c r="K101" s="21" t="b">
        <f>FALSE</f>
        <v>0</v>
      </c>
      <c r="L101" s="20" t="b">
        <f>FALSE</f>
        <v>0</v>
      </c>
      <c r="M101" s="20" t="b">
        <f>FALSE</f>
        <v>0</v>
      </c>
      <c r="N101" s="29">
        <v>89.3</v>
      </c>
      <c r="O101" s="28">
        <f>SUMIFS(Players[Base], Players[Team], Players[[#This Row],[Team]], Players[Entry], TRUE) * Settings!$B$3</f>
        <v>2.5055999999999998</v>
      </c>
      <c r="P101" s="28">
        <f>SUMIFS(Players[Base], Players[Team], Players[[#This Row],[Team]], Players[Sniper], TRUE) * Settings!$B$4</f>
        <v>2.1467999999999998</v>
      </c>
      <c r="Q101" s="28">
        <f>SUMIFS(Players[Base], Players[Team], Players[[#This Row],[Team]], Players[Captain], TRUE) * Settings!$B$5</f>
        <v>10.4208</v>
      </c>
      <c r="R101" s="28">
        <f>SUMIFS(Players[Base], Players[Team], Players[[#This Row],[Team]], Players[Coach], TRUE) * Settings!$B$6</f>
        <v>0</v>
      </c>
      <c r="S101" s="28">
        <f>IF(Players[[#This Row],[Team]] = 0, 0, AVERAGEIFS(Players[ANC Base ATK], Players[Team], Players[[#This Row],[Team]]))</f>
        <v>21.287360066596992</v>
      </c>
      <c r="T101" s="28">
        <f>IF(Players[[#This Row],[Team]] = 0, 0, AVERAGEIFS(Players[ANC Base DEF], Players[Team], Players[[#This Row],[Team]]))</f>
        <v>51.154151950949391</v>
      </c>
      <c r="U101" s="28">
        <v>46.446280350239157</v>
      </c>
      <c r="V101" s="28">
        <v>92.557307255533999</v>
      </c>
    </row>
    <row r="102" spans="1:22" ht="15" customHeight="1">
      <c r="A102" s="12">
        <v>146</v>
      </c>
      <c r="B102" s="12" t="s">
        <v>168</v>
      </c>
      <c r="C102" s="12" t="s">
        <v>169</v>
      </c>
      <c r="D102" s="12" t="s">
        <v>167</v>
      </c>
      <c r="E102" s="12" t="s">
        <v>27</v>
      </c>
      <c r="F10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02" s="12" t="str">
        <f>IF(Players[[#This Row],[Coach]], "Coach", IF(Players[[#This Row],[Active]], "Active", "Inactive"))</f>
        <v>Inactive</v>
      </c>
      <c r="H102" s="32">
        <f>Players[[#This Row],[Base]] * Settings!$B$2 + Players[[#This Row],[Entry Bonus]] + Players[[#This Row],[Sniper Bonus]] + Players[[#This Row],[Captain Bonus]] + Players[[#This Row],[Coach Bonus]]</f>
        <v>59.761200000000002</v>
      </c>
      <c r="I102" s="21" t="b">
        <f>FALSE</f>
        <v>0</v>
      </c>
      <c r="J102" s="23" t="b">
        <f>FALSE</f>
        <v>0</v>
      </c>
      <c r="K102" s="21" t="b">
        <f>FALSE</f>
        <v>0</v>
      </c>
      <c r="L102" s="20" t="b">
        <f>FALSE</f>
        <v>0</v>
      </c>
      <c r="M102" s="20" t="b">
        <f>FALSE</f>
        <v>0</v>
      </c>
      <c r="N102" s="29">
        <v>74.48</v>
      </c>
      <c r="O102" s="28">
        <f>SUMIFS(Players[Base], Players[Team], Players[[#This Row],[Team]], Players[Entry], TRUE) * Settings!$B$3</f>
        <v>2.5055999999999998</v>
      </c>
      <c r="P102" s="28">
        <f>SUMIFS(Players[Base], Players[Team], Players[[#This Row],[Team]], Players[Sniper], TRUE) * Settings!$B$4</f>
        <v>2.1467999999999998</v>
      </c>
      <c r="Q102" s="28">
        <f>SUMIFS(Players[Base], Players[Team], Players[[#This Row],[Team]], Players[Captain], TRUE) * Settings!$B$5</f>
        <v>10.4208</v>
      </c>
      <c r="R102" s="28">
        <f>SUMIFS(Players[Base], Players[Team], Players[[#This Row],[Team]], Players[Coach], TRUE) * Settings!$B$6</f>
        <v>0</v>
      </c>
      <c r="S102" s="28">
        <f>IF(Players[[#This Row],[Team]] = 0, 0, AVERAGEIFS(Players[ANC Base ATK], Players[Team], Players[[#This Row],[Team]]))</f>
        <v>21.287360066596992</v>
      </c>
      <c r="T102" s="28">
        <f>IF(Players[[#This Row],[Team]] = 0, 0, AVERAGEIFS(Players[ANC Base DEF], Players[Team], Players[[#This Row],[Team]]))</f>
        <v>51.154151950949391</v>
      </c>
      <c r="U102" s="28">
        <v>34.565872367993691</v>
      </c>
      <c r="V102" s="28">
        <v>92.19087376498598</v>
      </c>
    </row>
    <row r="103" spans="1:22" ht="15" customHeight="1">
      <c r="A103" s="12">
        <v>262</v>
      </c>
      <c r="B103" s="12" t="s">
        <v>170</v>
      </c>
      <c r="C103" s="12" t="s">
        <v>169</v>
      </c>
      <c r="D103" s="12" t="s">
        <v>167</v>
      </c>
      <c r="E103" s="12" t="s">
        <v>27</v>
      </c>
      <c r="F10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03" s="12" t="str">
        <f>IF(Players[[#This Row],[Coach]], "Coach", IF(Players[[#This Row],[Active]], "Active", "Inactive"))</f>
        <v>Inactive</v>
      </c>
      <c r="H103" s="32">
        <f>Players[[#This Row],[Base]] * Settings!$B$2 + Players[[#This Row],[Entry Bonus]] + Players[[#This Row],[Sniper Bonus]] + Players[[#This Row],[Captain Bonus]] + Players[[#This Row],[Coach Bonus]]</f>
        <v>55.075200000000002</v>
      </c>
      <c r="I103" s="21" t="b">
        <f>FALSE</f>
        <v>0</v>
      </c>
      <c r="J103" s="23" t="b">
        <f>FALSE</f>
        <v>0</v>
      </c>
      <c r="K103" s="21" t="b">
        <f>FALSE</f>
        <v>0</v>
      </c>
      <c r="L103" s="20" t="b">
        <f>FALSE</f>
        <v>0</v>
      </c>
      <c r="M103" s="20" t="b">
        <f>FALSE</f>
        <v>0</v>
      </c>
      <c r="N103" s="29">
        <v>66.67</v>
      </c>
      <c r="O103" s="28">
        <f>SUMIFS(Players[Base], Players[Team], Players[[#This Row],[Team]], Players[Entry], TRUE) * Settings!$B$3</f>
        <v>2.5055999999999998</v>
      </c>
      <c r="P103" s="28">
        <f>SUMIFS(Players[Base], Players[Team], Players[[#This Row],[Team]], Players[Sniper], TRUE) * Settings!$B$4</f>
        <v>2.1467999999999998</v>
      </c>
      <c r="Q103" s="28">
        <f>SUMIFS(Players[Base], Players[Team], Players[[#This Row],[Team]], Players[Captain], TRUE) * Settings!$B$5</f>
        <v>10.4208</v>
      </c>
      <c r="R103" s="28">
        <f>SUMIFS(Players[Base], Players[Team], Players[[#This Row],[Team]], Players[Coach], TRUE) * Settings!$B$6</f>
        <v>0</v>
      </c>
      <c r="S103" s="28">
        <f>IF(Players[[#This Row],[Team]] = 0, 0, AVERAGEIFS(Players[ANC Base ATK], Players[Team], Players[[#This Row],[Team]]))</f>
        <v>21.287360066596992</v>
      </c>
      <c r="T103" s="28">
        <f>IF(Players[[#This Row],[Team]] = 0, 0, AVERAGEIFS(Players[ANC Base DEF], Players[Team], Players[[#This Row],[Team]]))</f>
        <v>51.154151950949391</v>
      </c>
      <c r="U103" s="28">
        <v>24.499293568897773</v>
      </c>
      <c r="V103" s="28">
        <v>39.101540136638256</v>
      </c>
    </row>
    <row r="104" spans="1:22" ht="15" customHeight="1">
      <c r="A104" s="12">
        <v>145</v>
      </c>
      <c r="B104" s="12" t="s">
        <v>171</v>
      </c>
      <c r="C104" s="12" t="s">
        <v>166</v>
      </c>
      <c r="D104" s="12" t="s">
        <v>167</v>
      </c>
      <c r="E104" s="12" t="s">
        <v>27</v>
      </c>
      <c r="F10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104" s="12" t="str">
        <f>IF(Players[[#This Row],[Coach]], "Coach", IF(Players[[#This Row],[Active]], "Active", "Inactive"))</f>
        <v>Active</v>
      </c>
      <c r="H104" s="32">
        <f>Players[[#This Row],[Base]] * Settings!$B$2 + Players[[#This Row],[Entry Bonus]] + Players[[#This Row],[Sniper Bonus]] + Players[[#This Row],[Captain Bonus]] + Players[[#This Row],[Coach Bonus]]</f>
        <v>25.807199999999998</v>
      </c>
      <c r="I104" s="21" t="b">
        <f>TRUE</f>
        <v>1</v>
      </c>
      <c r="J104" s="23" t="b">
        <f>FALSE</f>
        <v>0</v>
      </c>
      <c r="K104" s="21" t="b">
        <f>TRUE</f>
        <v>1</v>
      </c>
      <c r="L104" s="20" t="b">
        <f>FALSE</f>
        <v>0</v>
      </c>
      <c r="M104" s="20" t="b">
        <f>FALSE</f>
        <v>0</v>
      </c>
      <c r="N104" s="29">
        <v>17.89</v>
      </c>
      <c r="O104" s="28">
        <f>SUMIFS(Players[Base], Players[Team], Players[[#This Row],[Team]], Players[Entry], TRUE) * Settings!$B$3</f>
        <v>2.5055999999999998</v>
      </c>
      <c r="P104" s="28">
        <f>SUMIFS(Players[Base], Players[Team], Players[[#This Row],[Team]], Players[Sniper], TRUE) * Settings!$B$4</f>
        <v>2.1467999999999998</v>
      </c>
      <c r="Q104" s="28">
        <f>SUMIFS(Players[Base], Players[Team], Players[[#This Row],[Team]], Players[Captain], TRUE) * Settings!$B$5</f>
        <v>10.4208</v>
      </c>
      <c r="R104" s="28">
        <f>SUMIFS(Players[Base], Players[Team], Players[[#This Row],[Team]], Players[Coach], TRUE) * Settings!$B$6</f>
        <v>0</v>
      </c>
      <c r="S104" s="28">
        <f>IF(Players[[#This Row],[Team]] = 0, 0, AVERAGEIFS(Players[ANC Base ATK], Players[Team], Players[[#This Row],[Team]]))</f>
        <v>21.287360066596992</v>
      </c>
      <c r="T104" s="28">
        <f>IF(Players[[#This Row],[Team]] = 0, 0, AVERAGEIFS(Players[ANC Base DEF], Players[Team], Players[[#This Row],[Team]]))</f>
        <v>51.154151950949391</v>
      </c>
      <c r="U104" s="28">
        <v>20.518849408674143</v>
      </c>
      <c r="V104" s="28">
        <v>62.370371133157157</v>
      </c>
    </row>
    <row r="105" spans="1:22" ht="15" customHeight="1">
      <c r="A105" s="12">
        <v>128</v>
      </c>
      <c r="B105" s="12" t="s">
        <v>172</v>
      </c>
      <c r="C105" s="12" t="s">
        <v>166</v>
      </c>
      <c r="D105" s="12" t="s">
        <v>167</v>
      </c>
      <c r="E105" s="12" t="s">
        <v>27</v>
      </c>
      <c r="F10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105" s="12" t="str">
        <f>IF(Players[[#This Row],[Coach]], "Coach", IF(Players[[#This Row],[Active]], "Active", "Inactive"))</f>
        <v>Active</v>
      </c>
      <c r="H105" s="32">
        <f>Players[[#This Row],[Base]] * Settings!$B$2 + Players[[#This Row],[Entry Bonus]] + Players[[#This Row],[Sniper Bonus]] + Players[[#This Row],[Captain Bonus]] + Players[[#This Row],[Coach Bonus]]</f>
        <v>67.177199999999999</v>
      </c>
      <c r="I105" s="21" t="b">
        <f>TRUE</f>
        <v>1</v>
      </c>
      <c r="J105" s="23" t="b">
        <f>FALSE</f>
        <v>0</v>
      </c>
      <c r="K105" s="21" t="b">
        <f>FALSE</f>
        <v>0</v>
      </c>
      <c r="L105" s="20" t="b">
        <f>TRUE</f>
        <v>1</v>
      </c>
      <c r="M105" s="20" t="b">
        <f>FALSE</f>
        <v>0</v>
      </c>
      <c r="N105" s="29">
        <v>86.84</v>
      </c>
      <c r="O105" s="28">
        <f>SUMIFS(Players[Base], Players[Team], Players[[#This Row],[Team]], Players[Entry], TRUE) * Settings!$B$3</f>
        <v>2.5055999999999998</v>
      </c>
      <c r="P105" s="28">
        <f>SUMIFS(Players[Base], Players[Team], Players[[#This Row],[Team]], Players[Sniper], TRUE) * Settings!$B$4</f>
        <v>2.1467999999999998</v>
      </c>
      <c r="Q105" s="28">
        <f>SUMIFS(Players[Base], Players[Team], Players[[#This Row],[Team]], Players[Captain], TRUE) * Settings!$B$5</f>
        <v>10.4208</v>
      </c>
      <c r="R105" s="28">
        <f>SUMIFS(Players[Base], Players[Team], Players[[#This Row],[Team]], Players[Coach], TRUE) * Settings!$B$6</f>
        <v>0</v>
      </c>
      <c r="S105" s="28">
        <f>IF(Players[[#This Row],[Team]] = 0, 0, AVERAGEIFS(Players[ANC Base ATK], Players[Team], Players[[#This Row],[Team]]))</f>
        <v>21.287360066596992</v>
      </c>
      <c r="T105" s="28">
        <f>IF(Players[[#This Row],[Team]] = 0, 0, AVERAGEIFS(Players[ANC Base DEF], Players[Team], Players[[#This Row],[Team]]))</f>
        <v>51.154151950949391</v>
      </c>
      <c r="U105" s="28">
        <v>14.356561508356942</v>
      </c>
      <c r="V105" s="28">
        <v>50.393140211023159</v>
      </c>
    </row>
    <row r="106" spans="1:22" ht="15" customHeight="1">
      <c r="A106" s="12">
        <v>50</v>
      </c>
      <c r="B106" s="12" t="s">
        <v>173</v>
      </c>
      <c r="C106" s="12" t="s">
        <v>166</v>
      </c>
      <c r="D106" s="12" t="s">
        <v>167</v>
      </c>
      <c r="E106" s="12" t="s">
        <v>27</v>
      </c>
      <c r="F10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106" s="12" t="str">
        <f>IF(Players[[#This Row],[Coach]], "Coach", IF(Players[[#This Row],[Active]], "Active", "Inactive"))</f>
        <v>Active</v>
      </c>
      <c r="H106" s="32">
        <f>Players[[#This Row],[Base]] * Settings!$B$2 + Players[[#This Row],[Entry Bonus]] + Players[[#This Row],[Sniper Bonus]] + Players[[#This Row],[Captain Bonus]] + Players[[#This Row],[Coach Bonus]]</f>
        <v>27.601199999999999</v>
      </c>
      <c r="I106" s="21" t="b">
        <f>TRUE</f>
        <v>1</v>
      </c>
      <c r="J106" s="23" t="b">
        <f>TRUE</f>
        <v>1</v>
      </c>
      <c r="K106" s="21" t="b">
        <f>FALSE</f>
        <v>0</v>
      </c>
      <c r="L106" s="20" t="b">
        <f>FALSE</f>
        <v>0</v>
      </c>
      <c r="M106" s="20" t="b">
        <f>FALSE</f>
        <v>0</v>
      </c>
      <c r="N106" s="29">
        <v>20.88</v>
      </c>
      <c r="O106" s="28">
        <f>SUMIFS(Players[Base], Players[Team], Players[[#This Row],[Team]], Players[Entry], TRUE) * Settings!$B$3</f>
        <v>2.5055999999999998</v>
      </c>
      <c r="P106" s="28">
        <f>SUMIFS(Players[Base], Players[Team], Players[[#This Row],[Team]], Players[Sniper], TRUE) * Settings!$B$4</f>
        <v>2.1467999999999998</v>
      </c>
      <c r="Q106" s="28">
        <f>SUMIFS(Players[Base], Players[Team], Players[[#This Row],[Team]], Players[Captain], TRUE) * Settings!$B$5</f>
        <v>10.4208</v>
      </c>
      <c r="R106" s="28">
        <f>SUMIFS(Players[Base], Players[Team], Players[[#This Row],[Team]], Players[Coach], TRUE) * Settings!$B$6</f>
        <v>0</v>
      </c>
      <c r="S106" s="28">
        <f>IF(Players[[#This Row],[Team]] = 0, 0, AVERAGEIFS(Players[ANC Base ATK], Players[Team], Players[[#This Row],[Team]]))</f>
        <v>21.287360066596992</v>
      </c>
      <c r="T106" s="28">
        <f>IF(Players[[#This Row],[Team]] = 0, 0, AVERAGEIFS(Players[ANC Base DEF], Players[Team], Players[[#This Row],[Team]]))</f>
        <v>51.154151950949391</v>
      </c>
      <c r="U106" s="28">
        <v>14.266930892439779</v>
      </c>
      <c r="V106" s="28">
        <v>13.089774969124814</v>
      </c>
    </row>
    <row r="107" spans="1:22" ht="15" customHeight="1">
      <c r="A107" s="12">
        <v>52</v>
      </c>
      <c r="B107" s="12" t="s">
        <v>174</v>
      </c>
      <c r="C107" s="12" t="s">
        <v>166</v>
      </c>
      <c r="D107" s="12" t="s">
        <v>167</v>
      </c>
      <c r="E107" s="12" t="s">
        <v>27</v>
      </c>
      <c r="F10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07" s="12" t="str">
        <f>IF(Players[[#This Row],[Coach]], "Coach", IF(Players[[#This Row],[Active]], "Active", "Inactive"))</f>
        <v>Active</v>
      </c>
      <c r="H107" s="32">
        <f>Players[[#This Row],[Base]] * Settings!$B$2 + Players[[#This Row],[Entry Bonus]] + Players[[#This Row],[Sniper Bonus]] + Players[[#This Row],[Captain Bonus]] + Players[[#This Row],[Coach Bonus]]</f>
        <v>32.995199999999997</v>
      </c>
      <c r="I107" s="21" t="b">
        <f>TRUE</f>
        <v>1</v>
      </c>
      <c r="J107" s="23" t="b">
        <f>FALSE</f>
        <v>0</v>
      </c>
      <c r="K107" s="21" t="b">
        <f>FALSE</f>
        <v>0</v>
      </c>
      <c r="L107" s="20" t="b">
        <f>FALSE</f>
        <v>0</v>
      </c>
      <c r="M107" s="20" t="b">
        <f>FALSE</f>
        <v>0</v>
      </c>
      <c r="N107" s="29">
        <v>29.87</v>
      </c>
      <c r="O107" s="28">
        <f>SUMIFS(Players[Base], Players[Team], Players[[#This Row],[Team]], Players[Entry], TRUE) * Settings!$B$3</f>
        <v>2.5055999999999998</v>
      </c>
      <c r="P107" s="28">
        <f>SUMIFS(Players[Base], Players[Team], Players[[#This Row],[Team]], Players[Sniper], TRUE) * Settings!$B$4</f>
        <v>2.1467999999999998</v>
      </c>
      <c r="Q107" s="28">
        <f>SUMIFS(Players[Base], Players[Team], Players[[#This Row],[Team]], Players[Captain], TRUE) * Settings!$B$5</f>
        <v>10.4208</v>
      </c>
      <c r="R107" s="28">
        <f>SUMIFS(Players[Base], Players[Team], Players[[#This Row],[Team]], Players[Coach], TRUE) * Settings!$B$6</f>
        <v>0</v>
      </c>
      <c r="S107" s="28">
        <f>IF(Players[[#This Row],[Team]] = 0, 0, AVERAGEIFS(Players[ANC Base ATK], Players[Team], Players[[#This Row],[Team]]))</f>
        <v>21.287360066596992</v>
      </c>
      <c r="T107" s="28">
        <f>IF(Players[[#This Row],[Team]] = 0, 0, AVERAGEIFS(Players[ANC Base DEF], Players[Team], Players[[#This Row],[Team]]))</f>
        <v>51.154151950949391</v>
      </c>
      <c r="U107" s="28">
        <v>7.8787136621729754</v>
      </c>
      <c r="V107" s="28">
        <v>53.016569392562829</v>
      </c>
    </row>
    <row r="108" spans="1:22" ht="15" customHeight="1">
      <c r="A108" s="12">
        <v>122</v>
      </c>
      <c r="B108" s="12" t="s">
        <v>175</v>
      </c>
      <c r="C108" s="12" t="s">
        <v>166</v>
      </c>
      <c r="D108" s="12" t="s">
        <v>167</v>
      </c>
      <c r="E108" s="12" t="s">
        <v>27</v>
      </c>
      <c r="F10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08" s="12" t="str">
        <f>IF(Players[[#This Row],[Coach]], "Coach", IF(Players[[#This Row],[Active]], "Active", "Inactive"))</f>
        <v>Inactive</v>
      </c>
      <c r="H108" s="32">
        <f>Players[[#This Row],[Base]] * Settings!$B$2 + Players[[#This Row],[Entry Bonus]] + Players[[#This Row],[Sniper Bonus]] + Players[[#This Row],[Captain Bonus]] + Players[[#This Row],[Coach Bonus]]</f>
        <v>63.277200000000001</v>
      </c>
      <c r="I108" s="21" t="b">
        <f>FALSE</f>
        <v>0</v>
      </c>
      <c r="J108" s="23" t="b">
        <f>FALSE</f>
        <v>0</v>
      </c>
      <c r="K108" s="21" t="b">
        <f>FALSE</f>
        <v>0</v>
      </c>
      <c r="L108" s="20" t="b">
        <f>FALSE</f>
        <v>0</v>
      </c>
      <c r="M108" s="20" t="b">
        <f>FALSE</f>
        <v>0</v>
      </c>
      <c r="N108" s="29">
        <v>80.34</v>
      </c>
      <c r="O108" s="28">
        <f>SUMIFS(Players[Base], Players[Team], Players[[#This Row],[Team]], Players[Entry], TRUE) * Settings!$B$3</f>
        <v>2.5055999999999998</v>
      </c>
      <c r="P108" s="28">
        <f>SUMIFS(Players[Base], Players[Team], Players[[#This Row],[Team]], Players[Sniper], TRUE) * Settings!$B$4</f>
        <v>2.1467999999999998</v>
      </c>
      <c r="Q108" s="28">
        <f>SUMIFS(Players[Base], Players[Team], Players[[#This Row],[Team]], Players[Captain], TRUE) * Settings!$B$5</f>
        <v>10.4208</v>
      </c>
      <c r="R108" s="28">
        <f>SUMIFS(Players[Base], Players[Team], Players[[#This Row],[Team]], Players[Coach], TRUE) * Settings!$B$6</f>
        <v>0</v>
      </c>
      <c r="S108" s="28">
        <f>IF(Players[[#This Row],[Team]] = 0, 0, AVERAGEIFS(Players[ANC Base ATK], Players[Team], Players[[#This Row],[Team]]))</f>
        <v>21.287360066596992</v>
      </c>
      <c r="T108" s="28">
        <f>IF(Players[[#This Row],[Team]] = 0, 0, AVERAGEIFS(Players[ANC Base DEF], Players[Team], Players[[#This Row],[Team]]))</f>
        <v>51.154151950949391</v>
      </c>
      <c r="U108" s="28">
        <v>7.7663787740015202</v>
      </c>
      <c r="V108" s="28">
        <v>6.5136387445689659</v>
      </c>
    </row>
    <row r="109" spans="1:22" ht="15" customHeight="1">
      <c r="A109" s="12">
        <v>197</v>
      </c>
      <c r="B109" s="12" t="s">
        <v>176</v>
      </c>
      <c r="C109" s="12" t="s">
        <v>177</v>
      </c>
      <c r="D109" s="12" t="s">
        <v>178</v>
      </c>
      <c r="E109" s="12" t="s">
        <v>121</v>
      </c>
      <c r="F10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09" s="12" t="str">
        <f>IF(Players[[#This Row],[Coach]], "Coach", IF(Players[[#This Row],[Active]], "Active", "Inactive"))</f>
        <v>Active</v>
      </c>
      <c r="H109" s="32">
        <f>Players[[#This Row],[Base]] * Settings!$B$2 + Players[[#This Row],[Entry Bonus]] + Players[[#This Row],[Sniper Bonus]] + Players[[#This Row],[Captain Bonus]] + Players[[#This Row],[Coach Bonus]]</f>
        <v>56.01</v>
      </c>
      <c r="I109" s="21" t="b">
        <f>TRUE</f>
        <v>1</v>
      </c>
      <c r="J109" s="23" t="b">
        <f>FALSE</f>
        <v>0</v>
      </c>
      <c r="K109" s="21" t="b">
        <f>FALSE</f>
        <v>0</v>
      </c>
      <c r="L109" s="20" t="b">
        <f>FALSE</f>
        <v>0</v>
      </c>
      <c r="M109" s="20" t="b">
        <f>FALSE</f>
        <v>0</v>
      </c>
      <c r="N109" s="29">
        <v>93.35</v>
      </c>
      <c r="O109" s="28">
        <f>SUMIFS(Players[Base], Players[Team], Players[[#This Row],[Team]], Players[Entry], TRUE) * Settings!$B$3</f>
        <v>0</v>
      </c>
      <c r="P109" s="28">
        <f>SUMIFS(Players[Base], Players[Team], Players[[#This Row],[Team]], Players[Sniper], TRUE) * Settings!$B$4</f>
        <v>0</v>
      </c>
      <c r="Q109" s="28">
        <f>SUMIFS(Players[Base], Players[Team], Players[[#This Row],[Team]], Players[Captain], TRUE) * Settings!$B$5</f>
        <v>0</v>
      </c>
      <c r="R109" s="28">
        <f>SUMIFS(Players[Base], Players[Team], Players[[#This Row],[Team]], Players[Coach], TRUE) * Settings!$B$6</f>
        <v>0</v>
      </c>
      <c r="S109" s="28">
        <f>IF(Players[[#This Row],[Team]] = 0, 0, AVERAGEIFS(Players[ANC Base ATK], Players[Team], Players[[#This Row],[Team]]))</f>
        <v>32.536655642604607</v>
      </c>
      <c r="T109" s="28">
        <f>IF(Players[[#This Row],[Team]] = 0, 0, AVERAGEIFS(Players[ANC Base DEF], Players[Team], Players[[#This Row],[Team]]))</f>
        <v>50.826256271101954</v>
      </c>
      <c r="U109" s="28">
        <v>53.437961468830451</v>
      </c>
      <c r="V109" s="28">
        <v>91.121333650078299</v>
      </c>
    </row>
    <row r="110" spans="1:22" ht="15" customHeight="1">
      <c r="A110" s="12">
        <v>263</v>
      </c>
      <c r="B110" s="12" t="s">
        <v>179</v>
      </c>
      <c r="C110" s="12" t="s">
        <v>177</v>
      </c>
      <c r="D110" s="12" t="s">
        <v>178</v>
      </c>
      <c r="E110" s="12" t="s">
        <v>121</v>
      </c>
      <c r="F11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10" s="12" t="str">
        <f>IF(Players[[#This Row],[Coach]], "Coach", IF(Players[[#This Row],[Active]], "Active", "Inactive"))</f>
        <v>Active</v>
      </c>
      <c r="H110" s="32">
        <f>Players[[#This Row],[Base]] * Settings!$B$2 + Players[[#This Row],[Entry Bonus]] + Players[[#This Row],[Sniper Bonus]] + Players[[#This Row],[Captain Bonus]] + Players[[#This Row],[Coach Bonus]]</f>
        <v>56.238</v>
      </c>
      <c r="I110" s="21" t="b">
        <f>TRUE</f>
        <v>1</v>
      </c>
      <c r="J110" s="23" t="b">
        <f>FALSE</f>
        <v>0</v>
      </c>
      <c r="K110" s="21" t="b">
        <f>FALSE</f>
        <v>0</v>
      </c>
      <c r="L110" s="20" t="b">
        <f>FALSE</f>
        <v>0</v>
      </c>
      <c r="M110" s="20" t="b">
        <f>FALSE</f>
        <v>0</v>
      </c>
      <c r="N110" s="29">
        <v>93.73</v>
      </c>
      <c r="O110" s="28">
        <f>SUMIFS(Players[Base], Players[Team], Players[[#This Row],[Team]], Players[Entry], TRUE) * Settings!$B$3</f>
        <v>0</v>
      </c>
      <c r="P110" s="28">
        <f>SUMIFS(Players[Base], Players[Team], Players[[#This Row],[Team]], Players[Sniper], TRUE) * Settings!$B$4</f>
        <v>0</v>
      </c>
      <c r="Q110" s="28">
        <f>SUMIFS(Players[Base], Players[Team], Players[[#This Row],[Team]], Players[Captain], TRUE) * Settings!$B$5</f>
        <v>0</v>
      </c>
      <c r="R110" s="28">
        <f>SUMIFS(Players[Base], Players[Team], Players[[#This Row],[Team]], Players[Coach], TRUE) * Settings!$B$6</f>
        <v>0</v>
      </c>
      <c r="S110" s="28">
        <f>IF(Players[[#This Row],[Team]] = 0, 0, AVERAGEIFS(Players[ANC Base ATK], Players[Team], Players[[#This Row],[Team]]))</f>
        <v>32.536655642604607</v>
      </c>
      <c r="T110" s="28">
        <f>IF(Players[[#This Row],[Team]] = 0, 0, AVERAGEIFS(Players[ANC Base DEF], Players[Team], Players[[#This Row],[Team]]))</f>
        <v>50.826256271101954</v>
      </c>
      <c r="U110" s="28">
        <v>46.90175947319122</v>
      </c>
      <c r="V110" s="28">
        <v>44.641013775760122</v>
      </c>
    </row>
    <row r="111" spans="1:22" ht="15" customHeight="1">
      <c r="A111" s="12">
        <v>291</v>
      </c>
      <c r="B111" s="12" t="s">
        <v>180</v>
      </c>
      <c r="C111" s="12" t="s">
        <v>125</v>
      </c>
      <c r="D111" s="12" t="s">
        <v>178</v>
      </c>
      <c r="E111" s="12" t="s">
        <v>121</v>
      </c>
      <c r="F11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11" s="12" t="str">
        <f>IF(Players[[#This Row],[Coach]], "Coach", IF(Players[[#This Row],[Active]], "Active", "Inactive"))</f>
        <v>Active</v>
      </c>
      <c r="H111" s="32">
        <f>Players[[#This Row],[Base]] * Settings!$B$2 + Players[[#This Row],[Entry Bonus]] + Players[[#This Row],[Sniper Bonus]] + Players[[#This Row],[Captain Bonus]] + Players[[#This Row],[Coach Bonus]]</f>
        <v>47.699999999999996</v>
      </c>
      <c r="I111" s="21" t="b">
        <f>TRUE</f>
        <v>1</v>
      </c>
      <c r="J111" s="23" t="b">
        <f>FALSE</f>
        <v>0</v>
      </c>
      <c r="K111" s="21" t="b">
        <f>FALSE</f>
        <v>0</v>
      </c>
      <c r="L111" s="20" t="b">
        <f>FALSE</f>
        <v>0</v>
      </c>
      <c r="M111" s="20" t="b">
        <f>FALSE</f>
        <v>0</v>
      </c>
      <c r="N111" s="29">
        <v>79.5</v>
      </c>
      <c r="O111" s="28">
        <f>SUMIFS(Players[Base], Players[Team], Players[[#This Row],[Team]], Players[Entry], TRUE) * Settings!$B$3</f>
        <v>0</v>
      </c>
      <c r="P111" s="28">
        <f>SUMIFS(Players[Base], Players[Team], Players[[#This Row],[Team]], Players[Sniper], TRUE) * Settings!$B$4</f>
        <v>0</v>
      </c>
      <c r="Q111" s="28">
        <f>SUMIFS(Players[Base], Players[Team], Players[[#This Row],[Team]], Players[Captain], TRUE) * Settings!$B$5</f>
        <v>0</v>
      </c>
      <c r="R111" s="28">
        <f>SUMIFS(Players[Base], Players[Team], Players[[#This Row],[Team]], Players[Coach], TRUE) * Settings!$B$6</f>
        <v>0</v>
      </c>
      <c r="S111" s="28">
        <f>IF(Players[[#This Row],[Team]] = 0, 0, AVERAGEIFS(Players[ANC Base ATK], Players[Team], Players[[#This Row],[Team]]))</f>
        <v>32.536655642604607</v>
      </c>
      <c r="T111" s="28">
        <f>IF(Players[[#This Row],[Team]] = 0, 0, AVERAGEIFS(Players[ANC Base DEF], Players[Team], Players[[#This Row],[Team]]))</f>
        <v>50.826256271101954</v>
      </c>
      <c r="U111" s="28">
        <v>46.652747731567935</v>
      </c>
      <c r="V111" s="28">
        <v>19.215628764133694</v>
      </c>
    </row>
    <row r="112" spans="1:22" ht="15" customHeight="1">
      <c r="A112" s="12">
        <v>190</v>
      </c>
      <c r="B112" s="12" t="s">
        <v>181</v>
      </c>
      <c r="C112" s="12" t="s">
        <v>177</v>
      </c>
      <c r="D112" s="12" t="s">
        <v>178</v>
      </c>
      <c r="E112" s="12" t="s">
        <v>121</v>
      </c>
      <c r="F11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12" s="12" t="str">
        <f>IF(Players[[#This Row],[Coach]], "Coach", IF(Players[[#This Row],[Active]], "Active", "Inactive"))</f>
        <v>Active</v>
      </c>
      <c r="H112" s="32">
        <f>Players[[#This Row],[Base]] * Settings!$B$2 + Players[[#This Row],[Entry Bonus]] + Players[[#This Row],[Sniper Bonus]] + Players[[#This Row],[Captain Bonus]] + Players[[#This Row],[Coach Bonus]]</f>
        <v>57.011999999999993</v>
      </c>
      <c r="I112" s="21" t="b">
        <f>TRUE</f>
        <v>1</v>
      </c>
      <c r="J112" s="23" t="b">
        <f>FALSE</f>
        <v>0</v>
      </c>
      <c r="K112" s="21" t="b">
        <f>FALSE</f>
        <v>0</v>
      </c>
      <c r="L112" s="20" t="b">
        <f>FALSE</f>
        <v>0</v>
      </c>
      <c r="M112" s="20" t="b">
        <f>FALSE</f>
        <v>0</v>
      </c>
      <c r="N112" s="29">
        <v>95.02</v>
      </c>
      <c r="O112" s="28">
        <f>SUMIFS(Players[Base], Players[Team], Players[[#This Row],[Team]], Players[Entry], TRUE) * Settings!$B$3</f>
        <v>0</v>
      </c>
      <c r="P112" s="28">
        <f>SUMIFS(Players[Base], Players[Team], Players[[#This Row],[Team]], Players[Sniper], TRUE) * Settings!$B$4</f>
        <v>0</v>
      </c>
      <c r="Q112" s="28">
        <f>SUMIFS(Players[Base], Players[Team], Players[[#This Row],[Team]], Players[Captain], TRUE) * Settings!$B$5</f>
        <v>0</v>
      </c>
      <c r="R112" s="28">
        <f>SUMIFS(Players[Base], Players[Team], Players[[#This Row],[Team]], Players[Coach], TRUE) * Settings!$B$6</f>
        <v>0</v>
      </c>
      <c r="S112" s="28">
        <f>IF(Players[[#This Row],[Team]] = 0, 0, AVERAGEIFS(Players[ANC Base ATK], Players[Team], Players[[#This Row],[Team]]))</f>
        <v>32.536655642604607</v>
      </c>
      <c r="T112" s="28">
        <f>IF(Players[[#This Row],[Team]] = 0, 0, AVERAGEIFS(Players[ANC Base DEF], Players[Team], Players[[#This Row],[Team]]))</f>
        <v>50.826256271101954</v>
      </c>
      <c r="U112" s="28">
        <v>14.406502227919722</v>
      </c>
      <c r="V112" s="28">
        <v>2.6506272385894056</v>
      </c>
    </row>
    <row r="113" spans="1:22" ht="15" customHeight="1">
      <c r="A113" s="12">
        <v>254</v>
      </c>
      <c r="B113" s="12" t="s">
        <v>182</v>
      </c>
      <c r="C113" s="12" t="s">
        <v>125</v>
      </c>
      <c r="D113" s="12" t="s">
        <v>178</v>
      </c>
      <c r="E113" s="12" t="s">
        <v>121</v>
      </c>
      <c r="F11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13" s="12" t="str">
        <f>IF(Players[[#This Row],[Coach]], "Coach", IF(Players[[#This Row],[Active]], "Active", "Inactive"))</f>
        <v>Active</v>
      </c>
      <c r="H113" s="32">
        <f>Players[[#This Row],[Base]] * Settings!$B$2 + Players[[#This Row],[Entry Bonus]] + Players[[#This Row],[Sniper Bonus]] + Players[[#This Row],[Captain Bonus]] + Players[[#This Row],[Coach Bonus]]</f>
        <v>11.256</v>
      </c>
      <c r="I113" s="21" t="b">
        <f>TRUE</f>
        <v>1</v>
      </c>
      <c r="J113" s="23" t="b">
        <f>FALSE</f>
        <v>0</v>
      </c>
      <c r="K113" s="21" t="b">
        <f>FALSE</f>
        <v>0</v>
      </c>
      <c r="L113" s="20" t="b">
        <f>FALSE</f>
        <v>0</v>
      </c>
      <c r="M113" s="20" t="b">
        <f>FALSE</f>
        <v>0</v>
      </c>
      <c r="N113" s="29">
        <v>18.760000000000002</v>
      </c>
      <c r="O113" s="28">
        <f>SUMIFS(Players[Base], Players[Team], Players[[#This Row],[Team]], Players[Entry], TRUE) * Settings!$B$3</f>
        <v>0</v>
      </c>
      <c r="P113" s="28">
        <f>SUMIFS(Players[Base], Players[Team], Players[[#This Row],[Team]], Players[Sniper], TRUE) * Settings!$B$4</f>
        <v>0</v>
      </c>
      <c r="Q113" s="28">
        <f>SUMIFS(Players[Base], Players[Team], Players[[#This Row],[Team]], Players[Captain], TRUE) * Settings!$B$5</f>
        <v>0</v>
      </c>
      <c r="R113" s="28">
        <f>SUMIFS(Players[Base], Players[Team], Players[[#This Row],[Team]], Players[Coach], TRUE) * Settings!$B$6</f>
        <v>0</v>
      </c>
      <c r="S113" s="28">
        <f>IF(Players[[#This Row],[Team]] = 0, 0, AVERAGEIFS(Players[ANC Base ATK], Players[Team], Players[[#This Row],[Team]]))</f>
        <v>32.536655642604607</v>
      </c>
      <c r="T113" s="28">
        <f>IF(Players[[#This Row],[Team]] = 0, 0, AVERAGEIFS(Players[ANC Base DEF], Players[Team], Players[[#This Row],[Team]]))</f>
        <v>50.826256271101954</v>
      </c>
      <c r="U113" s="28">
        <v>1.2843073115137231</v>
      </c>
      <c r="V113" s="28">
        <v>96.502677926948238</v>
      </c>
    </row>
    <row r="114" spans="1:22" ht="15" customHeight="1">
      <c r="A114" s="12">
        <v>307</v>
      </c>
      <c r="B114" s="12" t="s">
        <v>183</v>
      </c>
      <c r="C114" s="12" t="s">
        <v>65</v>
      </c>
      <c r="D114" s="12" t="s">
        <v>184</v>
      </c>
      <c r="E114" s="12" t="s">
        <v>58</v>
      </c>
      <c r="F11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14" s="12" t="str">
        <f>IF(Players[[#This Row],[Coach]], "Coach", IF(Players[[#This Row],[Active]], "Active", "Inactive"))</f>
        <v>Active</v>
      </c>
      <c r="H114" s="32">
        <f>Players[[#This Row],[Base]] * Settings!$B$2 + Players[[#This Row],[Entry Bonus]] + Players[[#This Row],[Sniper Bonus]] + Players[[#This Row],[Captain Bonus]] + Players[[#This Row],[Coach Bonus]]</f>
        <v>52.481999999999999</v>
      </c>
      <c r="I114" s="21" t="b">
        <f>TRUE</f>
        <v>1</v>
      </c>
      <c r="J114" s="23" t="b">
        <f>FALSE</f>
        <v>0</v>
      </c>
      <c r="K114" s="21" t="b">
        <f>FALSE</f>
        <v>0</v>
      </c>
      <c r="L114" s="20" t="b">
        <f>FALSE</f>
        <v>0</v>
      </c>
      <c r="M114" s="20" t="b">
        <f>FALSE</f>
        <v>0</v>
      </c>
      <c r="N114" s="29">
        <v>87.47</v>
      </c>
      <c r="O114" s="28">
        <f>SUMIFS(Players[Base], Players[Team], Players[[#This Row],[Team]], Players[Entry], TRUE) * Settings!$B$3</f>
        <v>0</v>
      </c>
      <c r="P114" s="28">
        <f>SUMIFS(Players[Base], Players[Team], Players[[#This Row],[Team]], Players[Sniper], TRUE) * Settings!$B$4</f>
        <v>0</v>
      </c>
      <c r="Q114" s="28">
        <f>SUMIFS(Players[Base], Players[Team], Players[[#This Row],[Team]], Players[Captain], TRUE) * Settings!$B$5</f>
        <v>0</v>
      </c>
      <c r="R114" s="28">
        <f>SUMIFS(Players[Base], Players[Team], Players[[#This Row],[Team]], Players[Coach], TRUE) * Settings!$B$6</f>
        <v>0</v>
      </c>
      <c r="S114" s="28">
        <f>IF(Players[[#This Row],[Team]] = 0, 0, AVERAGEIFS(Players[ANC Base ATK], Players[Team], Players[[#This Row],[Team]]))</f>
        <v>20.04833771989842</v>
      </c>
      <c r="T114" s="28">
        <f>IF(Players[[#This Row],[Team]] = 0, 0, AVERAGEIFS(Players[ANC Base DEF], Players[Team], Players[[#This Row],[Team]]))</f>
        <v>50.246741585920759</v>
      </c>
      <c r="U114" s="28">
        <v>44.288703869101546</v>
      </c>
      <c r="V114" s="28">
        <v>93.751258002327532</v>
      </c>
    </row>
    <row r="115" spans="1:22" ht="15" customHeight="1">
      <c r="A115" s="12">
        <v>116</v>
      </c>
      <c r="B115" s="12" t="s">
        <v>185</v>
      </c>
      <c r="C115" s="12" t="s">
        <v>72</v>
      </c>
      <c r="D115" s="12" t="s">
        <v>184</v>
      </c>
      <c r="E115" s="12" t="s">
        <v>58</v>
      </c>
      <c r="F11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15" s="12" t="str">
        <f>IF(Players[[#This Row],[Coach]], "Coach", IF(Players[[#This Row],[Active]], "Active", "Inactive"))</f>
        <v>Active</v>
      </c>
      <c r="H115" s="32">
        <f>Players[[#This Row],[Base]] * Settings!$B$2 + Players[[#This Row],[Entry Bonus]] + Players[[#This Row],[Sniper Bonus]] + Players[[#This Row],[Captain Bonus]] + Players[[#This Row],[Coach Bonus]]</f>
        <v>49.379999999999995</v>
      </c>
      <c r="I115" s="21" t="b">
        <f>TRUE</f>
        <v>1</v>
      </c>
      <c r="J115" s="23" t="b">
        <f>FALSE</f>
        <v>0</v>
      </c>
      <c r="K115" s="21" t="b">
        <f>FALSE</f>
        <v>0</v>
      </c>
      <c r="L115" s="20" t="b">
        <f>FALSE</f>
        <v>0</v>
      </c>
      <c r="M115" s="20" t="b">
        <f>FALSE</f>
        <v>0</v>
      </c>
      <c r="N115" s="29">
        <v>82.3</v>
      </c>
      <c r="O115" s="28">
        <f>SUMIFS(Players[Base], Players[Team], Players[[#This Row],[Team]], Players[Entry], TRUE) * Settings!$B$3</f>
        <v>0</v>
      </c>
      <c r="P115" s="28">
        <f>SUMIFS(Players[Base], Players[Team], Players[[#This Row],[Team]], Players[Sniper], TRUE) * Settings!$B$4</f>
        <v>0</v>
      </c>
      <c r="Q115" s="28">
        <f>SUMIFS(Players[Base], Players[Team], Players[[#This Row],[Team]], Players[Captain], TRUE) * Settings!$B$5</f>
        <v>0</v>
      </c>
      <c r="R115" s="28">
        <f>SUMIFS(Players[Base], Players[Team], Players[[#This Row],[Team]], Players[Coach], TRUE) * Settings!$B$6</f>
        <v>0</v>
      </c>
      <c r="S115" s="28">
        <f>IF(Players[[#This Row],[Team]] = 0, 0, AVERAGEIFS(Players[ANC Base ATK], Players[Team], Players[[#This Row],[Team]]))</f>
        <v>20.04833771989842</v>
      </c>
      <c r="T115" s="28">
        <f>IF(Players[[#This Row],[Team]] = 0, 0, AVERAGEIFS(Players[ANC Base DEF], Players[Team], Players[[#This Row],[Team]]))</f>
        <v>50.246741585920759</v>
      </c>
      <c r="U115" s="28">
        <v>39.6258319928587</v>
      </c>
      <c r="V115" s="28">
        <v>44.925395517320183</v>
      </c>
    </row>
    <row r="116" spans="1:22" ht="15" customHeight="1">
      <c r="A116" s="12">
        <v>81</v>
      </c>
      <c r="B116" s="12" t="s">
        <v>186</v>
      </c>
      <c r="C116" s="12" t="s">
        <v>72</v>
      </c>
      <c r="D116" s="12" t="s">
        <v>184</v>
      </c>
      <c r="E116" s="12" t="s">
        <v>58</v>
      </c>
      <c r="F11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16" s="12" t="str">
        <f>IF(Players[[#This Row],[Coach]], "Coach", IF(Players[[#This Row],[Active]], "Active", "Inactive"))</f>
        <v>Active</v>
      </c>
      <c r="H116" s="32">
        <f>Players[[#This Row],[Base]] * Settings!$B$2 + Players[[#This Row],[Entry Bonus]] + Players[[#This Row],[Sniper Bonus]] + Players[[#This Row],[Captain Bonus]] + Players[[#This Row],[Coach Bonus]]</f>
        <v>22.818000000000001</v>
      </c>
      <c r="I116" s="21" t="b">
        <f>TRUE</f>
        <v>1</v>
      </c>
      <c r="J116" s="23" t="b">
        <f>FALSE</f>
        <v>0</v>
      </c>
      <c r="K116" s="21" t="b">
        <f>FALSE</f>
        <v>0</v>
      </c>
      <c r="L116" s="20" t="b">
        <f>FALSE</f>
        <v>0</v>
      </c>
      <c r="M116" s="20" t="b">
        <f>FALSE</f>
        <v>0</v>
      </c>
      <c r="N116" s="29">
        <v>38.03</v>
      </c>
      <c r="O116" s="28">
        <f>SUMIFS(Players[Base], Players[Team], Players[[#This Row],[Team]], Players[Entry], TRUE) * Settings!$B$3</f>
        <v>0</v>
      </c>
      <c r="P116" s="28">
        <f>SUMIFS(Players[Base], Players[Team], Players[[#This Row],[Team]], Players[Sniper], TRUE) * Settings!$B$4</f>
        <v>0</v>
      </c>
      <c r="Q116" s="28">
        <f>SUMIFS(Players[Base], Players[Team], Players[[#This Row],[Team]], Players[Captain], TRUE) * Settings!$B$5</f>
        <v>0</v>
      </c>
      <c r="R116" s="28">
        <f>SUMIFS(Players[Base], Players[Team], Players[[#This Row],[Team]], Players[Coach], TRUE) * Settings!$B$6</f>
        <v>0</v>
      </c>
      <c r="S116" s="28">
        <f>IF(Players[[#This Row],[Team]] = 0, 0, AVERAGEIFS(Players[ANC Base ATK], Players[Team], Players[[#This Row],[Team]]))</f>
        <v>20.04833771989842</v>
      </c>
      <c r="T116" s="28">
        <f>IF(Players[[#This Row],[Team]] = 0, 0, AVERAGEIFS(Players[ANC Base DEF], Players[Team], Players[[#This Row],[Team]]))</f>
        <v>50.246741585920759</v>
      </c>
      <c r="U116" s="28">
        <v>15.398209856371123</v>
      </c>
      <c r="V116" s="28">
        <v>94.042655088591829</v>
      </c>
    </row>
    <row r="117" spans="1:22" ht="15" customHeight="1">
      <c r="A117" s="12">
        <v>120</v>
      </c>
      <c r="B117" s="12" t="s">
        <v>187</v>
      </c>
      <c r="C117" s="12" t="s">
        <v>65</v>
      </c>
      <c r="D117" s="12" t="s">
        <v>184</v>
      </c>
      <c r="E117" s="12" t="s">
        <v>58</v>
      </c>
      <c r="F11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17" s="12" t="str">
        <f>IF(Players[[#This Row],[Coach]], "Coach", IF(Players[[#This Row],[Active]], "Active", "Inactive"))</f>
        <v>Active</v>
      </c>
      <c r="H117" s="32">
        <f>Players[[#This Row],[Base]] * Settings!$B$2 + Players[[#This Row],[Entry Bonus]] + Players[[#This Row],[Sniper Bonus]] + Players[[#This Row],[Captain Bonus]] + Players[[#This Row],[Coach Bonus]]</f>
        <v>1.8119999999999998</v>
      </c>
      <c r="I117" s="21" t="b">
        <f>TRUE</f>
        <v>1</v>
      </c>
      <c r="J117" s="23" t="b">
        <f>FALSE</f>
        <v>0</v>
      </c>
      <c r="K117" s="21" t="b">
        <f>FALSE</f>
        <v>0</v>
      </c>
      <c r="L117" s="20" t="b">
        <f>FALSE</f>
        <v>0</v>
      </c>
      <c r="M117" s="20" t="b">
        <f>FALSE</f>
        <v>0</v>
      </c>
      <c r="N117" s="29">
        <v>3.02</v>
      </c>
      <c r="O117" s="28">
        <f>SUMIFS(Players[Base], Players[Team], Players[[#This Row],[Team]], Players[Entry], TRUE) * Settings!$B$3</f>
        <v>0</v>
      </c>
      <c r="P117" s="28">
        <f>SUMIFS(Players[Base], Players[Team], Players[[#This Row],[Team]], Players[Sniper], TRUE) * Settings!$B$4</f>
        <v>0</v>
      </c>
      <c r="Q117" s="28">
        <f>SUMIFS(Players[Base], Players[Team], Players[[#This Row],[Team]], Players[Captain], TRUE) * Settings!$B$5</f>
        <v>0</v>
      </c>
      <c r="R117" s="28">
        <f>SUMIFS(Players[Base], Players[Team], Players[[#This Row],[Team]], Players[Coach], TRUE) * Settings!$B$6</f>
        <v>0</v>
      </c>
      <c r="S117" s="28">
        <f>IF(Players[[#This Row],[Team]] = 0, 0, AVERAGEIFS(Players[ANC Base ATK], Players[Team], Players[[#This Row],[Team]]))</f>
        <v>20.04833771989842</v>
      </c>
      <c r="T117" s="28">
        <f>IF(Players[[#This Row],[Team]] = 0, 0, AVERAGEIFS(Players[ANC Base DEF], Players[Team], Players[[#This Row],[Team]]))</f>
        <v>50.246741585920759</v>
      </c>
      <c r="U117" s="28">
        <v>0.82652655035125078</v>
      </c>
      <c r="V117" s="28">
        <v>4.1097811776072772</v>
      </c>
    </row>
    <row r="118" spans="1:22" ht="15" customHeight="1">
      <c r="A118" s="12">
        <v>241</v>
      </c>
      <c r="B118" s="12" t="s">
        <v>188</v>
      </c>
      <c r="C118" s="12" t="s">
        <v>72</v>
      </c>
      <c r="D118" s="12" t="s">
        <v>184</v>
      </c>
      <c r="E118" s="12" t="s">
        <v>58</v>
      </c>
      <c r="F11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18" s="12" t="str">
        <f>IF(Players[[#This Row],[Coach]], "Coach", IF(Players[[#This Row],[Active]], "Active", "Inactive"))</f>
        <v>Active</v>
      </c>
      <c r="H118" s="32">
        <f>Players[[#This Row],[Base]] * Settings!$B$2 + Players[[#This Row],[Entry Bonus]] + Players[[#This Row],[Sniper Bonus]] + Players[[#This Row],[Captain Bonus]] + Players[[#This Row],[Coach Bonus]]</f>
        <v>7.4099999999999993</v>
      </c>
      <c r="I118" s="21" t="b">
        <f>TRUE</f>
        <v>1</v>
      </c>
      <c r="J118" s="23" t="b">
        <f>FALSE</f>
        <v>0</v>
      </c>
      <c r="K118" s="21" t="b">
        <f>FALSE</f>
        <v>0</v>
      </c>
      <c r="L118" s="20" t="b">
        <f>FALSE</f>
        <v>0</v>
      </c>
      <c r="M118" s="20" t="b">
        <f>FALSE</f>
        <v>0</v>
      </c>
      <c r="N118" s="29">
        <v>12.35</v>
      </c>
      <c r="O118" s="28">
        <f>SUMIFS(Players[Base], Players[Team], Players[[#This Row],[Team]], Players[Entry], TRUE) * Settings!$B$3</f>
        <v>0</v>
      </c>
      <c r="P118" s="28">
        <f>SUMIFS(Players[Base], Players[Team], Players[[#This Row],[Team]], Players[Sniper], TRUE) * Settings!$B$4</f>
        <v>0</v>
      </c>
      <c r="Q118" s="28">
        <f>SUMIFS(Players[Base], Players[Team], Players[[#This Row],[Team]], Players[Captain], TRUE) * Settings!$B$5</f>
        <v>0</v>
      </c>
      <c r="R118" s="28">
        <f>SUMIFS(Players[Base], Players[Team], Players[[#This Row],[Team]], Players[Coach], TRUE) * Settings!$B$6</f>
        <v>0</v>
      </c>
      <c r="S118" s="28">
        <f>IF(Players[[#This Row],[Team]] = 0, 0, AVERAGEIFS(Players[ANC Base ATK], Players[Team], Players[[#This Row],[Team]]))</f>
        <v>20.04833771989842</v>
      </c>
      <c r="T118" s="28">
        <f>IF(Players[[#This Row],[Team]] = 0, 0, AVERAGEIFS(Players[ANC Base DEF], Players[Team], Players[[#This Row],[Team]]))</f>
        <v>50.246741585920759</v>
      </c>
      <c r="U118" s="28">
        <v>0.10241633080947102</v>
      </c>
      <c r="V118" s="28">
        <v>14.404618143756981</v>
      </c>
    </row>
    <row r="119" spans="1:22" ht="15" customHeight="1">
      <c r="A119" s="12">
        <v>257</v>
      </c>
      <c r="B119" s="12" t="s">
        <v>189</v>
      </c>
      <c r="C119" s="12" t="s">
        <v>41</v>
      </c>
      <c r="D119" s="12" t="s">
        <v>190</v>
      </c>
      <c r="E119" s="12" t="s">
        <v>37</v>
      </c>
      <c r="F11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19" s="12" t="str">
        <f>IF(Players[[#This Row],[Coach]], "Coach", IF(Players[[#This Row],[Active]], "Active", "Inactive"))</f>
        <v>Active</v>
      </c>
      <c r="H119" s="32">
        <f>Players[[#This Row],[Base]] * Settings!$B$2 + Players[[#This Row],[Entry Bonus]] + Players[[#This Row],[Sniper Bonus]] + Players[[#This Row],[Captain Bonus]] + Players[[#This Row],[Coach Bonus]]</f>
        <v>53.07</v>
      </c>
      <c r="I119" s="21" t="b">
        <f>TRUE</f>
        <v>1</v>
      </c>
      <c r="J119" s="23" t="b">
        <f>FALSE</f>
        <v>0</v>
      </c>
      <c r="K119" s="21" t="b">
        <f>FALSE</f>
        <v>0</v>
      </c>
      <c r="L119" s="20" t="b">
        <f>FALSE</f>
        <v>0</v>
      </c>
      <c r="M119" s="20" t="b">
        <f>FALSE</f>
        <v>0</v>
      </c>
      <c r="N119" s="29">
        <v>88.45</v>
      </c>
      <c r="O119" s="28">
        <f>SUMIFS(Players[Base], Players[Team], Players[[#This Row],[Team]], Players[Entry], TRUE) * Settings!$B$3</f>
        <v>0</v>
      </c>
      <c r="P119" s="28">
        <f>SUMIFS(Players[Base], Players[Team], Players[[#This Row],[Team]], Players[Sniper], TRUE) * Settings!$B$4</f>
        <v>0</v>
      </c>
      <c r="Q119" s="28">
        <f>SUMIFS(Players[Base], Players[Team], Players[[#This Row],[Team]], Players[Captain], TRUE) * Settings!$B$5</f>
        <v>0</v>
      </c>
      <c r="R119" s="28">
        <f>SUMIFS(Players[Base], Players[Team], Players[[#This Row],[Team]], Players[Coach], TRUE) * Settings!$B$6</f>
        <v>0</v>
      </c>
      <c r="S119" s="28">
        <f>IF(Players[[#This Row],[Team]] = 0, 0, AVERAGEIFS(Players[ANC Base ATK], Players[Team], Players[[#This Row],[Team]]))</f>
        <v>15.482959240835161</v>
      </c>
      <c r="T119" s="28">
        <f>IF(Players[[#This Row],[Team]] = 0, 0, AVERAGEIFS(Players[ANC Base DEF], Players[Team], Players[[#This Row],[Team]]))</f>
        <v>50.163148128848867</v>
      </c>
      <c r="U119" s="28">
        <v>31.661855443247955</v>
      </c>
      <c r="V119" s="28">
        <v>66.353777081579508</v>
      </c>
    </row>
    <row r="120" spans="1:22" ht="15" customHeight="1">
      <c r="A120" s="12">
        <v>104</v>
      </c>
      <c r="B120" s="12" t="s">
        <v>191</v>
      </c>
      <c r="C120" s="12" t="s">
        <v>25</v>
      </c>
      <c r="D120" s="12" t="s">
        <v>190</v>
      </c>
      <c r="E120" s="12" t="s">
        <v>37</v>
      </c>
      <c r="F12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20" s="12" t="str">
        <f>IF(Players[[#This Row],[Coach]], "Coach", IF(Players[[#This Row],[Active]], "Active", "Inactive"))</f>
        <v>Inactive</v>
      </c>
      <c r="H120" s="32">
        <f>Players[[#This Row],[Base]] * Settings!$B$2 + Players[[#This Row],[Entry Bonus]] + Players[[#This Row],[Sniper Bonus]] + Players[[#This Row],[Captain Bonus]] + Players[[#This Row],[Coach Bonus]]</f>
        <v>57.515999999999998</v>
      </c>
      <c r="I120" s="21" t="b">
        <f>FALSE</f>
        <v>0</v>
      </c>
      <c r="J120" s="23" t="b">
        <f>FALSE</f>
        <v>0</v>
      </c>
      <c r="K120" s="21" t="b">
        <f>FALSE</f>
        <v>0</v>
      </c>
      <c r="L120" s="20" t="b">
        <f>FALSE</f>
        <v>0</v>
      </c>
      <c r="M120" s="20" t="b">
        <f>FALSE</f>
        <v>0</v>
      </c>
      <c r="N120" s="29">
        <v>95.86</v>
      </c>
      <c r="O120" s="28">
        <f>SUMIFS(Players[Base], Players[Team], Players[[#This Row],[Team]], Players[Entry], TRUE) * Settings!$B$3</f>
        <v>0</v>
      </c>
      <c r="P120" s="28">
        <f>SUMIFS(Players[Base], Players[Team], Players[[#This Row],[Team]], Players[Sniper], TRUE) * Settings!$B$4</f>
        <v>0</v>
      </c>
      <c r="Q120" s="28">
        <f>SUMIFS(Players[Base], Players[Team], Players[[#This Row],[Team]], Players[Captain], TRUE) * Settings!$B$5</f>
        <v>0</v>
      </c>
      <c r="R120" s="28">
        <f>SUMIFS(Players[Base], Players[Team], Players[[#This Row],[Team]], Players[Coach], TRUE) * Settings!$B$6</f>
        <v>0</v>
      </c>
      <c r="S120" s="28">
        <f>IF(Players[[#This Row],[Team]] = 0, 0, AVERAGEIFS(Players[ANC Base ATK], Players[Team], Players[[#This Row],[Team]]))</f>
        <v>15.482959240835161</v>
      </c>
      <c r="T120" s="28">
        <f>IF(Players[[#This Row],[Team]] = 0, 0, AVERAGEIFS(Players[ANC Base DEF], Players[Team], Players[[#This Row],[Team]]))</f>
        <v>50.163148128848867</v>
      </c>
      <c r="U120" s="28">
        <v>30.082620864085353</v>
      </c>
      <c r="V120" s="28">
        <v>37.680990469795795</v>
      </c>
    </row>
    <row r="121" spans="1:22" ht="15" customHeight="1">
      <c r="A121" s="12">
        <v>209</v>
      </c>
      <c r="B121" s="12" t="s">
        <v>192</v>
      </c>
      <c r="C121" s="12" t="s">
        <v>41</v>
      </c>
      <c r="D121" s="12" t="s">
        <v>190</v>
      </c>
      <c r="E121" s="12" t="s">
        <v>37</v>
      </c>
      <c r="F12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21" s="12" t="str">
        <f>IF(Players[[#This Row],[Coach]], "Coach", IF(Players[[#This Row],[Active]], "Active", "Inactive"))</f>
        <v>Inactive</v>
      </c>
      <c r="H121" s="32">
        <f>Players[[#This Row],[Base]] * Settings!$B$2 + Players[[#This Row],[Entry Bonus]] + Players[[#This Row],[Sniper Bonus]] + Players[[#This Row],[Captain Bonus]] + Players[[#This Row],[Coach Bonus]]</f>
        <v>35.112000000000002</v>
      </c>
      <c r="I121" s="21" t="b">
        <f>FALSE</f>
        <v>0</v>
      </c>
      <c r="J121" s="23" t="b">
        <f>FALSE</f>
        <v>0</v>
      </c>
      <c r="K121" s="21" t="b">
        <f>FALSE</f>
        <v>0</v>
      </c>
      <c r="L121" s="20" t="b">
        <f>FALSE</f>
        <v>0</v>
      </c>
      <c r="M121" s="20" t="b">
        <f>FALSE</f>
        <v>0</v>
      </c>
      <c r="N121" s="29">
        <v>58.52</v>
      </c>
      <c r="O121" s="28">
        <f>SUMIFS(Players[Base], Players[Team], Players[[#This Row],[Team]], Players[Entry], TRUE) * Settings!$B$3</f>
        <v>0</v>
      </c>
      <c r="P121" s="28">
        <f>SUMIFS(Players[Base], Players[Team], Players[[#This Row],[Team]], Players[Sniper], TRUE) * Settings!$B$4</f>
        <v>0</v>
      </c>
      <c r="Q121" s="28">
        <f>SUMIFS(Players[Base], Players[Team], Players[[#This Row],[Team]], Players[Captain], TRUE) * Settings!$B$5</f>
        <v>0</v>
      </c>
      <c r="R121" s="28">
        <f>SUMIFS(Players[Base], Players[Team], Players[[#This Row],[Team]], Players[Coach], TRUE) * Settings!$B$6</f>
        <v>0</v>
      </c>
      <c r="S121" s="28">
        <f>IF(Players[[#This Row],[Team]] = 0, 0, AVERAGEIFS(Players[ANC Base ATK], Players[Team], Players[[#This Row],[Team]]))</f>
        <v>15.482959240835161</v>
      </c>
      <c r="T121" s="28">
        <f>IF(Players[[#This Row],[Team]] = 0, 0, AVERAGEIFS(Players[ANC Base DEF], Players[Team], Players[[#This Row],[Team]]))</f>
        <v>50.163148128848867</v>
      </c>
      <c r="U121" s="28">
        <v>23.488696613642926</v>
      </c>
      <c r="V121" s="28">
        <v>2.3355146046963338</v>
      </c>
    </row>
    <row r="122" spans="1:22" ht="15" customHeight="1">
      <c r="A122" s="12">
        <v>164</v>
      </c>
      <c r="B122" s="12" t="s">
        <v>193</v>
      </c>
      <c r="C122" s="12" t="s">
        <v>41</v>
      </c>
      <c r="D122" s="12" t="s">
        <v>190</v>
      </c>
      <c r="E122" s="12" t="s">
        <v>37</v>
      </c>
      <c r="F12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22" s="12" t="str">
        <f>IF(Players[[#This Row],[Coach]], "Coach", IF(Players[[#This Row],[Active]], "Active", "Inactive"))</f>
        <v>Active</v>
      </c>
      <c r="H122" s="32">
        <f>Players[[#This Row],[Base]] * Settings!$B$2 + Players[[#This Row],[Entry Bonus]] + Players[[#This Row],[Sniper Bonus]] + Players[[#This Row],[Captain Bonus]] + Players[[#This Row],[Coach Bonus]]</f>
        <v>30.197999999999997</v>
      </c>
      <c r="I122" s="21" t="b">
        <f>TRUE</f>
        <v>1</v>
      </c>
      <c r="J122" s="23" t="b">
        <f>FALSE</f>
        <v>0</v>
      </c>
      <c r="K122" s="21" t="b">
        <f>FALSE</f>
        <v>0</v>
      </c>
      <c r="L122" s="20" t="b">
        <f>FALSE</f>
        <v>0</v>
      </c>
      <c r="M122" s="20" t="b">
        <f>FALSE</f>
        <v>0</v>
      </c>
      <c r="N122" s="29">
        <v>50.33</v>
      </c>
      <c r="O122" s="28">
        <f>SUMIFS(Players[Base], Players[Team], Players[[#This Row],[Team]], Players[Entry], TRUE) * Settings!$B$3</f>
        <v>0</v>
      </c>
      <c r="P122" s="28">
        <f>SUMIFS(Players[Base], Players[Team], Players[[#This Row],[Team]], Players[Sniper], TRUE) * Settings!$B$4</f>
        <v>0</v>
      </c>
      <c r="Q122" s="28">
        <f>SUMIFS(Players[Base], Players[Team], Players[[#This Row],[Team]], Players[Captain], TRUE) * Settings!$B$5</f>
        <v>0</v>
      </c>
      <c r="R122" s="28">
        <f>SUMIFS(Players[Base], Players[Team], Players[[#This Row],[Team]], Players[Coach], TRUE) * Settings!$B$6</f>
        <v>0</v>
      </c>
      <c r="S122" s="28">
        <f>IF(Players[[#This Row],[Team]] = 0, 0, AVERAGEIFS(Players[ANC Base ATK], Players[Team], Players[[#This Row],[Team]]))</f>
        <v>15.482959240835161</v>
      </c>
      <c r="T122" s="28">
        <f>IF(Players[[#This Row],[Team]] = 0, 0, AVERAGEIFS(Players[ANC Base DEF], Players[Team], Players[[#This Row],[Team]]))</f>
        <v>50.163148128848867</v>
      </c>
      <c r="U122" s="28">
        <v>11.116052785925852</v>
      </c>
      <c r="V122" s="28">
        <v>12.822392592977359</v>
      </c>
    </row>
    <row r="123" spans="1:22" ht="15" customHeight="1">
      <c r="A123" s="12">
        <v>26</v>
      </c>
      <c r="B123" s="12" t="s">
        <v>194</v>
      </c>
      <c r="C123" s="12" t="s">
        <v>41</v>
      </c>
      <c r="D123" s="12" t="s">
        <v>190</v>
      </c>
      <c r="E123" s="12" t="s">
        <v>37</v>
      </c>
      <c r="F12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23" s="12" t="str">
        <f>IF(Players[[#This Row],[Coach]], "Coach", IF(Players[[#This Row],[Active]], "Active", "Inactive"))</f>
        <v>Active</v>
      </c>
      <c r="H123" s="32">
        <f>Players[[#This Row],[Base]] * Settings!$B$2 + Players[[#This Row],[Entry Bonus]] + Players[[#This Row],[Sniper Bonus]] + Players[[#This Row],[Captain Bonus]] + Players[[#This Row],[Coach Bonus]]</f>
        <v>15.815999999999999</v>
      </c>
      <c r="I123" s="21" t="b">
        <f>TRUE</f>
        <v>1</v>
      </c>
      <c r="J123" s="23" t="b">
        <f>FALSE</f>
        <v>0</v>
      </c>
      <c r="K123" s="21" t="b">
        <f>FALSE</f>
        <v>0</v>
      </c>
      <c r="L123" s="20" t="b">
        <f>FALSE</f>
        <v>0</v>
      </c>
      <c r="M123" s="20" t="b">
        <f>FALSE</f>
        <v>0</v>
      </c>
      <c r="N123" s="29">
        <v>26.36</v>
      </c>
      <c r="O123" s="28">
        <f>SUMIFS(Players[Base], Players[Team], Players[[#This Row],[Team]], Players[Entry], TRUE) * Settings!$B$3</f>
        <v>0</v>
      </c>
      <c r="P123" s="28">
        <f>SUMIFS(Players[Base], Players[Team], Players[[#This Row],[Team]], Players[Sniper], TRUE) * Settings!$B$4</f>
        <v>0</v>
      </c>
      <c r="Q123" s="28">
        <f>SUMIFS(Players[Base], Players[Team], Players[[#This Row],[Team]], Players[Captain], TRUE) * Settings!$B$5</f>
        <v>0</v>
      </c>
      <c r="R123" s="28">
        <f>SUMIFS(Players[Base], Players[Team], Players[[#This Row],[Team]], Players[Coach], TRUE) * Settings!$B$6</f>
        <v>0</v>
      </c>
      <c r="S123" s="28">
        <f>IF(Players[[#This Row],[Team]] = 0, 0, AVERAGEIFS(Players[ANC Base ATK], Players[Team], Players[[#This Row],[Team]]))</f>
        <v>15.482959240835161</v>
      </c>
      <c r="T123" s="28">
        <f>IF(Players[[#This Row],[Team]] = 0, 0, AVERAGEIFS(Players[ANC Base DEF], Players[Team], Players[[#This Row],[Team]]))</f>
        <v>50.163148128848867</v>
      </c>
      <c r="U123" s="28">
        <v>10.979689594650683</v>
      </c>
      <c r="V123" s="28">
        <v>43.681880293521743</v>
      </c>
    </row>
    <row r="124" spans="1:22" ht="15" customHeight="1">
      <c r="A124" s="12">
        <v>250</v>
      </c>
      <c r="B124" s="12" t="s">
        <v>195</v>
      </c>
      <c r="C124" s="12" t="s">
        <v>35</v>
      </c>
      <c r="D124" s="12" t="s">
        <v>190</v>
      </c>
      <c r="E124" s="12" t="s">
        <v>37</v>
      </c>
      <c r="F12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24" s="12" t="str">
        <f>IF(Players[[#This Row],[Coach]], "Coach", IF(Players[[#This Row],[Active]], "Active", "Inactive"))</f>
        <v>Active</v>
      </c>
      <c r="H124" s="32">
        <f>Players[[#This Row],[Base]] * Settings!$B$2 + Players[[#This Row],[Entry Bonus]] + Players[[#This Row],[Sniper Bonus]] + Players[[#This Row],[Captain Bonus]] + Players[[#This Row],[Coach Bonus]]</f>
        <v>2.5739999999999998</v>
      </c>
      <c r="I124" s="21" t="b">
        <f>TRUE</f>
        <v>1</v>
      </c>
      <c r="J124" s="23" t="b">
        <f>FALSE</f>
        <v>0</v>
      </c>
      <c r="K124" s="21" t="b">
        <f>FALSE</f>
        <v>0</v>
      </c>
      <c r="L124" s="20" t="b">
        <f>FALSE</f>
        <v>0</v>
      </c>
      <c r="M124" s="20" t="b">
        <f>FALSE</f>
        <v>0</v>
      </c>
      <c r="N124" s="29">
        <v>4.29</v>
      </c>
      <c r="O124" s="28">
        <f>SUMIFS(Players[Base], Players[Team], Players[[#This Row],[Team]], Players[Entry], TRUE) * Settings!$B$3</f>
        <v>0</v>
      </c>
      <c r="P124" s="28">
        <f>SUMIFS(Players[Base], Players[Team], Players[[#This Row],[Team]], Players[Sniper], TRUE) * Settings!$B$4</f>
        <v>0</v>
      </c>
      <c r="Q124" s="28">
        <f>SUMIFS(Players[Base], Players[Team], Players[[#This Row],[Team]], Players[Captain], TRUE) * Settings!$B$5</f>
        <v>0</v>
      </c>
      <c r="R124" s="28">
        <f>SUMIFS(Players[Base], Players[Team], Players[[#This Row],[Team]], Players[Coach], TRUE) * Settings!$B$6</f>
        <v>0</v>
      </c>
      <c r="S124" s="28">
        <f>IF(Players[[#This Row],[Team]] = 0, 0, AVERAGEIFS(Players[ANC Base ATK], Players[Team], Players[[#This Row],[Team]]))</f>
        <v>15.482959240835161</v>
      </c>
      <c r="T124" s="28">
        <f>IF(Players[[#This Row],[Team]] = 0, 0, AVERAGEIFS(Players[ANC Base DEF], Players[Team], Players[[#This Row],[Team]]))</f>
        <v>50.163148128848867</v>
      </c>
      <c r="U124" s="28">
        <v>1.0505490503788173</v>
      </c>
      <c r="V124" s="28">
        <v>96.067448726184836</v>
      </c>
    </row>
    <row r="125" spans="1:22" ht="15" customHeight="1">
      <c r="A125" s="12">
        <v>96</v>
      </c>
      <c r="B125" s="12" t="s">
        <v>196</v>
      </c>
      <c r="C125" s="12" t="s">
        <v>41</v>
      </c>
      <c r="D125" s="12" t="s">
        <v>190</v>
      </c>
      <c r="E125" s="12" t="s">
        <v>37</v>
      </c>
      <c r="F12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25" s="12" t="str">
        <f>IF(Players[[#This Row],[Coach]], "Coach", IF(Players[[#This Row],[Active]], "Active", "Inactive"))</f>
        <v>Active</v>
      </c>
      <c r="H125" s="32">
        <f>Players[[#This Row],[Base]] * Settings!$B$2 + Players[[#This Row],[Entry Bonus]] + Players[[#This Row],[Sniper Bonus]] + Players[[#This Row],[Captain Bonus]] + Players[[#This Row],[Coach Bonus]]</f>
        <v>55.667999999999999</v>
      </c>
      <c r="I125" s="21" t="b">
        <f>TRUE</f>
        <v>1</v>
      </c>
      <c r="J125" s="23" t="b">
        <f>FALSE</f>
        <v>0</v>
      </c>
      <c r="K125" s="21" t="b">
        <f>FALSE</f>
        <v>0</v>
      </c>
      <c r="L125" s="20" t="b">
        <f>FALSE</f>
        <v>0</v>
      </c>
      <c r="M125" s="20" t="b">
        <f>FALSE</f>
        <v>0</v>
      </c>
      <c r="N125" s="29">
        <v>92.78</v>
      </c>
      <c r="O125" s="28">
        <f>SUMIFS(Players[Base], Players[Team], Players[[#This Row],[Team]], Players[Entry], TRUE) * Settings!$B$3</f>
        <v>0</v>
      </c>
      <c r="P125" s="28">
        <f>SUMIFS(Players[Base], Players[Team], Players[[#This Row],[Team]], Players[Sniper], TRUE) * Settings!$B$4</f>
        <v>0</v>
      </c>
      <c r="Q125" s="28">
        <f>SUMIFS(Players[Base], Players[Team], Players[[#This Row],[Team]], Players[Captain], TRUE) * Settings!$B$5</f>
        <v>0</v>
      </c>
      <c r="R125" s="28">
        <f>SUMIFS(Players[Base], Players[Team], Players[[#This Row],[Team]], Players[Coach], TRUE) * Settings!$B$6</f>
        <v>0</v>
      </c>
      <c r="S125" s="28">
        <f>IF(Players[[#This Row],[Team]] = 0, 0, AVERAGEIFS(Players[ANC Base ATK], Players[Team], Players[[#This Row],[Team]]))</f>
        <v>15.482959240835161</v>
      </c>
      <c r="T125" s="28">
        <f>IF(Players[[#This Row],[Team]] = 0, 0, AVERAGEIFS(Players[ANC Base DEF], Players[Team], Players[[#This Row],[Team]]))</f>
        <v>50.163148128848867</v>
      </c>
      <c r="U125" s="28">
        <v>1.2503339145501311E-3</v>
      </c>
      <c r="V125" s="28">
        <v>92.200033133186494</v>
      </c>
    </row>
    <row r="126" spans="1:22" ht="15" customHeight="1">
      <c r="A126" s="12">
        <v>38</v>
      </c>
      <c r="B126" s="12" t="s">
        <v>197</v>
      </c>
      <c r="C126" s="12" t="s">
        <v>116</v>
      </c>
      <c r="D126" s="12" t="s">
        <v>198</v>
      </c>
      <c r="E126" s="12" t="s">
        <v>27</v>
      </c>
      <c r="F12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126" s="12" t="str">
        <f>IF(Players[[#This Row],[Coach]], "Coach", IF(Players[[#This Row],[Active]], "Active", "Inactive"))</f>
        <v>Active</v>
      </c>
      <c r="H126" s="32">
        <f>Players[[#This Row],[Base]] * Settings!$B$2 + Players[[#This Row],[Entry Bonus]] + Players[[#This Row],[Sniper Bonus]] + Players[[#This Row],[Captain Bonus]] + Players[[#This Row],[Coach Bonus]]</f>
        <v>12.679599999999999</v>
      </c>
      <c r="I126" s="21" t="b">
        <f>TRUE</f>
        <v>1</v>
      </c>
      <c r="J126" s="23" t="b">
        <f>FALSE</f>
        <v>0</v>
      </c>
      <c r="K126" s="21" t="b">
        <f>FALSE</f>
        <v>0</v>
      </c>
      <c r="L126" s="20" t="b">
        <f>TRUE</f>
        <v>1</v>
      </c>
      <c r="M126" s="20" t="b">
        <f>FALSE</f>
        <v>0</v>
      </c>
      <c r="N126" s="29">
        <v>10.02</v>
      </c>
      <c r="O126" s="28">
        <f>SUMIFS(Players[Base], Players[Team], Players[[#This Row],[Team]], Players[Entry], TRUE) * Settings!$B$3</f>
        <v>2.5943999999999998</v>
      </c>
      <c r="P126" s="28">
        <f>SUMIFS(Players[Base], Players[Team], Players[[#This Row],[Team]], Players[Sniper], TRUE) * Settings!$B$4</f>
        <v>2.5739999999999998</v>
      </c>
      <c r="Q126" s="28">
        <f>SUMIFS(Players[Base], Players[Team], Players[[#This Row],[Team]], Players[Captain], TRUE) * Settings!$B$5</f>
        <v>1.2023999999999999</v>
      </c>
      <c r="R126" s="28">
        <f>SUMIFS(Players[Base], Players[Team], Players[[#This Row],[Team]], Players[Coach], TRUE) * Settings!$B$6</f>
        <v>0.29680000000000001</v>
      </c>
      <c r="S126" s="28">
        <f>IF(Players[[#This Row],[Team]] = 0, 0, AVERAGEIFS(Players[ANC Base ATK], Players[Team], Players[[#This Row],[Team]]))</f>
        <v>4.7614195952275216</v>
      </c>
      <c r="T126" s="28">
        <f>IF(Players[[#This Row],[Team]] = 0, 0, AVERAGEIFS(Players[ANC Base DEF], Players[Team], Players[[#This Row],[Team]]))</f>
        <v>49.815814745888169</v>
      </c>
      <c r="U126" s="28">
        <v>7.9316314385192506</v>
      </c>
      <c r="V126" s="28">
        <v>3.3525452454333369</v>
      </c>
    </row>
    <row r="127" spans="1:22" ht="15" customHeight="1">
      <c r="A127" s="12">
        <v>281</v>
      </c>
      <c r="B127" s="12" t="s">
        <v>199</v>
      </c>
      <c r="C127" s="12" t="s">
        <v>116</v>
      </c>
      <c r="D127" s="12" t="s">
        <v>198</v>
      </c>
      <c r="E127" s="12" t="s">
        <v>27</v>
      </c>
      <c r="F12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27" s="12" t="str">
        <f>IF(Players[[#This Row],[Coach]], "Coach", IF(Players[[#This Row],[Active]], "Active", "Inactive"))</f>
        <v>Active</v>
      </c>
      <c r="H127" s="32">
        <f>Players[[#This Row],[Base]] * Settings!$B$2 + Players[[#This Row],[Entry Bonus]] + Players[[#This Row],[Sniper Bonus]] + Players[[#This Row],[Captain Bonus]] + Players[[#This Row],[Coach Bonus]]</f>
        <v>11.425599999999998</v>
      </c>
      <c r="I127" s="21" t="b">
        <f>TRUE</f>
        <v>1</v>
      </c>
      <c r="J127" s="23" t="b">
        <f>FALSE</f>
        <v>0</v>
      </c>
      <c r="K127" s="21" t="b">
        <f>FALSE</f>
        <v>0</v>
      </c>
      <c r="L127" s="20" t="b">
        <f>FALSE</f>
        <v>0</v>
      </c>
      <c r="M127" s="20" t="b">
        <f>FALSE</f>
        <v>0</v>
      </c>
      <c r="N127" s="29">
        <v>7.93</v>
      </c>
      <c r="O127" s="28">
        <f>SUMIFS(Players[Base], Players[Team], Players[[#This Row],[Team]], Players[Entry], TRUE) * Settings!$B$3</f>
        <v>2.5943999999999998</v>
      </c>
      <c r="P127" s="28">
        <f>SUMIFS(Players[Base], Players[Team], Players[[#This Row],[Team]], Players[Sniper], TRUE) * Settings!$B$4</f>
        <v>2.5739999999999998</v>
      </c>
      <c r="Q127" s="28">
        <f>SUMIFS(Players[Base], Players[Team], Players[[#This Row],[Team]], Players[Captain], TRUE) * Settings!$B$5</f>
        <v>1.2023999999999999</v>
      </c>
      <c r="R127" s="28">
        <f>SUMIFS(Players[Base], Players[Team], Players[[#This Row],[Team]], Players[Coach], TRUE) * Settings!$B$6</f>
        <v>0.29680000000000001</v>
      </c>
      <c r="S127" s="28">
        <f>IF(Players[[#This Row],[Team]] = 0, 0, AVERAGEIFS(Players[ANC Base ATK], Players[Team], Players[[#This Row],[Team]]))</f>
        <v>4.7614195952275216</v>
      </c>
      <c r="T127" s="28">
        <f>IF(Players[[#This Row],[Team]] = 0, 0, AVERAGEIFS(Players[ANC Base DEF], Players[Team], Players[[#This Row],[Team]]))</f>
        <v>49.815814745888169</v>
      </c>
      <c r="U127" s="28">
        <v>6.5680449697288514</v>
      </c>
      <c r="V127" s="28">
        <v>27.694860787310759</v>
      </c>
    </row>
    <row r="128" spans="1:22" ht="15" customHeight="1">
      <c r="A128" s="12">
        <v>234</v>
      </c>
      <c r="B128" s="12" t="s">
        <v>200</v>
      </c>
      <c r="C128" s="12" t="s">
        <v>116</v>
      </c>
      <c r="D128" s="12" t="s">
        <v>198</v>
      </c>
      <c r="E128" s="12" t="s">
        <v>27</v>
      </c>
      <c r="F12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128" s="12" t="str">
        <f>IF(Players[[#This Row],[Coach]], "Coach", IF(Players[[#This Row],[Active]], "Active", "Inactive"))</f>
        <v>Active</v>
      </c>
      <c r="H128" s="32">
        <f>Players[[#This Row],[Base]] * Settings!$B$2 + Players[[#This Row],[Entry Bonus]] + Players[[#This Row],[Sniper Bonus]] + Players[[#This Row],[Captain Bonus]] + Players[[#This Row],[Coach Bonus]]</f>
        <v>19.537600000000001</v>
      </c>
      <c r="I128" s="21" t="b">
        <f>TRUE</f>
        <v>1</v>
      </c>
      <c r="J128" s="23" t="b">
        <f>FALSE</f>
        <v>0</v>
      </c>
      <c r="K128" s="21" t="b">
        <f>TRUE</f>
        <v>1</v>
      </c>
      <c r="L128" s="20" t="b">
        <f>FALSE</f>
        <v>0</v>
      </c>
      <c r="M128" s="20" t="b">
        <f>FALSE</f>
        <v>0</v>
      </c>
      <c r="N128" s="29">
        <v>21.45</v>
      </c>
      <c r="O128" s="28">
        <f>SUMIFS(Players[Base], Players[Team], Players[[#This Row],[Team]], Players[Entry], TRUE) * Settings!$B$3</f>
        <v>2.5943999999999998</v>
      </c>
      <c r="P128" s="28">
        <f>SUMIFS(Players[Base], Players[Team], Players[[#This Row],[Team]], Players[Sniper], TRUE) * Settings!$B$4</f>
        <v>2.5739999999999998</v>
      </c>
      <c r="Q128" s="28">
        <f>SUMIFS(Players[Base], Players[Team], Players[[#This Row],[Team]], Players[Captain], TRUE) * Settings!$B$5</f>
        <v>1.2023999999999999</v>
      </c>
      <c r="R128" s="28">
        <f>SUMIFS(Players[Base], Players[Team], Players[[#This Row],[Team]], Players[Coach], TRUE) * Settings!$B$6</f>
        <v>0.29680000000000001</v>
      </c>
      <c r="S128" s="28">
        <f>IF(Players[[#This Row],[Team]] = 0, 0, AVERAGEIFS(Players[ANC Base ATK], Players[Team], Players[[#This Row],[Team]]))</f>
        <v>4.7614195952275216</v>
      </c>
      <c r="T128" s="28">
        <f>IF(Players[[#This Row],[Team]] = 0, 0, AVERAGEIFS(Players[ANC Base DEF], Players[Team], Players[[#This Row],[Team]]))</f>
        <v>49.815814745888169</v>
      </c>
      <c r="U128" s="28">
        <v>5.0274144533882561</v>
      </c>
      <c r="V128" s="28">
        <v>66.745393688990504</v>
      </c>
    </row>
    <row r="129" spans="1:22" ht="15" customHeight="1">
      <c r="A129" s="12">
        <v>266</v>
      </c>
      <c r="B129" s="12" t="s">
        <v>201</v>
      </c>
      <c r="C129" s="12" t="s">
        <v>116</v>
      </c>
      <c r="D129" s="12" t="s">
        <v>198</v>
      </c>
      <c r="E129" s="12" t="s">
        <v>27</v>
      </c>
      <c r="F12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129" s="12" t="str">
        <f>IF(Players[[#This Row],[Coach]], "Coach", IF(Players[[#This Row],[Active]], "Active", "Inactive"))</f>
        <v>Active</v>
      </c>
      <c r="H129" s="32">
        <f>Players[[#This Row],[Base]] * Settings!$B$2 + Players[[#This Row],[Entry Bonus]] + Players[[#This Row],[Sniper Bonus]] + Players[[#This Row],[Captain Bonus]] + Players[[#This Row],[Coach Bonus]]</f>
        <v>19.639600000000002</v>
      </c>
      <c r="I129" s="21" t="b">
        <f>TRUE</f>
        <v>1</v>
      </c>
      <c r="J129" s="23" t="b">
        <f>TRUE</f>
        <v>1</v>
      </c>
      <c r="K129" s="21" t="b">
        <f>FALSE</f>
        <v>0</v>
      </c>
      <c r="L129" s="20" t="b">
        <f>FALSE</f>
        <v>0</v>
      </c>
      <c r="M129" s="20" t="b">
        <f>FALSE</f>
        <v>0</v>
      </c>
      <c r="N129" s="29">
        <v>21.62</v>
      </c>
      <c r="O129" s="28">
        <f>SUMIFS(Players[Base], Players[Team], Players[[#This Row],[Team]], Players[Entry], TRUE) * Settings!$B$3</f>
        <v>2.5943999999999998</v>
      </c>
      <c r="P129" s="28">
        <f>SUMIFS(Players[Base], Players[Team], Players[[#This Row],[Team]], Players[Sniper], TRUE) * Settings!$B$4</f>
        <v>2.5739999999999998</v>
      </c>
      <c r="Q129" s="28">
        <f>SUMIFS(Players[Base], Players[Team], Players[[#This Row],[Team]], Players[Captain], TRUE) * Settings!$B$5</f>
        <v>1.2023999999999999</v>
      </c>
      <c r="R129" s="28">
        <f>SUMIFS(Players[Base], Players[Team], Players[[#This Row],[Team]], Players[Coach], TRUE) * Settings!$B$6</f>
        <v>0.29680000000000001</v>
      </c>
      <c r="S129" s="28">
        <f>IF(Players[[#This Row],[Team]] = 0, 0, AVERAGEIFS(Players[ANC Base ATK], Players[Team], Players[[#This Row],[Team]]))</f>
        <v>4.7614195952275216</v>
      </c>
      <c r="T129" s="28">
        <f>IF(Players[[#This Row],[Team]] = 0, 0, AVERAGEIFS(Players[ANC Base DEF], Players[Team], Players[[#This Row],[Team]]))</f>
        <v>49.815814745888169</v>
      </c>
      <c r="U129" s="28">
        <v>4.4443145350937838</v>
      </c>
      <c r="V129" s="28">
        <v>74.004694656865738</v>
      </c>
    </row>
    <row r="130" spans="1:22" ht="15" customHeight="1">
      <c r="A130" s="12">
        <v>316</v>
      </c>
      <c r="B130" s="12" t="s">
        <v>202</v>
      </c>
      <c r="C130" s="12" t="s">
        <v>203</v>
      </c>
      <c r="D130" s="12" t="s">
        <v>198</v>
      </c>
      <c r="E130" s="12" t="s">
        <v>27</v>
      </c>
      <c r="F13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Coach</v>
      </c>
      <c r="G130" s="12" t="str">
        <f>IF(Players[[#This Row],[Coach]], "Coach", IF(Players[[#This Row],[Active]], "Active", "Inactive"))</f>
        <v>Coach</v>
      </c>
      <c r="H130" s="32">
        <f>Players[[#This Row],[Base]] * Settings!$B$2 + Players[[#This Row],[Entry Bonus]] + Players[[#This Row],[Sniper Bonus]] + Players[[#This Row],[Captain Bonus]] + Players[[#This Row],[Coach Bonus]]</f>
        <v>11.1196</v>
      </c>
      <c r="I130" s="21" t="b">
        <f>TRUE</f>
        <v>1</v>
      </c>
      <c r="J130" s="23" t="b">
        <f>FALSE</f>
        <v>0</v>
      </c>
      <c r="K130" s="21" t="b">
        <f>FALSE</f>
        <v>0</v>
      </c>
      <c r="L130" s="20" t="b">
        <f>FALSE</f>
        <v>0</v>
      </c>
      <c r="M130" s="20" t="b">
        <f>TRUE</f>
        <v>1</v>
      </c>
      <c r="N130" s="29">
        <v>7.42</v>
      </c>
      <c r="O130" s="28">
        <f>SUMIFS(Players[Base], Players[Team], Players[[#This Row],[Team]], Players[Entry], TRUE) * Settings!$B$3</f>
        <v>2.5943999999999998</v>
      </c>
      <c r="P130" s="28">
        <f>SUMIFS(Players[Base], Players[Team], Players[[#This Row],[Team]], Players[Sniper], TRUE) * Settings!$B$4</f>
        <v>2.5739999999999998</v>
      </c>
      <c r="Q130" s="28">
        <f>SUMIFS(Players[Base], Players[Team], Players[[#This Row],[Team]], Players[Captain], TRUE) * Settings!$B$5</f>
        <v>1.2023999999999999</v>
      </c>
      <c r="R130" s="28">
        <f>SUMIFS(Players[Base], Players[Team], Players[[#This Row],[Team]], Players[Coach], TRUE) * Settings!$B$6</f>
        <v>0.29680000000000001</v>
      </c>
      <c r="S130" s="28">
        <f>IF(Players[[#This Row],[Team]] = 0, 0, AVERAGEIFS(Players[ANC Base ATK], Players[Team], Players[[#This Row],[Team]]))</f>
        <v>4.7614195952275216</v>
      </c>
      <c r="T130" s="28">
        <f>IF(Players[[#This Row],[Team]] = 0, 0, AVERAGEIFS(Players[ANC Base DEF], Players[Team], Players[[#This Row],[Team]]))</f>
        <v>49.815814745888169</v>
      </c>
      <c r="U130" s="28">
        <v>3.2416991359889629</v>
      </c>
      <c r="V130" s="28">
        <v>91.819616660574624</v>
      </c>
    </row>
    <row r="131" spans="1:22" ht="15" customHeight="1">
      <c r="A131" s="12">
        <v>278</v>
      </c>
      <c r="B131" s="12" t="s">
        <v>204</v>
      </c>
      <c r="C131" s="12" t="s">
        <v>116</v>
      </c>
      <c r="D131" s="12" t="s">
        <v>198</v>
      </c>
      <c r="E131" s="12" t="s">
        <v>27</v>
      </c>
      <c r="F13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31" s="12" t="str">
        <f>IF(Players[[#This Row],[Coach]], "Coach", IF(Players[[#This Row],[Active]], "Active", "Inactive"))</f>
        <v>Active</v>
      </c>
      <c r="H131" s="32">
        <f>Players[[#This Row],[Base]] * Settings!$B$2 + Players[[#This Row],[Entry Bonus]] + Players[[#This Row],[Sniper Bonus]] + Players[[#This Row],[Captain Bonus]] + Players[[#This Row],[Coach Bonus]]</f>
        <v>29.197600000000001</v>
      </c>
      <c r="I131" s="21" t="b">
        <f>TRUE</f>
        <v>1</v>
      </c>
      <c r="J131" s="23" t="b">
        <f>FALSE</f>
        <v>0</v>
      </c>
      <c r="K131" s="21" t="b">
        <f>FALSE</f>
        <v>0</v>
      </c>
      <c r="L131" s="20" t="b">
        <f>FALSE</f>
        <v>0</v>
      </c>
      <c r="M131" s="20" t="b">
        <f>FALSE</f>
        <v>0</v>
      </c>
      <c r="N131" s="29">
        <v>37.549999999999997</v>
      </c>
      <c r="O131" s="28">
        <f>SUMIFS(Players[Base], Players[Team], Players[[#This Row],[Team]], Players[Entry], TRUE) * Settings!$B$3</f>
        <v>2.5943999999999998</v>
      </c>
      <c r="P131" s="28">
        <f>SUMIFS(Players[Base], Players[Team], Players[[#This Row],[Team]], Players[Sniper], TRUE) * Settings!$B$4</f>
        <v>2.5739999999999998</v>
      </c>
      <c r="Q131" s="28">
        <f>SUMIFS(Players[Base], Players[Team], Players[[#This Row],[Team]], Players[Captain], TRUE) * Settings!$B$5</f>
        <v>1.2023999999999999</v>
      </c>
      <c r="R131" s="28">
        <f>SUMIFS(Players[Base], Players[Team], Players[[#This Row],[Team]], Players[Coach], TRUE) * Settings!$B$6</f>
        <v>0.29680000000000001</v>
      </c>
      <c r="S131" s="28">
        <f>IF(Players[[#This Row],[Team]] = 0, 0, AVERAGEIFS(Players[ANC Base ATK], Players[Team], Players[[#This Row],[Team]]))</f>
        <v>4.7614195952275216</v>
      </c>
      <c r="T131" s="28">
        <f>IF(Players[[#This Row],[Team]] = 0, 0, AVERAGEIFS(Players[ANC Base DEF], Players[Team], Players[[#This Row],[Team]]))</f>
        <v>49.815814745888169</v>
      </c>
      <c r="U131" s="28">
        <v>1.3554130386460186</v>
      </c>
      <c r="V131" s="28">
        <v>35.277777436154025</v>
      </c>
    </row>
    <row r="132" spans="1:22" ht="15" customHeight="1">
      <c r="A132" s="12">
        <v>294</v>
      </c>
      <c r="B132" s="12" t="s">
        <v>205</v>
      </c>
      <c r="C132" s="12" t="s">
        <v>206</v>
      </c>
      <c r="D132" s="12" t="s">
        <v>207</v>
      </c>
      <c r="E132" s="12" t="s">
        <v>58</v>
      </c>
      <c r="F13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32" s="12" t="str">
        <f>IF(Players[[#This Row],[Coach]], "Coach", IF(Players[[#This Row],[Active]], "Active", "Inactive"))</f>
        <v>Active</v>
      </c>
      <c r="H132" s="32">
        <f>Players[[#This Row],[Base]] * Settings!$B$2 + Players[[#This Row],[Entry Bonus]] + Players[[#This Row],[Sniper Bonus]] + Players[[#This Row],[Captain Bonus]] + Players[[#This Row],[Coach Bonus]]</f>
        <v>54.24839999999999</v>
      </c>
      <c r="I132" s="21" t="b">
        <f>TRUE</f>
        <v>1</v>
      </c>
      <c r="J132" s="23" t="b">
        <f>FALSE</f>
        <v>0</v>
      </c>
      <c r="K132" s="21" t="b">
        <f>FALSE</f>
        <v>0</v>
      </c>
      <c r="L132" s="20" t="b">
        <f>FALSE</f>
        <v>0</v>
      </c>
      <c r="M132" s="20" t="b">
        <f>FALSE</f>
        <v>0</v>
      </c>
      <c r="N132" s="29">
        <v>53.15</v>
      </c>
      <c r="O132" s="28">
        <f>SUMIFS(Players[Base], Players[Team], Players[[#This Row],[Team]], Players[Entry], TRUE) * Settings!$B$3</f>
        <v>2.6616</v>
      </c>
      <c r="P132" s="28">
        <f>SUMIFS(Players[Base], Players[Team], Players[[#This Row],[Team]], Players[Sniper], TRUE) * Settings!$B$4</f>
        <v>9.2087999999999983</v>
      </c>
      <c r="Q132" s="28">
        <f>SUMIFS(Players[Base], Players[Team], Players[[#This Row],[Team]], Players[Captain], TRUE) * Settings!$B$5</f>
        <v>10.488</v>
      </c>
      <c r="R132" s="28">
        <f>SUMIFS(Players[Base], Players[Team], Players[[#This Row],[Team]], Players[Coach], TRUE) * Settings!$B$6</f>
        <v>0</v>
      </c>
      <c r="S132" s="28">
        <f>IF(Players[[#This Row],[Team]] = 0, 0, AVERAGEIFS(Players[ANC Base ATK], Players[Team], Players[[#This Row],[Team]]))</f>
        <v>27.050918627844304</v>
      </c>
      <c r="T132" s="28">
        <f>IF(Players[[#This Row],[Team]] = 0, 0, AVERAGEIFS(Players[ANC Base DEF], Players[Team], Players[[#This Row],[Team]]))</f>
        <v>49.327873521776887</v>
      </c>
      <c r="U132" s="28">
        <v>43.862785021270511</v>
      </c>
      <c r="V132" s="28">
        <v>7.0837349733266972</v>
      </c>
    </row>
    <row r="133" spans="1:22" ht="15" customHeight="1">
      <c r="A133" s="12">
        <v>9</v>
      </c>
      <c r="B133" s="12" t="s">
        <v>208</v>
      </c>
      <c r="C133" s="12" t="s">
        <v>206</v>
      </c>
      <c r="D133" s="12" t="s">
        <v>207</v>
      </c>
      <c r="E133" s="12" t="s">
        <v>58</v>
      </c>
      <c r="F13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133" s="12" t="str">
        <f>IF(Players[[#This Row],[Coach]], "Coach", IF(Players[[#This Row],[Active]], "Active", "Inactive"))</f>
        <v>Active</v>
      </c>
      <c r="H133" s="32">
        <f>Players[[#This Row],[Base]] * Settings!$B$2 + Players[[#This Row],[Entry Bonus]] + Players[[#This Row],[Sniper Bonus]] + Players[[#This Row],[Captain Bonus]] + Players[[#This Row],[Coach Bonus]]</f>
        <v>74.798400000000001</v>
      </c>
      <c r="I133" s="21" t="b">
        <f>TRUE</f>
        <v>1</v>
      </c>
      <c r="J133" s="23" t="b">
        <f>FALSE</f>
        <v>0</v>
      </c>
      <c r="K133" s="21" t="b">
        <f>FALSE</f>
        <v>0</v>
      </c>
      <c r="L133" s="20" t="b">
        <f>TRUE</f>
        <v>1</v>
      </c>
      <c r="M133" s="20" t="b">
        <f>FALSE</f>
        <v>0</v>
      </c>
      <c r="N133" s="29">
        <v>87.4</v>
      </c>
      <c r="O133" s="28">
        <f>SUMIFS(Players[Base], Players[Team], Players[[#This Row],[Team]], Players[Entry], TRUE) * Settings!$B$3</f>
        <v>2.6616</v>
      </c>
      <c r="P133" s="28">
        <f>SUMIFS(Players[Base], Players[Team], Players[[#This Row],[Team]], Players[Sniper], TRUE) * Settings!$B$4</f>
        <v>9.2087999999999983</v>
      </c>
      <c r="Q133" s="28">
        <f>SUMIFS(Players[Base], Players[Team], Players[[#This Row],[Team]], Players[Captain], TRUE) * Settings!$B$5</f>
        <v>10.488</v>
      </c>
      <c r="R133" s="28">
        <f>SUMIFS(Players[Base], Players[Team], Players[[#This Row],[Team]], Players[Coach], TRUE) * Settings!$B$6</f>
        <v>0</v>
      </c>
      <c r="S133" s="28">
        <f>IF(Players[[#This Row],[Team]] = 0, 0, AVERAGEIFS(Players[ANC Base ATK], Players[Team], Players[[#This Row],[Team]]))</f>
        <v>27.050918627844304</v>
      </c>
      <c r="T133" s="28">
        <f>IF(Players[[#This Row],[Team]] = 0, 0, AVERAGEIFS(Players[ANC Base DEF], Players[Team], Players[[#This Row],[Team]]))</f>
        <v>49.327873521776887</v>
      </c>
      <c r="U133" s="28">
        <v>39.313695346177042</v>
      </c>
      <c r="V133" s="28">
        <v>94.895613554684189</v>
      </c>
    </row>
    <row r="134" spans="1:22" ht="15" customHeight="1">
      <c r="A134" s="12">
        <v>296</v>
      </c>
      <c r="B134" s="12" t="s">
        <v>209</v>
      </c>
      <c r="C134" s="12" t="s">
        <v>206</v>
      </c>
      <c r="D134" s="12" t="s">
        <v>207</v>
      </c>
      <c r="E134" s="12" t="s">
        <v>58</v>
      </c>
      <c r="F13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134" s="12" t="str">
        <f>IF(Players[[#This Row],[Coach]], "Coach", IF(Players[[#This Row],[Active]], "Active", "Inactive"))</f>
        <v>Active</v>
      </c>
      <c r="H134" s="32">
        <f>Players[[#This Row],[Base]] * Settings!$B$2 + Players[[#This Row],[Entry Bonus]] + Players[[#This Row],[Sniper Bonus]] + Players[[#This Row],[Captain Bonus]] + Players[[#This Row],[Coach Bonus]]</f>
        <v>68.4024</v>
      </c>
      <c r="I134" s="21" t="b">
        <f>TRUE</f>
        <v>1</v>
      </c>
      <c r="J134" s="23" t="b">
        <f>FALSE</f>
        <v>0</v>
      </c>
      <c r="K134" s="21" t="b">
        <f>TRUE</f>
        <v>1</v>
      </c>
      <c r="L134" s="20" t="b">
        <f>FALSE</f>
        <v>0</v>
      </c>
      <c r="M134" s="20" t="b">
        <f>FALSE</f>
        <v>0</v>
      </c>
      <c r="N134" s="29">
        <v>76.739999999999995</v>
      </c>
      <c r="O134" s="28">
        <f>SUMIFS(Players[Base], Players[Team], Players[[#This Row],[Team]], Players[Entry], TRUE) * Settings!$B$3</f>
        <v>2.6616</v>
      </c>
      <c r="P134" s="28">
        <f>SUMIFS(Players[Base], Players[Team], Players[[#This Row],[Team]], Players[Sniper], TRUE) * Settings!$B$4</f>
        <v>9.2087999999999983</v>
      </c>
      <c r="Q134" s="28">
        <f>SUMIFS(Players[Base], Players[Team], Players[[#This Row],[Team]], Players[Captain], TRUE) * Settings!$B$5</f>
        <v>10.488</v>
      </c>
      <c r="R134" s="28">
        <f>SUMIFS(Players[Base], Players[Team], Players[[#This Row],[Team]], Players[Coach], TRUE) * Settings!$B$6</f>
        <v>0</v>
      </c>
      <c r="S134" s="28">
        <f>IF(Players[[#This Row],[Team]] = 0, 0, AVERAGEIFS(Players[ANC Base ATK], Players[Team], Players[[#This Row],[Team]]))</f>
        <v>27.050918627844304</v>
      </c>
      <c r="T134" s="28">
        <f>IF(Players[[#This Row],[Team]] = 0, 0, AVERAGEIFS(Players[ANC Base DEF], Players[Team], Players[[#This Row],[Team]]))</f>
        <v>49.327873521776887</v>
      </c>
      <c r="U134" s="28">
        <v>23.512693229738229</v>
      </c>
      <c r="V134" s="28">
        <v>89.857259144467065</v>
      </c>
    </row>
    <row r="135" spans="1:22" ht="15" customHeight="1">
      <c r="A135" s="12">
        <v>37</v>
      </c>
      <c r="B135" s="12" t="s">
        <v>210</v>
      </c>
      <c r="C135" s="12" t="s">
        <v>206</v>
      </c>
      <c r="D135" s="12" t="s">
        <v>207</v>
      </c>
      <c r="E135" s="12" t="s">
        <v>58</v>
      </c>
      <c r="F13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35" s="12" t="str">
        <f>IF(Players[[#This Row],[Coach]], "Coach", IF(Players[[#This Row],[Active]], "Active", "Inactive"))</f>
        <v>Active</v>
      </c>
      <c r="H135" s="32">
        <f>Players[[#This Row],[Base]] * Settings!$B$2 + Players[[#This Row],[Entry Bonus]] + Players[[#This Row],[Sniper Bonus]] + Players[[#This Row],[Captain Bonus]] + Players[[#This Row],[Coach Bonus]]</f>
        <v>29.846399999999996</v>
      </c>
      <c r="I135" s="21" t="b">
        <f>TRUE</f>
        <v>1</v>
      </c>
      <c r="J135" s="23" t="b">
        <f>FALSE</f>
        <v>0</v>
      </c>
      <c r="K135" s="21" t="b">
        <f>FALSE</f>
        <v>0</v>
      </c>
      <c r="L135" s="20" t="b">
        <f>FALSE</f>
        <v>0</v>
      </c>
      <c r="M135" s="20" t="b">
        <f>FALSE</f>
        <v>0</v>
      </c>
      <c r="N135" s="29">
        <v>12.48</v>
      </c>
      <c r="O135" s="28">
        <f>SUMIFS(Players[Base], Players[Team], Players[[#This Row],[Team]], Players[Entry], TRUE) * Settings!$B$3</f>
        <v>2.6616</v>
      </c>
      <c r="P135" s="28">
        <f>SUMIFS(Players[Base], Players[Team], Players[[#This Row],[Team]], Players[Sniper], TRUE) * Settings!$B$4</f>
        <v>9.2087999999999983</v>
      </c>
      <c r="Q135" s="28">
        <f>SUMIFS(Players[Base], Players[Team], Players[[#This Row],[Team]], Players[Captain], TRUE) * Settings!$B$5</f>
        <v>10.488</v>
      </c>
      <c r="R135" s="28">
        <f>SUMIFS(Players[Base], Players[Team], Players[[#This Row],[Team]], Players[Coach], TRUE) * Settings!$B$6</f>
        <v>0</v>
      </c>
      <c r="S135" s="28">
        <f>IF(Players[[#This Row],[Team]] = 0, 0, AVERAGEIFS(Players[ANC Base ATK], Players[Team], Players[[#This Row],[Team]]))</f>
        <v>27.050918627844304</v>
      </c>
      <c r="T135" s="28">
        <f>IF(Players[[#This Row],[Team]] = 0, 0, AVERAGEIFS(Players[ANC Base DEF], Players[Team], Players[[#This Row],[Team]]))</f>
        <v>49.327873521776887</v>
      </c>
      <c r="U135" s="28">
        <v>21.561635864220342</v>
      </c>
      <c r="V135" s="28">
        <v>32.537650904277925</v>
      </c>
    </row>
    <row r="136" spans="1:22" ht="15" customHeight="1">
      <c r="A136" s="12">
        <v>348</v>
      </c>
      <c r="B136" s="12" t="s">
        <v>211</v>
      </c>
      <c r="C136" s="12" t="s">
        <v>206</v>
      </c>
      <c r="D136" s="12" t="s">
        <v>207</v>
      </c>
      <c r="E136" s="12" t="s">
        <v>58</v>
      </c>
      <c r="F13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136" s="12" t="str">
        <f>IF(Players[[#This Row],[Coach]], "Coach", IF(Players[[#This Row],[Active]], "Active", "Inactive"))</f>
        <v>Active</v>
      </c>
      <c r="H136" s="32">
        <f>Players[[#This Row],[Base]] * Settings!$B$2 + Players[[#This Row],[Entry Bonus]] + Players[[#This Row],[Sniper Bonus]] + Players[[#This Row],[Captain Bonus]] + Players[[#This Row],[Coach Bonus]]</f>
        <v>35.666399999999996</v>
      </c>
      <c r="I136" s="21" t="b">
        <f>TRUE</f>
        <v>1</v>
      </c>
      <c r="J136" s="23" t="b">
        <f>TRUE</f>
        <v>1</v>
      </c>
      <c r="K136" s="21" t="b">
        <f>FALSE</f>
        <v>0</v>
      </c>
      <c r="L136" s="20" t="b">
        <f>FALSE</f>
        <v>0</v>
      </c>
      <c r="M136" s="20" t="b">
        <f>FALSE</f>
        <v>0</v>
      </c>
      <c r="N136" s="29">
        <v>22.18</v>
      </c>
      <c r="O136" s="28">
        <f>SUMIFS(Players[Base], Players[Team], Players[[#This Row],[Team]], Players[Entry], TRUE) * Settings!$B$3</f>
        <v>2.6616</v>
      </c>
      <c r="P136" s="28">
        <f>SUMIFS(Players[Base], Players[Team], Players[[#This Row],[Team]], Players[Sniper], TRUE) * Settings!$B$4</f>
        <v>9.2087999999999983</v>
      </c>
      <c r="Q136" s="28">
        <f>SUMIFS(Players[Base], Players[Team], Players[[#This Row],[Team]], Players[Captain], TRUE) * Settings!$B$5</f>
        <v>10.488</v>
      </c>
      <c r="R136" s="28">
        <f>SUMIFS(Players[Base], Players[Team], Players[[#This Row],[Team]], Players[Coach], TRUE) * Settings!$B$6</f>
        <v>0</v>
      </c>
      <c r="S136" s="28">
        <f>IF(Players[[#This Row],[Team]] = 0, 0, AVERAGEIFS(Players[ANC Base ATK], Players[Team], Players[[#This Row],[Team]]))</f>
        <v>27.050918627844304</v>
      </c>
      <c r="T136" s="28">
        <f>IF(Players[[#This Row],[Team]] = 0, 0, AVERAGEIFS(Players[ANC Base DEF], Players[Team], Players[[#This Row],[Team]]))</f>
        <v>49.327873521776887</v>
      </c>
      <c r="U136" s="28">
        <v>7.0037836778153846</v>
      </c>
      <c r="V136" s="28">
        <v>22.265109032128546</v>
      </c>
    </row>
    <row r="137" spans="1:22" ht="15" customHeight="1">
      <c r="A137" s="12">
        <v>41</v>
      </c>
      <c r="B137" s="12" t="s">
        <v>212</v>
      </c>
      <c r="C137" s="12" t="s">
        <v>152</v>
      </c>
      <c r="D137" s="12" t="s">
        <v>213</v>
      </c>
      <c r="E137" s="12" t="s">
        <v>154</v>
      </c>
      <c r="F13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Captain, Sniper</v>
      </c>
      <c r="G137" s="12" t="str">
        <f>IF(Players[[#This Row],[Coach]], "Coach", IF(Players[[#This Row],[Active]], "Active", "Inactive"))</f>
        <v>Active</v>
      </c>
      <c r="H137" s="32">
        <f>Players[[#This Row],[Base]] * Settings!$B$2 + Players[[#This Row],[Entry Bonus]] + Players[[#This Row],[Sniper Bonus]] + Players[[#This Row],[Captain Bonus]] + Players[[#This Row],[Coach Bonus]]</f>
        <v>68.897199999999998</v>
      </c>
      <c r="I137" s="21" t="b">
        <f>TRUE</f>
        <v>1</v>
      </c>
      <c r="J137" s="23" t="b">
        <f>FALSE</f>
        <v>0</v>
      </c>
      <c r="K137" s="21" t="b">
        <f>TRUE</f>
        <v>1</v>
      </c>
      <c r="L137" s="20" t="b">
        <f>TRUE</f>
        <v>1</v>
      </c>
      <c r="M137" s="20" t="b">
        <f>FALSE</f>
        <v>0</v>
      </c>
      <c r="N137" s="29">
        <v>68.81</v>
      </c>
      <c r="O137" s="28">
        <f>SUMIFS(Players[Base], Players[Team], Players[[#This Row],[Team]], Players[Entry], TRUE) * Settings!$B$3</f>
        <v>8.1828000000000003</v>
      </c>
      <c r="P137" s="28">
        <f>SUMIFS(Players[Base], Players[Team], Players[[#This Row],[Team]], Players[Sniper], TRUE) * Settings!$B$4</f>
        <v>8.2571999999999992</v>
      </c>
      <c r="Q137" s="28">
        <f>SUMIFS(Players[Base], Players[Team], Players[[#This Row],[Team]], Players[Captain], TRUE) * Settings!$B$5</f>
        <v>8.2571999999999992</v>
      </c>
      <c r="R137" s="28">
        <f>SUMIFS(Players[Base], Players[Team], Players[[#This Row],[Team]], Players[Coach], TRUE) * Settings!$B$6</f>
        <v>2.9139999999999997</v>
      </c>
      <c r="S137" s="28">
        <f>IF(Players[[#This Row],[Team]] = 0, 0, AVERAGEIFS(Players[ANC Base ATK], Players[Team], Players[[#This Row],[Team]]))</f>
        <v>28.420008364877962</v>
      </c>
      <c r="T137" s="28">
        <f>IF(Players[[#This Row],[Team]] = 0, 0, AVERAGEIFS(Players[ANC Base DEF], Players[Team], Players[[#This Row],[Team]]))</f>
        <v>47.755549180161495</v>
      </c>
      <c r="U137" s="28">
        <v>51.524955145634962</v>
      </c>
      <c r="V137" s="28">
        <v>89.95007807829883</v>
      </c>
    </row>
    <row r="138" spans="1:22" ht="15" customHeight="1">
      <c r="A138" s="12">
        <v>304</v>
      </c>
      <c r="B138" s="12" t="s">
        <v>214</v>
      </c>
      <c r="C138" s="12" t="s">
        <v>152</v>
      </c>
      <c r="D138" s="12" t="s">
        <v>213</v>
      </c>
      <c r="E138" s="12" t="s">
        <v>154</v>
      </c>
      <c r="F13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138" s="12" t="str">
        <f>IF(Players[[#This Row],[Coach]], "Coach", IF(Players[[#This Row],[Active]], "Active", "Inactive"))</f>
        <v>Active</v>
      </c>
      <c r="H138" s="32">
        <f>Players[[#This Row],[Base]] * Settings!$B$2 + Players[[#This Row],[Entry Bonus]] + Players[[#This Row],[Sniper Bonus]] + Players[[#This Row],[Captain Bonus]] + Players[[#This Row],[Coach Bonus]]</f>
        <v>68.525199999999998</v>
      </c>
      <c r="I138" s="21" t="b">
        <f>TRUE</f>
        <v>1</v>
      </c>
      <c r="J138" s="23" t="b">
        <f>TRUE</f>
        <v>1</v>
      </c>
      <c r="K138" s="21" t="b">
        <f>FALSE</f>
        <v>0</v>
      </c>
      <c r="L138" s="20" t="b">
        <f>FALSE</f>
        <v>0</v>
      </c>
      <c r="M138" s="20" t="b">
        <f>FALSE</f>
        <v>0</v>
      </c>
      <c r="N138" s="29">
        <v>68.19</v>
      </c>
      <c r="O138" s="28">
        <f>SUMIFS(Players[Base], Players[Team], Players[[#This Row],[Team]], Players[Entry], TRUE) * Settings!$B$3</f>
        <v>8.1828000000000003</v>
      </c>
      <c r="P138" s="28">
        <f>SUMIFS(Players[Base], Players[Team], Players[[#This Row],[Team]], Players[Sniper], TRUE) * Settings!$B$4</f>
        <v>8.2571999999999992</v>
      </c>
      <c r="Q138" s="28">
        <f>SUMIFS(Players[Base], Players[Team], Players[[#This Row],[Team]], Players[Captain], TRUE) * Settings!$B$5</f>
        <v>8.2571999999999992</v>
      </c>
      <c r="R138" s="28">
        <f>SUMIFS(Players[Base], Players[Team], Players[[#This Row],[Team]], Players[Coach], TRUE) * Settings!$B$6</f>
        <v>2.9139999999999997</v>
      </c>
      <c r="S138" s="28">
        <f>IF(Players[[#This Row],[Team]] = 0, 0, AVERAGEIFS(Players[ANC Base ATK], Players[Team], Players[[#This Row],[Team]]))</f>
        <v>28.420008364877962</v>
      </c>
      <c r="T138" s="28">
        <f>IF(Players[[#This Row],[Team]] = 0, 0, AVERAGEIFS(Players[ANC Base DEF], Players[Team], Players[[#This Row],[Team]]))</f>
        <v>47.755549180161495</v>
      </c>
      <c r="U138" s="28">
        <v>37.35997955980654</v>
      </c>
      <c r="V138" s="28">
        <v>37.813921767718803</v>
      </c>
    </row>
    <row r="139" spans="1:22" ht="15" customHeight="1">
      <c r="A139" s="12">
        <v>347</v>
      </c>
      <c r="B139" s="12" t="s">
        <v>215</v>
      </c>
      <c r="C139" s="12" t="s">
        <v>152</v>
      </c>
      <c r="D139" s="12" t="s">
        <v>213</v>
      </c>
      <c r="E139" s="12" t="s">
        <v>154</v>
      </c>
      <c r="F13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39" s="12" t="str">
        <f>IF(Players[[#This Row],[Coach]], "Coach", IF(Players[[#This Row],[Active]], "Active", "Inactive"))</f>
        <v>Active</v>
      </c>
      <c r="H139" s="32">
        <f>Players[[#This Row],[Base]] * Settings!$B$2 + Players[[#This Row],[Entry Bonus]] + Players[[#This Row],[Sniper Bonus]] + Players[[#This Row],[Captain Bonus]] + Players[[#This Row],[Coach Bonus]]</f>
        <v>71.891199999999998</v>
      </c>
      <c r="I139" s="21" t="b">
        <f>TRUE</f>
        <v>1</v>
      </c>
      <c r="J139" s="23" t="b">
        <f>FALSE</f>
        <v>0</v>
      </c>
      <c r="K139" s="21" t="b">
        <f>FALSE</f>
        <v>0</v>
      </c>
      <c r="L139" s="20" t="b">
        <f>FALSE</f>
        <v>0</v>
      </c>
      <c r="M139" s="20" t="b">
        <f>FALSE</f>
        <v>0</v>
      </c>
      <c r="N139" s="29">
        <v>73.8</v>
      </c>
      <c r="O139" s="28">
        <f>SUMIFS(Players[Base], Players[Team], Players[[#This Row],[Team]], Players[Entry], TRUE) * Settings!$B$3</f>
        <v>8.1828000000000003</v>
      </c>
      <c r="P139" s="28">
        <f>SUMIFS(Players[Base], Players[Team], Players[[#This Row],[Team]], Players[Sniper], TRUE) * Settings!$B$4</f>
        <v>8.2571999999999992</v>
      </c>
      <c r="Q139" s="28">
        <f>SUMIFS(Players[Base], Players[Team], Players[[#This Row],[Team]], Players[Captain], TRUE) * Settings!$B$5</f>
        <v>8.2571999999999992</v>
      </c>
      <c r="R139" s="28">
        <f>SUMIFS(Players[Base], Players[Team], Players[[#This Row],[Team]], Players[Coach], TRUE) * Settings!$B$6</f>
        <v>2.9139999999999997</v>
      </c>
      <c r="S139" s="28">
        <f>IF(Players[[#This Row],[Team]] = 0, 0, AVERAGEIFS(Players[ANC Base ATK], Players[Team], Players[[#This Row],[Team]]))</f>
        <v>28.420008364877962</v>
      </c>
      <c r="T139" s="28">
        <f>IF(Players[[#This Row],[Team]] = 0, 0, AVERAGEIFS(Players[ANC Base DEF], Players[Team], Players[[#This Row],[Team]]))</f>
        <v>47.755549180161495</v>
      </c>
      <c r="U139" s="28">
        <v>35.021532167218268</v>
      </c>
      <c r="V139" s="28">
        <v>91.608383146991883</v>
      </c>
    </row>
    <row r="140" spans="1:22" ht="15" customHeight="1">
      <c r="A140" s="12">
        <v>55</v>
      </c>
      <c r="B140" s="12" t="s">
        <v>216</v>
      </c>
      <c r="C140" s="12" t="s">
        <v>152</v>
      </c>
      <c r="D140" s="12" t="s">
        <v>213</v>
      </c>
      <c r="E140" s="12" t="s">
        <v>154</v>
      </c>
      <c r="F14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40" s="12" t="str">
        <f>IF(Players[[#This Row],[Coach]], "Coach", IF(Players[[#This Row],[Active]], "Active", "Inactive"))</f>
        <v>Active</v>
      </c>
      <c r="H140" s="32">
        <f>Players[[#This Row],[Base]] * Settings!$B$2 + Players[[#This Row],[Entry Bonus]] + Players[[#This Row],[Sniper Bonus]] + Players[[#This Row],[Captain Bonus]] + Players[[#This Row],[Coach Bonus]]</f>
        <v>31.745199999999997</v>
      </c>
      <c r="I140" s="21" t="b">
        <f>TRUE</f>
        <v>1</v>
      </c>
      <c r="J140" s="23" t="b">
        <f>FALSE</f>
        <v>0</v>
      </c>
      <c r="K140" s="21" t="b">
        <f>FALSE</f>
        <v>0</v>
      </c>
      <c r="L140" s="20" t="b">
        <f>FALSE</f>
        <v>0</v>
      </c>
      <c r="M140" s="20" t="b">
        <f>FALSE</f>
        <v>0</v>
      </c>
      <c r="N140" s="29">
        <v>6.89</v>
      </c>
      <c r="O140" s="28">
        <f>SUMIFS(Players[Base], Players[Team], Players[[#This Row],[Team]], Players[Entry], TRUE) * Settings!$B$3</f>
        <v>8.1828000000000003</v>
      </c>
      <c r="P140" s="28">
        <f>SUMIFS(Players[Base], Players[Team], Players[[#This Row],[Team]], Players[Sniper], TRUE) * Settings!$B$4</f>
        <v>8.2571999999999992</v>
      </c>
      <c r="Q140" s="28">
        <f>SUMIFS(Players[Base], Players[Team], Players[[#This Row],[Team]], Players[Captain], TRUE) * Settings!$B$5</f>
        <v>8.2571999999999992</v>
      </c>
      <c r="R140" s="28">
        <f>SUMIFS(Players[Base], Players[Team], Players[[#This Row],[Team]], Players[Coach], TRUE) * Settings!$B$6</f>
        <v>2.9139999999999997</v>
      </c>
      <c r="S140" s="28">
        <f>IF(Players[[#This Row],[Team]] = 0, 0, AVERAGEIFS(Players[ANC Base ATK], Players[Team], Players[[#This Row],[Team]]))</f>
        <v>28.420008364877962</v>
      </c>
      <c r="T140" s="28">
        <f>IF(Players[[#This Row],[Team]] = 0, 0, AVERAGEIFS(Players[ANC Base DEF], Players[Team], Players[[#This Row],[Team]]))</f>
        <v>47.755549180161495</v>
      </c>
      <c r="U140" s="28">
        <v>23.168805398030635</v>
      </c>
      <c r="V140" s="28">
        <v>4.9422777899885046</v>
      </c>
    </row>
    <row r="141" spans="1:22" ht="15" customHeight="1">
      <c r="A141" s="12">
        <v>218</v>
      </c>
      <c r="B141" s="12" t="s">
        <v>217</v>
      </c>
      <c r="C141" s="12" t="s">
        <v>152</v>
      </c>
      <c r="D141" s="12" t="s">
        <v>213</v>
      </c>
      <c r="E141" s="12" t="s">
        <v>154</v>
      </c>
      <c r="F14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41" s="12" t="str">
        <f>IF(Players[[#This Row],[Coach]], "Coach", IF(Players[[#This Row],[Active]], "Active", "Inactive"))</f>
        <v>Active</v>
      </c>
      <c r="H141" s="32">
        <f>Players[[#This Row],[Base]] * Settings!$B$2 + Players[[#This Row],[Entry Bonus]] + Players[[#This Row],[Sniper Bonus]] + Players[[#This Row],[Captain Bonus]] + Players[[#This Row],[Coach Bonus]]</f>
        <v>43.6312</v>
      </c>
      <c r="I141" s="21" t="b">
        <f>TRUE</f>
        <v>1</v>
      </c>
      <c r="J141" s="23" t="b">
        <f>FALSE</f>
        <v>0</v>
      </c>
      <c r="K141" s="21" t="b">
        <f>FALSE</f>
        <v>0</v>
      </c>
      <c r="L141" s="20" t="b">
        <f>FALSE</f>
        <v>0</v>
      </c>
      <c r="M141" s="20" t="b">
        <f>FALSE</f>
        <v>0</v>
      </c>
      <c r="N141" s="29">
        <v>26.7</v>
      </c>
      <c r="O141" s="28">
        <f>SUMIFS(Players[Base], Players[Team], Players[[#This Row],[Team]], Players[Entry], TRUE) * Settings!$B$3</f>
        <v>8.1828000000000003</v>
      </c>
      <c r="P141" s="28">
        <f>SUMIFS(Players[Base], Players[Team], Players[[#This Row],[Team]], Players[Sniper], TRUE) * Settings!$B$4</f>
        <v>8.2571999999999992</v>
      </c>
      <c r="Q141" s="28">
        <f>SUMIFS(Players[Base], Players[Team], Players[[#This Row],[Team]], Players[Captain], TRUE) * Settings!$B$5</f>
        <v>8.2571999999999992</v>
      </c>
      <c r="R141" s="28">
        <f>SUMIFS(Players[Base], Players[Team], Players[[#This Row],[Team]], Players[Coach], TRUE) * Settings!$B$6</f>
        <v>2.9139999999999997</v>
      </c>
      <c r="S141" s="28">
        <f>IF(Players[[#This Row],[Team]] = 0, 0, AVERAGEIFS(Players[ANC Base ATK], Players[Team], Players[[#This Row],[Team]]))</f>
        <v>28.420008364877962</v>
      </c>
      <c r="T141" s="28">
        <f>IF(Players[[#This Row],[Team]] = 0, 0, AVERAGEIFS(Players[ANC Base DEF], Players[Team], Players[[#This Row],[Team]]))</f>
        <v>47.755549180161495</v>
      </c>
      <c r="U141" s="28">
        <v>20.627780042402289</v>
      </c>
      <c r="V141" s="28">
        <v>3.3395280316341909</v>
      </c>
    </row>
    <row r="142" spans="1:22" ht="15" customHeight="1">
      <c r="A142" s="12">
        <v>707</v>
      </c>
      <c r="B142" s="12" t="s">
        <v>218</v>
      </c>
      <c r="C142" s="12" t="s">
        <v>152</v>
      </c>
      <c r="D142" s="12" t="s">
        <v>213</v>
      </c>
      <c r="E142" s="12" t="s">
        <v>154</v>
      </c>
      <c r="F14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Coach</v>
      </c>
      <c r="G142" s="12" t="str">
        <f>IF(Players[[#This Row],[Coach]], "Coach", IF(Players[[#This Row],[Active]], "Active", "Inactive"))</f>
        <v>Coach</v>
      </c>
      <c r="H142" s="32">
        <f>Players[[#This Row],[Base]] * Settings!$B$2 + Players[[#This Row],[Entry Bonus]] + Players[[#This Row],[Sniper Bonus]] + Players[[#This Row],[Captain Bonus]] + Players[[#This Row],[Coach Bonus]]</f>
        <v>71.32119999999999</v>
      </c>
      <c r="I142" s="21" t="b">
        <f>TRUE</f>
        <v>1</v>
      </c>
      <c r="J142" s="23" t="b">
        <f>FALSE</f>
        <v>0</v>
      </c>
      <c r="K142" s="21" t="b">
        <f>FALSE</f>
        <v>0</v>
      </c>
      <c r="L142" s="20" t="b">
        <f>FALSE</f>
        <v>0</v>
      </c>
      <c r="M142" s="20" t="b">
        <f>TRUE</f>
        <v>1</v>
      </c>
      <c r="N142" s="29">
        <v>72.849999999999994</v>
      </c>
      <c r="O142" s="28">
        <f>SUMIFS(Players[Base], Players[Team], Players[[#This Row],[Team]], Players[Entry], TRUE) * Settings!$B$3</f>
        <v>8.1828000000000003</v>
      </c>
      <c r="P142" s="28">
        <f>SUMIFS(Players[Base], Players[Team], Players[[#This Row],[Team]], Players[Sniper], TRUE) * Settings!$B$4</f>
        <v>8.2571999999999992</v>
      </c>
      <c r="Q142" s="28">
        <f>SUMIFS(Players[Base], Players[Team], Players[[#This Row],[Team]], Players[Captain], TRUE) * Settings!$B$5</f>
        <v>8.2571999999999992</v>
      </c>
      <c r="R142" s="28">
        <f>SUMIFS(Players[Base], Players[Team], Players[[#This Row],[Team]], Players[Coach], TRUE) * Settings!$B$6</f>
        <v>2.9139999999999997</v>
      </c>
      <c r="S142" s="28">
        <f>IF(Players[[#This Row],[Team]] = 0, 0, AVERAGEIFS(Players[ANC Base ATK], Players[Team], Players[[#This Row],[Team]]))</f>
        <v>28.420008364877962</v>
      </c>
      <c r="T142" s="28">
        <f>IF(Players[[#This Row],[Team]] = 0, 0, AVERAGEIFS(Players[ANC Base DEF], Players[Team], Players[[#This Row],[Team]]))</f>
        <v>47.755549180161495</v>
      </c>
      <c r="U142" s="28">
        <v>2.8169978761750629</v>
      </c>
      <c r="V142" s="28">
        <v>58.87910626633677</v>
      </c>
    </row>
    <row r="143" spans="1:22" ht="15" customHeight="1">
      <c r="A143" s="12">
        <v>10</v>
      </c>
      <c r="B143" s="12" t="s">
        <v>219</v>
      </c>
      <c r="C143" s="12" t="s">
        <v>35</v>
      </c>
      <c r="D143" s="12" t="s">
        <v>220</v>
      </c>
      <c r="E143" s="12" t="s">
        <v>37</v>
      </c>
      <c r="F14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143" s="12" t="str">
        <f>IF(Players[[#This Row],[Coach]], "Coach", IF(Players[[#This Row],[Active]], "Active", "Inactive"))</f>
        <v>Active</v>
      </c>
      <c r="H143" s="32">
        <f>Players[[#This Row],[Base]] * Settings!$B$2 + Players[[#This Row],[Entry Bonus]] + Players[[#This Row],[Sniper Bonus]] + Players[[#This Row],[Captain Bonus]] + Players[[#This Row],[Coach Bonus]]</f>
        <v>48.040800000000004</v>
      </c>
      <c r="I143" s="21" t="b">
        <f>TRUE</f>
        <v>1</v>
      </c>
      <c r="J143" s="23" t="b">
        <f>TRUE</f>
        <v>1</v>
      </c>
      <c r="K143" s="21" t="b">
        <f>FALSE</f>
        <v>0</v>
      </c>
      <c r="L143" s="20" t="b">
        <f>FALSE</f>
        <v>0</v>
      </c>
      <c r="M143" s="20" t="b">
        <f>FALSE</f>
        <v>0</v>
      </c>
      <c r="N143" s="29">
        <v>39.71</v>
      </c>
      <c r="O143" s="28">
        <f>SUMIFS(Players[Base], Players[Team], Players[[#This Row],[Team]], Players[Entry], TRUE) * Settings!$B$3</f>
        <v>4.7652000000000001</v>
      </c>
      <c r="P143" s="28">
        <f>SUMIFS(Players[Base], Players[Team], Players[[#This Row],[Team]], Players[Sniper], TRUE) * Settings!$B$4</f>
        <v>11.706</v>
      </c>
      <c r="Q143" s="28">
        <f>SUMIFS(Players[Base], Players[Team], Players[[#This Row],[Team]], Players[Captain], TRUE) * Settings!$B$5</f>
        <v>7.7435999999999998</v>
      </c>
      <c r="R143" s="28">
        <f>SUMIFS(Players[Base], Players[Team], Players[[#This Row],[Team]], Players[Coach], TRUE) * Settings!$B$6</f>
        <v>0</v>
      </c>
      <c r="S143" s="28">
        <f>IF(Players[[#This Row],[Team]] = 0, 0, AVERAGEIFS(Players[ANC Base ATK], Players[Team], Players[[#This Row],[Team]]))</f>
        <v>16.810872072215261</v>
      </c>
      <c r="T143" s="28">
        <f>IF(Players[[#This Row],[Team]] = 0, 0, AVERAGEIFS(Players[ANC Base DEF], Players[Team], Players[[#This Row],[Team]]))</f>
        <v>47.102889400094696</v>
      </c>
      <c r="U143" s="28">
        <v>44.640040395890907</v>
      </c>
      <c r="V143" s="28">
        <v>39.570496108825971</v>
      </c>
    </row>
    <row r="144" spans="1:22" ht="15" customHeight="1">
      <c r="A144" s="12">
        <v>311</v>
      </c>
      <c r="B144" s="12" t="s">
        <v>221</v>
      </c>
      <c r="C144" s="12" t="s">
        <v>35</v>
      </c>
      <c r="D144" s="12" t="s">
        <v>220</v>
      </c>
      <c r="E144" s="12" t="s">
        <v>37</v>
      </c>
      <c r="F14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44" s="12" t="str">
        <f>IF(Players[[#This Row],[Coach]], "Coach", IF(Players[[#This Row],[Active]], "Active", "Inactive"))</f>
        <v>Active</v>
      </c>
      <c r="H144" s="32">
        <f>Players[[#This Row],[Base]] * Settings!$B$2 + Players[[#This Row],[Entry Bonus]] + Players[[#This Row],[Sniper Bonus]] + Players[[#This Row],[Captain Bonus]] + Players[[#This Row],[Coach Bonus]]</f>
        <v>69.112799999999993</v>
      </c>
      <c r="I144" s="21" t="b">
        <f>TRUE</f>
        <v>1</v>
      </c>
      <c r="J144" s="23" t="b">
        <f>FALSE</f>
        <v>0</v>
      </c>
      <c r="K144" s="21" t="b">
        <f>FALSE</f>
        <v>0</v>
      </c>
      <c r="L144" s="20" t="b">
        <f>FALSE</f>
        <v>0</v>
      </c>
      <c r="M144" s="20" t="b">
        <f>FALSE</f>
        <v>0</v>
      </c>
      <c r="N144" s="29">
        <v>74.83</v>
      </c>
      <c r="O144" s="28">
        <f>SUMIFS(Players[Base], Players[Team], Players[[#This Row],[Team]], Players[Entry], TRUE) * Settings!$B$3</f>
        <v>4.7652000000000001</v>
      </c>
      <c r="P144" s="28">
        <f>SUMIFS(Players[Base], Players[Team], Players[[#This Row],[Team]], Players[Sniper], TRUE) * Settings!$B$4</f>
        <v>11.706</v>
      </c>
      <c r="Q144" s="28">
        <f>SUMIFS(Players[Base], Players[Team], Players[[#This Row],[Team]], Players[Captain], TRUE) * Settings!$B$5</f>
        <v>7.7435999999999998</v>
      </c>
      <c r="R144" s="28">
        <f>SUMIFS(Players[Base], Players[Team], Players[[#This Row],[Team]], Players[Coach], TRUE) * Settings!$B$6</f>
        <v>0</v>
      </c>
      <c r="S144" s="28">
        <f>IF(Players[[#This Row],[Team]] = 0, 0, AVERAGEIFS(Players[ANC Base ATK], Players[Team], Players[[#This Row],[Team]]))</f>
        <v>16.810872072215261</v>
      </c>
      <c r="T144" s="28">
        <f>IF(Players[[#This Row],[Team]] = 0, 0, AVERAGEIFS(Players[ANC Base DEF], Players[Team], Players[[#This Row],[Team]]))</f>
        <v>47.102889400094696</v>
      </c>
      <c r="U144" s="28">
        <v>30.812109824673307</v>
      </c>
      <c r="V144" s="28">
        <v>93.264236192757835</v>
      </c>
    </row>
    <row r="145" spans="1:22" ht="15" customHeight="1">
      <c r="A145" s="12">
        <v>230</v>
      </c>
      <c r="B145" s="12" t="s">
        <v>222</v>
      </c>
      <c r="C145" s="12" t="s">
        <v>41</v>
      </c>
      <c r="D145" s="12" t="s">
        <v>220</v>
      </c>
      <c r="E145" s="12" t="s">
        <v>37</v>
      </c>
      <c r="F14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145" s="12" t="str">
        <f>IF(Players[[#This Row],[Coach]], "Coach", IF(Players[[#This Row],[Active]], "Active", "Inactive"))</f>
        <v>Active</v>
      </c>
      <c r="H145" s="32">
        <f>Players[[#This Row],[Base]] * Settings!$B$2 + Players[[#This Row],[Entry Bonus]] + Players[[#This Row],[Sniper Bonus]] + Players[[#This Row],[Captain Bonus]] + Players[[#This Row],[Coach Bonus]]</f>
        <v>62.9328</v>
      </c>
      <c r="I145" s="21" t="b">
        <f>TRUE</f>
        <v>1</v>
      </c>
      <c r="J145" s="23" t="b">
        <f>FALSE</f>
        <v>0</v>
      </c>
      <c r="K145" s="21" t="b">
        <f>FALSE</f>
        <v>0</v>
      </c>
      <c r="L145" s="20" t="b">
        <f>TRUE</f>
        <v>1</v>
      </c>
      <c r="M145" s="20" t="b">
        <f>FALSE</f>
        <v>0</v>
      </c>
      <c r="N145" s="29">
        <v>64.53</v>
      </c>
      <c r="O145" s="28">
        <f>SUMIFS(Players[Base], Players[Team], Players[[#This Row],[Team]], Players[Entry], TRUE) * Settings!$B$3</f>
        <v>4.7652000000000001</v>
      </c>
      <c r="P145" s="28">
        <f>SUMIFS(Players[Base], Players[Team], Players[[#This Row],[Team]], Players[Sniper], TRUE) * Settings!$B$4</f>
        <v>11.706</v>
      </c>
      <c r="Q145" s="28">
        <f>SUMIFS(Players[Base], Players[Team], Players[[#This Row],[Team]], Players[Captain], TRUE) * Settings!$B$5</f>
        <v>7.7435999999999998</v>
      </c>
      <c r="R145" s="28">
        <f>SUMIFS(Players[Base], Players[Team], Players[[#This Row],[Team]], Players[Coach], TRUE) * Settings!$B$6</f>
        <v>0</v>
      </c>
      <c r="S145" s="28">
        <f>IF(Players[[#This Row],[Team]] = 0, 0, AVERAGEIFS(Players[ANC Base ATK], Players[Team], Players[[#This Row],[Team]]))</f>
        <v>16.810872072215261</v>
      </c>
      <c r="T145" s="28">
        <f>IF(Players[[#This Row],[Team]] = 0, 0, AVERAGEIFS(Players[ANC Base DEF], Players[Team], Players[[#This Row],[Team]]))</f>
        <v>47.102889400094696</v>
      </c>
      <c r="U145" s="28">
        <v>5.5752675626383432</v>
      </c>
      <c r="V145" s="28">
        <v>76.156343879704565</v>
      </c>
    </row>
    <row r="146" spans="1:22" ht="15" customHeight="1">
      <c r="A146" s="12">
        <v>251</v>
      </c>
      <c r="B146" s="12" t="s">
        <v>223</v>
      </c>
      <c r="C146" s="12" t="s">
        <v>41</v>
      </c>
      <c r="D146" s="12" t="s">
        <v>220</v>
      </c>
      <c r="E146" s="12" t="s">
        <v>37</v>
      </c>
      <c r="F14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146" s="12" t="str">
        <f>IF(Players[[#This Row],[Coach]], "Coach", IF(Players[[#This Row],[Active]], "Active", "Inactive"))</f>
        <v>Active</v>
      </c>
      <c r="H146" s="32">
        <f>Players[[#This Row],[Base]] * Settings!$B$2 + Players[[#This Row],[Entry Bonus]] + Players[[#This Row],[Sniper Bonus]] + Players[[#This Row],[Captain Bonus]] + Players[[#This Row],[Coach Bonus]]</f>
        <v>82.744799999999998</v>
      </c>
      <c r="I146" s="21" t="b">
        <f>TRUE</f>
        <v>1</v>
      </c>
      <c r="J146" s="23" t="b">
        <f>FALSE</f>
        <v>0</v>
      </c>
      <c r="K146" s="21" t="b">
        <f>TRUE</f>
        <v>1</v>
      </c>
      <c r="L146" s="20" t="b">
        <f>FALSE</f>
        <v>0</v>
      </c>
      <c r="M146" s="20" t="b">
        <f>FALSE</f>
        <v>0</v>
      </c>
      <c r="N146" s="29">
        <v>97.55</v>
      </c>
      <c r="O146" s="28">
        <f>SUMIFS(Players[Base], Players[Team], Players[[#This Row],[Team]], Players[Entry], TRUE) * Settings!$B$3</f>
        <v>4.7652000000000001</v>
      </c>
      <c r="P146" s="28">
        <f>SUMIFS(Players[Base], Players[Team], Players[[#This Row],[Team]], Players[Sniper], TRUE) * Settings!$B$4</f>
        <v>11.706</v>
      </c>
      <c r="Q146" s="28">
        <f>SUMIFS(Players[Base], Players[Team], Players[[#This Row],[Team]], Players[Captain], TRUE) * Settings!$B$5</f>
        <v>7.7435999999999998</v>
      </c>
      <c r="R146" s="28">
        <f>SUMIFS(Players[Base], Players[Team], Players[[#This Row],[Team]], Players[Coach], TRUE) * Settings!$B$6</f>
        <v>0</v>
      </c>
      <c r="S146" s="28">
        <f>IF(Players[[#This Row],[Team]] = 0, 0, AVERAGEIFS(Players[ANC Base ATK], Players[Team], Players[[#This Row],[Team]]))</f>
        <v>16.810872072215261</v>
      </c>
      <c r="T146" s="28">
        <f>IF(Players[[#This Row],[Team]] = 0, 0, AVERAGEIFS(Players[ANC Base DEF], Players[Team], Players[[#This Row],[Team]]))</f>
        <v>47.102889400094696</v>
      </c>
      <c r="U146" s="28">
        <v>1.7512157712012997</v>
      </c>
      <c r="V146" s="28">
        <v>23.164804056521628</v>
      </c>
    </row>
    <row r="147" spans="1:22" ht="15" customHeight="1">
      <c r="A147" s="12">
        <v>223</v>
      </c>
      <c r="B147" s="12" t="s">
        <v>224</v>
      </c>
      <c r="C147" s="12" t="s">
        <v>41</v>
      </c>
      <c r="D147" s="12" t="s">
        <v>220</v>
      </c>
      <c r="E147" s="12" t="s">
        <v>37</v>
      </c>
      <c r="F14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47" s="12" t="str">
        <f>IF(Players[[#This Row],[Coach]], "Coach", IF(Players[[#This Row],[Active]], "Active", "Inactive"))</f>
        <v>Active</v>
      </c>
      <c r="H147" s="32">
        <f>Players[[#This Row],[Base]] * Settings!$B$2 + Players[[#This Row],[Entry Bonus]] + Players[[#This Row],[Sniper Bonus]] + Players[[#This Row],[Captain Bonus]] + Players[[#This Row],[Coach Bonus]]</f>
        <v>76.486800000000002</v>
      </c>
      <c r="I147" s="21" t="b">
        <f>TRUE</f>
        <v>1</v>
      </c>
      <c r="J147" s="23" t="b">
        <f>FALSE</f>
        <v>0</v>
      </c>
      <c r="K147" s="21" t="b">
        <f>FALSE</f>
        <v>0</v>
      </c>
      <c r="L147" s="20" t="b">
        <f>FALSE</f>
        <v>0</v>
      </c>
      <c r="M147" s="20" t="b">
        <f>FALSE</f>
        <v>0</v>
      </c>
      <c r="N147" s="29">
        <v>87.12</v>
      </c>
      <c r="O147" s="28">
        <f>SUMIFS(Players[Base], Players[Team], Players[[#This Row],[Team]], Players[Entry], TRUE) * Settings!$B$3</f>
        <v>4.7652000000000001</v>
      </c>
      <c r="P147" s="28">
        <f>SUMIFS(Players[Base], Players[Team], Players[[#This Row],[Team]], Players[Sniper], TRUE) * Settings!$B$4</f>
        <v>11.706</v>
      </c>
      <c r="Q147" s="28">
        <f>SUMIFS(Players[Base], Players[Team], Players[[#This Row],[Team]], Players[Captain], TRUE) * Settings!$B$5</f>
        <v>7.7435999999999998</v>
      </c>
      <c r="R147" s="28">
        <f>SUMIFS(Players[Base], Players[Team], Players[[#This Row],[Team]], Players[Coach], TRUE) * Settings!$B$6</f>
        <v>0</v>
      </c>
      <c r="S147" s="28">
        <f>IF(Players[[#This Row],[Team]] = 0, 0, AVERAGEIFS(Players[ANC Base ATK], Players[Team], Players[[#This Row],[Team]]))</f>
        <v>16.810872072215261</v>
      </c>
      <c r="T147" s="28">
        <f>IF(Players[[#This Row],[Team]] = 0, 0, AVERAGEIFS(Players[ANC Base DEF], Players[Team], Players[[#This Row],[Team]]))</f>
        <v>47.102889400094696</v>
      </c>
      <c r="U147" s="28">
        <v>1.275726806672445</v>
      </c>
      <c r="V147" s="28">
        <v>3.3585667626634446</v>
      </c>
    </row>
    <row r="148" spans="1:22" ht="15" customHeight="1">
      <c r="A148" s="12">
        <v>228</v>
      </c>
      <c r="B148" s="12" t="s">
        <v>225</v>
      </c>
      <c r="C148" s="12" t="s">
        <v>65</v>
      </c>
      <c r="D148" s="12" t="s">
        <v>226</v>
      </c>
      <c r="E148" s="12" t="s">
        <v>65</v>
      </c>
      <c r="F14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48" s="12" t="str">
        <f>IF(Players[[#This Row],[Coach]], "Coach", IF(Players[[#This Row],[Active]], "Active", "Inactive"))</f>
        <v>Active</v>
      </c>
      <c r="H148" s="32">
        <f>Players[[#This Row],[Base]] * Settings!$B$2 + Players[[#This Row],[Entry Bonus]] + Players[[#This Row],[Sniper Bonus]] + Players[[#This Row],[Captain Bonus]] + Players[[#This Row],[Coach Bonus]]</f>
        <v>55.961999999999996</v>
      </c>
      <c r="I148" s="21" t="b">
        <f>TRUE</f>
        <v>1</v>
      </c>
      <c r="J148" s="23" t="b">
        <f>FALSE</f>
        <v>0</v>
      </c>
      <c r="K148" s="21" t="b">
        <f>FALSE</f>
        <v>0</v>
      </c>
      <c r="L148" s="20" t="b">
        <f>FALSE</f>
        <v>0</v>
      </c>
      <c r="M148" s="20" t="b">
        <f>FALSE</f>
        <v>0</v>
      </c>
      <c r="N148" s="29">
        <v>93.27</v>
      </c>
      <c r="O148" s="28">
        <f>SUMIFS(Players[Base], Players[Team], Players[[#This Row],[Team]], Players[Entry], TRUE) * Settings!$B$3</f>
        <v>0</v>
      </c>
      <c r="P148" s="28">
        <f>SUMIFS(Players[Base], Players[Team], Players[[#This Row],[Team]], Players[Sniper], TRUE) * Settings!$B$4</f>
        <v>0</v>
      </c>
      <c r="Q148" s="28">
        <f>SUMIFS(Players[Base], Players[Team], Players[[#This Row],[Team]], Players[Captain], TRUE) * Settings!$B$5</f>
        <v>0</v>
      </c>
      <c r="R148" s="28">
        <f>SUMIFS(Players[Base], Players[Team], Players[[#This Row],[Team]], Players[Coach], TRUE) * Settings!$B$6</f>
        <v>0</v>
      </c>
      <c r="S148" s="28">
        <f>IF(Players[[#This Row],[Team]] = 0, 0, AVERAGEIFS(Players[ANC Base ATK], Players[Team], Players[[#This Row],[Team]]))</f>
        <v>11.182316829393997</v>
      </c>
      <c r="T148" s="28">
        <f>IF(Players[[#This Row],[Team]] = 0, 0, AVERAGEIFS(Players[ANC Base DEF], Players[Team], Players[[#This Row],[Team]]))</f>
        <v>45.744180107194573</v>
      </c>
      <c r="U148" s="28">
        <v>27.866675609613278</v>
      </c>
      <c r="V148" s="28">
        <v>5.751831079444842</v>
      </c>
    </row>
    <row r="149" spans="1:22" ht="15" customHeight="1">
      <c r="A149" s="12">
        <v>91</v>
      </c>
      <c r="B149" s="12" t="s">
        <v>227</v>
      </c>
      <c r="C149" s="12" t="s">
        <v>65</v>
      </c>
      <c r="D149" s="12" t="s">
        <v>226</v>
      </c>
      <c r="E149" s="12" t="s">
        <v>65</v>
      </c>
      <c r="F14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49" s="12" t="str">
        <f>IF(Players[[#This Row],[Coach]], "Coach", IF(Players[[#This Row],[Active]], "Active", "Inactive"))</f>
        <v>Active</v>
      </c>
      <c r="H149" s="32">
        <f>Players[[#This Row],[Base]] * Settings!$B$2 + Players[[#This Row],[Entry Bonus]] + Players[[#This Row],[Sniper Bonus]] + Players[[#This Row],[Captain Bonus]] + Players[[#This Row],[Coach Bonus]]</f>
        <v>17.7</v>
      </c>
      <c r="I149" s="21" t="b">
        <f>TRUE</f>
        <v>1</v>
      </c>
      <c r="J149" s="23" t="b">
        <f>FALSE</f>
        <v>0</v>
      </c>
      <c r="K149" s="21" t="b">
        <f>FALSE</f>
        <v>0</v>
      </c>
      <c r="L149" s="20" t="b">
        <f>FALSE</f>
        <v>0</v>
      </c>
      <c r="M149" s="20" t="b">
        <f>FALSE</f>
        <v>0</v>
      </c>
      <c r="N149" s="29">
        <v>29.5</v>
      </c>
      <c r="O149" s="28">
        <f>SUMIFS(Players[Base], Players[Team], Players[[#This Row],[Team]], Players[Entry], TRUE) * Settings!$B$3</f>
        <v>0</v>
      </c>
      <c r="P149" s="28">
        <f>SUMIFS(Players[Base], Players[Team], Players[[#This Row],[Team]], Players[Sniper], TRUE) * Settings!$B$4</f>
        <v>0</v>
      </c>
      <c r="Q149" s="28">
        <f>SUMIFS(Players[Base], Players[Team], Players[[#This Row],[Team]], Players[Captain], TRUE) * Settings!$B$5</f>
        <v>0</v>
      </c>
      <c r="R149" s="28">
        <f>SUMIFS(Players[Base], Players[Team], Players[[#This Row],[Team]], Players[Coach], TRUE) * Settings!$B$6</f>
        <v>0</v>
      </c>
      <c r="S149" s="28">
        <f>IF(Players[[#This Row],[Team]] = 0, 0, AVERAGEIFS(Players[ANC Base ATK], Players[Team], Players[[#This Row],[Team]]))</f>
        <v>11.182316829393997</v>
      </c>
      <c r="T149" s="28">
        <f>IF(Players[[#This Row],[Team]] = 0, 0, AVERAGEIFS(Players[ANC Base DEF], Players[Team], Players[[#This Row],[Team]]))</f>
        <v>45.744180107194573</v>
      </c>
      <c r="U149" s="28">
        <v>14.73579203396195</v>
      </c>
      <c r="V149" s="28">
        <v>96.033756846460037</v>
      </c>
    </row>
    <row r="150" spans="1:22" ht="15" customHeight="1">
      <c r="A150" s="12">
        <v>272</v>
      </c>
      <c r="B150" s="12" t="s">
        <v>228</v>
      </c>
      <c r="C150" s="12" t="s">
        <v>65</v>
      </c>
      <c r="D150" s="12" t="s">
        <v>226</v>
      </c>
      <c r="E150" s="12" t="s">
        <v>65</v>
      </c>
      <c r="F15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50" s="12" t="str">
        <f>IF(Players[[#This Row],[Coach]], "Coach", IF(Players[[#This Row],[Active]], "Active", "Inactive"))</f>
        <v>Active</v>
      </c>
      <c r="H150" s="32">
        <f>Players[[#This Row],[Base]] * Settings!$B$2 + Players[[#This Row],[Entry Bonus]] + Players[[#This Row],[Sniper Bonus]] + Players[[#This Row],[Captain Bonus]] + Players[[#This Row],[Coach Bonus]]</f>
        <v>58.361999999999995</v>
      </c>
      <c r="I150" s="21" t="b">
        <f>TRUE</f>
        <v>1</v>
      </c>
      <c r="J150" s="23" t="b">
        <f>FALSE</f>
        <v>0</v>
      </c>
      <c r="K150" s="21" t="b">
        <f>FALSE</f>
        <v>0</v>
      </c>
      <c r="L150" s="20" t="b">
        <f>FALSE</f>
        <v>0</v>
      </c>
      <c r="M150" s="20" t="b">
        <f>FALSE</f>
        <v>0</v>
      </c>
      <c r="N150" s="29">
        <v>97.27</v>
      </c>
      <c r="O150" s="28">
        <f>SUMIFS(Players[Base], Players[Team], Players[[#This Row],[Team]], Players[Entry], TRUE) * Settings!$B$3</f>
        <v>0</v>
      </c>
      <c r="P150" s="28">
        <f>SUMIFS(Players[Base], Players[Team], Players[[#This Row],[Team]], Players[Sniper], TRUE) * Settings!$B$4</f>
        <v>0</v>
      </c>
      <c r="Q150" s="28">
        <f>SUMIFS(Players[Base], Players[Team], Players[[#This Row],[Team]], Players[Captain], TRUE) * Settings!$B$5</f>
        <v>0</v>
      </c>
      <c r="R150" s="28">
        <f>SUMIFS(Players[Base], Players[Team], Players[[#This Row],[Team]], Players[Coach], TRUE) * Settings!$B$6</f>
        <v>0</v>
      </c>
      <c r="S150" s="28">
        <f>IF(Players[[#This Row],[Team]] = 0, 0, AVERAGEIFS(Players[ANC Base ATK], Players[Team], Players[[#This Row],[Team]]))</f>
        <v>11.182316829393997</v>
      </c>
      <c r="T150" s="28">
        <f>IF(Players[[#This Row],[Team]] = 0, 0, AVERAGEIFS(Players[ANC Base DEF], Players[Team], Players[[#This Row],[Team]]))</f>
        <v>45.744180107194573</v>
      </c>
      <c r="U150" s="28">
        <v>7.2024459864095274</v>
      </c>
      <c r="V150" s="28">
        <v>30.603342489212658</v>
      </c>
    </row>
    <row r="151" spans="1:22" ht="15" customHeight="1">
      <c r="A151" s="12">
        <v>49</v>
      </c>
      <c r="B151" s="12" t="s">
        <v>229</v>
      </c>
      <c r="C151" s="12" t="s">
        <v>65</v>
      </c>
      <c r="D151" s="12" t="s">
        <v>226</v>
      </c>
      <c r="E151" s="12" t="s">
        <v>65</v>
      </c>
      <c r="F15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51" s="12" t="str">
        <f>IF(Players[[#This Row],[Coach]], "Coach", IF(Players[[#This Row],[Active]], "Active", "Inactive"))</f>
        <v>Active</v>
      </c>
      <c r="H151" s="32">
        <f>Players[[#This Row],[Base]] * Settings!$B$2 + Players[[#This Row],[Entry Bonus]] + Players[[#This Row],[Sniper Bonus]] + Players[[#This Row],[Captain Bonus]] + Players[[#This Row],[Coach Bonus]]</f>
        <v>9.4380000000000006</v>
      </c>
      <c r="I151" s="21" t="b">
        <f>TRUE</f>
        <v>1</v>
      </c>
      <c r="J151" s="23" t="b">
        <f>FALSE</f>
        <v>0</v>
      </c>
      <c r="K151" s="21" t="b">
        <f>FALSE</f>
        <v>0</v>
      </c>
      <c r="L151" s="20" t="b">
        <f>FALSE</f>
        <v>0</v>
      </c>
      <c r="M151" s="20" t="b">
        <f>FALSE</f>
        <v>0</v>
      </c>
      <c r="N151" s="29">
        <v>15.73</v>
      </c>
      <c r="O151" s="28">
        <f>SUMIFS(Players[Base], Players[Team], Players[[#This Row],[Team]], Players[Entry], TRUE) * Settings!$B$3</f>
        <v>0</v>
      </c>
      <c r="P151" s="28">
        <f>SUMIFS(Players[Base], Players[Team], Players[[#This Row],[Team]], Players[Sniper], TRUE) * Settings!$B$4</f>
        <v>0</v>
      </c>
      <c r="Q151" s="28">
        <f>SUMIFS(Players[Base], Players[Team], Players[[#This Row],[Team]], Players[Captain], TRUE) * Settings!$B$5</f>
        <v>0</v>
      </c>
      <c r="R151" s="28">
        <f>SUMIFS(Players[Base], Players[Team], Players[[#This Row],[Team]], Players[Coach], TRUE) * Settings!$B$6</f>
        <v>0</v>
      </c>
      <c r="S151" s="28">
        <f>IF(Players[[#This Row],[Team]] = 0, 0, AVERAGEIFS(Players[ANC Base ATK], Players[Team], Players[[#This Row],[Team]]))</f>
        <v>11.182316829393997</v>
      </c>
      <c r="T151" s="28">
        <f>IF(Players[[#This Row],[Team]] = 0, 0, AVERAGEIFS(Players[ANC Base DEF], Players[Team], Players[[#This Row],[Team]]))</f>
        <v>45.744180107194573</v>
      </c>
      <c r="U151" s="28">
        <v>4.0846966184513329</v>
      </c>
      <c r="V151" s="28">
        <v>54.169846790534052</v>
      </c>
    </row>
    <row r="152" spans="1:22" ht="15" customHeight="1">
      <c r="A152" s="12">
        <v>117</v>
      </c>
      <c r="B152" s="12" t="s">
        <v>230</v>
      </c>
      <c r="C152" s="12" t="s">
        <v>65</v>
      </c>
      <c r="D152" s="12" t="s">
        <v>226</v>
      </c>
      <c r="E152" s="12" t="s">
        <v>65</v>
      </c>
      <c r="F15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52" s="12" t="str">
        <f>IF(Players[[#This Row],[Coach]], "Coach", IF(Players[[#This Row],[Active]], "Active", "Inactive"))</f>
        <v>Active</v>
      </c>
      <c r="H152" s="32">
        <f>Players[[#This Row],[Base]] * Settings!$B$2 + Players[[#This Row],[Entry Bonus]] + Players[[#This Row],[Sniper Bonus]] + Players[[#This Row],[Captain Bonus]] + Players[[#This Row],[Coach Bonus]]</f>
        <v>2.496</v>
      </c>
      <c r="I152" s="21" t="b">
        <f>TRUE</f>
        <v>1</v>
      </c>
      <c r="J152" s="23" t="b">
        <f>FALSE</f>
        <v>0</v>
      </c>
      <c r="K152" s="21" t="b">
        <f>FALSE</f>
        <v>0</v>
      </c>
      <c r="L152" s="20" t="b">
        <f>FALSE</f>
        <v>0</v>
      </c>
      <c r="M152" s="20" t="b">
        <f>FALSE</f>
        <v>0</v>
      </c>
      <c r="N152" s="29">
        <v>4.16</v>
      </c>
      <c r="O152" s="28">
        <f>SUMIFS(Players[Base], Players[Team], Players[[#This Row],[Team]], Players[Entry], TRUE) * Settings!$B$3</f>
        <v>0</v>
      </c>
      <c r="P152" s="28">
        <f>SUMIFS(Players[Base], Players[Team], Players[[#This Row],[Team]], Players[Sniper], TRUE) * Settings!$B$4</f>
        <v>0</v>
      </c>
      <c r="Q152" s="28">
        <f>SUMIFS(Players[Base], Players[Team], Players[[#This Row],[Team]], Players[Captain], TRUE) * Settings!$B$5</f>
        <v>0</v>
      </c>
      <c r="R152" s="28">
        <f>SUMIFS(Players[Base], Players[Team], Players[[#This Row],[Team]], Players[Coach], TRUE) * Settings!$B$6</f>
        <v>0</v>
      </c>
      <c r="S152" s="28">
        <f>IF(Players[[#This Row],[Team]] = 0, 0, AVERAGEIFS(Players[ANC Base ATK], Players[Team], Players[[#This Row],[Team]]))</f>
        <v>11.182316829393997</v>
      </c>
      <c r="T152" s="28">
        <f>IF(Players[[#This Row],[Team]] = 0, 0, AVERAGEIFS(Players[ANC Base DEF], Players[Team], Players[[#This Row],[Team]]))</f>
        <v>45.744180107194573</v>
      </c>
      <c r="U152" s="28">
        <v>2.0219738985338989</v>
      </c>
      <c r="V152" s="28">
        <v>42.162123330321293</v>
      </c>
    </row>
    <row r="153" spans="1:22" ht="15" customHeight="1">
      <c r="A153" s="12">
        <v>182</v>
      </c>
      <c r="B153" s="12" t="s">
        <v>231</v>
      </c>
      <c r="C153" s="12" t="s">
        <v>152</v>
      </c>
      <c r="D153" s="12" t="s">
        <v>232</v>
      </c>
      <c r="E153" s="12" t="s">
        <v>37</v>
      </c>
      <c r="F15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53" s="12" t="str">
        <f>IF(Players[[#This Row],[Coach]], "Coach", IF(Players[[#This Row],[Active]], "Active", "Inactive"))</f>
        <v>Active</v>
      </c>
      <c r="H153" s="32">
        <f>Players[[#This Row],[Base]] * Settings!$B$2 + Players[[#This Row],[Entry Bonus]] + Players[[#This Row],[Sniper Bonus]] + Players[[#This Row],[Captain Bonus]] + Players[[#This Row],[Coach Bonus]]</f>
        <v>67.532399999999996</v>
      </c>
      <c r="I153" s="21" t="b">
        <f>TRUE</f>
        <v>1</v>
      </c>
      <c r="J153" s="23" t="b">
        <f>FALSE</f>
        <v>0</v>
      </c>
      <c r="K153" s="21" t="b">
        <f>FALSE</f>
        <v>0</v>
      </c>
      <c r="L153" s="20" t="b">
        <f>FALSE</f>
        <v>0</v>
      </c>
      <c r="M153" s="20" t="b">
        <f>FALSE</f>
        <v>0</v>
      </c>
      <c r="N153" s="29">
        <v>91.29</v>
      </c>
      <c r="O153" s="28">
        <f>SUMIFS(Players[Base], Players[Team], Players[[#This Row],[Team]], Players[Entry], TRUE) * Settings!$B$3</f>
        <v>2.5535999999999999</v>
      </c>
      <c r="P153" s="28">
        <f>SUMIFS(Players[Base], Players[Team], Players[[#This Row],[Team]], Players[Sniper], TRUE) * Settings!$B$4</f>
        <v>9.8376000000000001</v>
      </c>
      <c r="Q153" s="28">
        <f>SUMIFS(Players[Base], Players[Team], Players[[#This Row],[Team]], Players[Captain], TRUE) * Settings!$B$5</f>
        <v>0.36719999999999997</v>
      </c>
      <c r="R153" s="28">
        <f>SUMIFS(Players[Base], Players[Team], Players[[#This Row],[Team]], Players[Coach], TRUE) * Settings!$B$6</f>
        <v>0</v>
      </c>
      <c r="S153" s="28">
        <f>IF(Players[[#This Row],[Team]] = 0, 0, AVERAGEIFS(Players[ANC Base ATK], Players[Team], Players[[#This Row],[Team]]))</f>
        <v>12.23147865577366</v>
      </c>
      <c r="T153" s="28">
        <f>IF(Players[[#This Row],[Team]] = 0, 0, AVERAGEIFS(Players[ANC Base DEF], Players[Team], Players[[#This Row],[Team]]))</f>
        <v>45.660936822686722</v>
      </c>
      <c r="U153" s="28">
        <v>25.170692874787854</v>
      </c>
      <c r="V153" s="28">
        <v>7.0471763847796502</v>
      </c>
    </row>
    <row r="154" spans="1:22" ht="15" customHeight="1">
      <c r="A154" s="12">
        <v>28</v>
      </c>
      <c r="B154" s="12" t="s">
        <v>233</v>
      </c>
      <c r="C154" s="12" t="s">
        <v>41</v>
      </c>
      <c r="D154" s="12" t="s">
        <v>232</v>
      </c>
      <c r="E154" s="12" t="s">
        <v>37</v>
      </c>
      <c r="F15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154" s="12" t="str">
        <f>IF(Players[[#This Row],[Coach]], "Coach", IF(Players[[#This Row],[Active]], "Active", "Inactive"))</f>
        <v>Active</v>
      </c>
      <c r="H154" s="32">
        <f>Players[[#This Row],[Base]] * Settings!$B$2 + Players[[#This Row],[Entry Bonus]] + Players[[#This Row],[Sniper Bonus]] + Players[[#This Row],[Captain Bonus]] + Players[[#This Row],[Coach Bonus]]</f>
        <v>25.526399999999999</v>
      </c>
      <c r="I154" s="21" t="b">
        <f>TRUE</f>
        <v>1</v>
      </c>
      <c r="J154" s="23" t="b">
        <f>TRUE</f>
        <v>1</v>
      </c>
      <c r="K154" s="21" t="b">
        <f>FALSE</f>
        <v>0</v>
      </c>
      <c r="L154" s="20" t="b">
        <f>FALSE</f>
        <v>0</v>
      </c>
      <c r="M154" s="20" t="b">
        <f>FALSE</f>
        <v>0</v>
      </c>
      <c r="N154" s="29">
        <v>21.28</v>
      </c>
      <c r="O154" s="28">
        <f>SUMIFS(Players[Base], Players[Team], Players[[#This Row],[Team]], Players[Entry], TRUE) * Settings!$B$3</f>
        <v>2.5535999999999999</v>
      </c>
      <c r="P154" s="28">
        <f>SUMIFS(Players[Base], Players[Team], Players[[#This Row],[Team]], Players[Sniper], TRUE) * Settings!$B$4</f>
        <v>9.8376000000000001</v>
      </c>
      <c r="Q154" s="28">
        <f>SUMIFS(Players[Base], Players[Team], Players[[#This Row],[Team]], Players[Captain], TRUE) * Settings!$B$5</f>
        <v>0.36719999999999997</v>
      </c>
      <c r="R154" s="28">
        <f>SUMIFS(Players[Base], Players[Team], Players[[#This Row],[Team]], Players[Coach], TRUE) * Settings!$B$6</f>
        <v>0</v>
      </c>
      <c r="S154" s="28">
        <f>IF(Players[[#This Row],[Team]] = 0, 0, AVERAGEIFS(Players[ANC Base ATK], Players[Team], Players[[#This Row],[Team]]))</f>
        <v>12.23147865577366</v>
      </c>
      <c r="T154" s="28">
        <f>IF(Players[[#This Row],[Team]] = 0, 0, AVERAGEIFS(Players[ANC Base DEF], Players[Team], Players[[#This Row],[Team]]))</f>
        <v>45.660936822686722</v>
      </c>
      <c r="U154" s="28">
        <v>23.317384276335186</v>
      </c>
      <c r="V154" s="28">
        <v>28.78691794553513</v>
      </c>
    </row>
    <row r="155" spans="1:22" ht="15" customHeight="1">
      <c r="A155" s="12">
        <v>342</v>
      </c>
      <c r="B155" s="12" t="s">
        <v>234</v>
      </c>
      <c r="C155" s="12" t="s">
        <v>152</v>
      </c>
      <c r="D155" s="12" t="s">
        <v>232</v>
      </c>
      <c r="E155" s="12" t="s">
        <v>37</v>
      </c>
      <c r="F15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55" s="12" t="str">
        <f>IF(Players[[#This Row],[Coach]], "Coach", IF(Players[[#This Row],[Active]], "Active", "Inactive"))</f>
        <v>Active</v>
      </c>
      <c r="H155" s="32">
        <f>Players[[#This Row],[Base]] * Settings!$B$2 + Players[[#This Row],[Entry Bonus]] + Players[[#This Row],[Sniper Bonus]] + Players[[#This Row],[Captain Bonus]] + Players[[#This Row],[Coach Bonus]]</f>
        <v>14.3484</v>
      </c>
      <c r="I155" s="21" t="b">
        <f>TRUE</f>
        <v>1</v>
      </c>
      <c r="J155" s="23" t="b">
        <f>FALSE</f>
        <v>0</v>
      </c>
      <c r="K155" s="21" t="b">
        <f>FALSE</f>
        <v>0</v>
      </c>
      <c r="L155" s="20" t="b">
        <f>FALSE</f>
        <v>0</v>
      </c>
      <c r="M155" s="20" t="b">
        <f>FALSE</f>
        <v>0</v>
      </c>
      <c r="N155" s="29">
        <v>2.65</v>
      </c>
      <c r="O155" s="28">
        <f>SUMIFS(Players[Base], Players[Team], Players[[#This Row],[Team]], Players[Entry], TRUE) * Settings!$B$3</f>
        <v>2.5535999999999999</v>
      </c>
      <c r="P155" s="28">
        <f>SUMIFS(Players[Base], Players[Team], Players[[#This Row],[Team]], Players[Sniper], TRUE) * Settings!$B$4</f>
        <v>9.8376000000000001</v>
      </c>
      <c r="Q155" s="28">
        <f>SUMIFS(Players[Base], Players[Team], Players[[#This Row],[Team]], Players[Captain], TRUE) * Settings!$B$5</f>
        <v>0.36719999999999997</v>
      </c>
      <c r="R155" s="28">
        <f>SUMIFS(Players[Base], Players[Team], Players[[#This Row],[Team]], Players[Coach], TRUE) * Settings!$B$6</f>
        <v>0</v>
      </c>
      <c r="S155" s="28">
        <f>IF(Players[[#This Row],[Team]] = 0, 0, AVERAGEIFS(Players[ANC Base ATK], Players[Team], Players[[#This Row],[Team]]))</f>
        <v>12.23147865577366</v>
      </c>
      <c r="T155" s="28">
        <f>IF(Players[[#This Row],[Team]] = 0, 0, AVERAGEIFS(Players[ANC Base DEF], Players[Team], Players[[#This Row],[Team]]))</f>
        <v>45.660936822686722</v>
      </c>
      <c r="U155" s="28">
        <v>4.7647556766954029</v>
      </c>
      <c r="V155" s="28">
        <v>20.575418857106452</v>
      </c>
    </row>
    <row r="156" spans="1:22" ht="15" customHeight="1">
      <c r="A156" s="12">
        <v>211</v>
      </c>
      <c r="B156" s="12" t="s">
        <v>235</v>
      </c>
      <c r="C156" s="12" t="s">
        <v>35</v>
      </c>
      <c r="D156" s="12" t="s">
        <v>232</v>
      </c>
      <c r="E156" s="12" t="s">
        <v>37</v>
      </c>
      <c r="F15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156" s="12" t="str">
        <f>IF(Players[[#This Row],[Coach]], "Coach", IF(Players[[#This Row],[Active]], "Active", "Inactive"))</f>
        <v>Active</v>
      </c>
      <c r="H156" s="32">
        <f>Players[[#This Row],[Base]] * Settings!$B$2 + Players[[#This Row],[Entry Bonus]] + Players[[#This Row],[Sniper Bonus]] + Players[[#This Row],[Captain Bonus]] + Players[[#This Row],[Coach Bonus]]</f>
        <v>14.5944</v>
      </c>
      <c r="I156" s="21" t="b">
        <f>TRUE</f>
        <v>1</v>
      </c>
      <c r="J156" s="23" t="b">
        <f>FALSE</f>
        <v>0</v>
      </c>
      <c r="K156" s="21" t="b">
        <f>FALSE</f>
        <v>0</v>
      </c>
      <c r="L156" s="20" t="b">
        <f>TRUE</f>
        <v>1</v>
      </c>
      <c r="M156" s="20" t="b">
        <f>FALSE</f>
        <v>0</v>
      </c>
      <c r="N156" s="29">
        <v>3.06</v>
      </c>
      <c r="O156" s="28">
        <f>SUMIFS(Players[Base], Players[Team], Players[[#This Row],[Team]], Players[Entry], TRUE) * Settings!$B$3</f>
        <v>2.5535999999999999</v>
      </c>
      <c r="P156" s="28">
        <f>SUMIFS(Players[Base], Players[Team], Players[[#This Row],[Team]], Players[Sniper], TRUE) * Settings!$B$4</f>
        <v>9.8376000000000001</v>
      </c>
      <c r="Q156" s="28">
        <f>SUMIFS(Players[Base], Players[Team], Players[[#This Row],[Team]], Players[Captain], TRUE) * Settings!$B$5</f>
        <v>0.36719999999999997</v>
      </c>
      <c r="R156" s="28">
        <f>SUMIFS(Players[Base], Players[Team], Players[[#This Row],[Team]], Players[Coach], TRUE) * Settings!$B$6</f>
        <v>0</v>
      </c>
      <c r="S156" s="28">
        <f>IF(Players[[#This Row],[Team]] = 0, 0, AVERAGEIFS(Players[ANC Base ATK], Players[Team], Players[[#This Row],[Team]]))</f>
        <v>12.23147865577366</v>
      </c>
      <c r="T156" s="28">
        <f>IF(Players[[#This Row],[Team]] = 0, 0, AVERAGEIFS(Players[ANC Base DEF], Players[Team], Players[[#This Row],[Team]]))</f>
        <v>45.660936822686722</v>
      </c>
      <c r="U156" s="28">
        <v>4.0385255029807299</v>
      </c>
      <c r="V156" s="28">
        <v>97.075924213011731</v>
      </c>
    </row>
    <row r="157" spans="1:22" ht="15" customHeight="1">
      <c r="A157" s="12">
        <v>276</v>
      </c>
      <c r="B157" s="12" t="s">
        <v>236</v>
      </c>
      <c r="C157" s="12" t="s">
        <v>41</v>
      </c>
      <c r="D157" s="12" t="s">
        <v>232</v>
      </c>
      <c r="E157" s="12" t="s">
        <v>37</v>
      </c>
      <c r="F15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157" s="12" t="str">
        <f>IF(Players[[#This Row],[Coach]], "Coach", IF(Players[[#This Row],[Active]], "Active", "Inactive"))</f>
        <v>Active</v>
      </c>
      <c r="H157" s="32">
        <f>Players[[#This Row],[Base]] * Settings!$B$2 + Players[[#This Row],[Entry Bonus]] + Players[[#This Row],[Sniper Bonus]] + Players[[#This Row],[Captain Bonus]] + Players[[#This Row],[Coach Bonus]]</f>
        <v>61.946400000000004</v>
      </c>
      <c r="I157" s="21" t="b">
        <f>TRUE</f>
        <v>1</v>
      </c>
      <c r="J157" s="23" t="b">
        <f>FALSE</f>
        <v>0</v>
      </c>
      <c r="K157" s="21" t="b">
        <f>TRUE</f>
        <v>1</v>
      </c>
      <c r="L157" s="20" t="b">
        <f>FALSE</f>
        <v>0</v>
      </c>
      <c r="M157" s="20" t="b">
        <f>FALSE</f>
        <v>0</v>
      </c>
      <c r="N157" s="29">
        <v>81.98</v>
      </c>
      <c r="O157" s="28">
        <f>SUMIFS(Players[Base], Players[Team], Players[[#This Row],[Team]], Players[Entry], TRUE) * Settings!$B$3</f>
        <v>2.5535999999999999</v>
      </c>
      <c r="P157" s="28">
        <f>SUMIFS(Players[Base], Players[Team], Players[[#This Row],[Team]], Players[Sniper], TRUE) * Settings!$B$4</f>
        <v>9.8376000000000001</v>
      </c>
      <c r="Q157" s="28">
        <f>SUMIFS(Players[Base], Players[Team], Players[[#This Row],[Team]], Players[Captain], TRUE) * Settings!$B$5</f>
        <v>0.36719999999999997</v>
      </c>
      <c r="R157" s="28">
        <f>SUMIFS(Players[Base], Players[Team], Players[[#This Row],[Team]], Players[Coach], TRUE) * Settings!$B$6</f>
        <v>0</v>
      </c>
      <c r="S157" s="28">
        <f>IF(Players[[#This Row],[Team]] = 0, 0, AVERAGEIFS(Players[ANC Base ATK], Players[Team], Players[[#This Row],[Team]]))</f>
        <v>12.23147865577366</v>
      </c>
      <c r="T157" s="28">
        <f>IF(Players[[#This Row],[Team]] = 0, 0, AVERAGEIFS(Players[ANC Base DEF], Players[Team], Players[[#This Row],[Team]]))</f>
        <v>45.660936822686722</v>
      </c>
      <c r="U157" s="28">
        <v>3.8660349480691374</v>
      </c>
      <c r="V157" s="28">
        <v>74.819246713000652</v>
      </c>
    </row>
    <row r="158" spans="1:22" ht="15" customHeight="1">
      <c r="A158" s="12">
        <v>258</v>
      </c>
      <c r="B158" s="12" t="s">
        <v>237</v>
      </c>
      <c r="C158" s="12" t="s">
        <v>102</v>
      </c>
      <c r="D158" s="12" t="s">
        <v>238</v>
      </c>
      <c r="E158" s="12" t="s">
        <v>27</v>
      </c>
      <c r="F15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158" s="12" t="str">
        <f>IF(Players[[#This Row],[Coach]], "Coach", IF(Players[[#This Row],[Active]], "Active", "Inactive"))</f>
        <v>Active</v>
      </c>
      <c r="H158" s="32">
        <f>Players[[#This Row],[Base]] * Settings!$B$2 + Players[[#This Row],[Entry Bonus]] + Players[[#This Row],[Sniper Bonus]] + Players[[#This Row],[Captain Bonus]] + Players[[#This Row],[Coach Bonus]]</f>
        <v>56.198399999999992</v>
      </c>
      <c r="I158" s="21" t="b">
        <f>TRUE</f>
        <v>1</v>
      </c>
      <c r="J158" s="23" t="b">
        <f>FALSE</f>
        <v>0</v>
      </c>
      <c r="K158" s="21" t="b">
        <f>TRUE</f>
        <v>1</v>
      </c>
      <c r="L158" s="20" t="b">
        <f>FALSE</f>
        <v>0</v>
      </c>
      <c r="M158" s="20" t="b">
        <f>FALSE</f>
        <v>0</v>
      </c>
      <c r="N158" s="29">
        <v>63.47</v>
      </c>
      <c r="O158" s="28">
        <f>SUMIFS(Players[Base], Players[Team], Players[[#This Row],[Team]], Players[Entry], TRUE) * Settings!$B$3</f>
        <v>0.87</v>
      </c>
      <c r="P158" s="28">
        <f>SUMIFS(Players[Base], Players[Team], Players[[#This Row],[Team]], Players[Sniper], TRUE) * Settings!$B$4</f>
        <v>7.6163999999999996</v>
      </c>
      <c r="Q158" s="28">
        <f>SUMIFS(Players[Base], Players[Team], Players[[#This Row],[Team]], Players[Captain], TRUE) * Settings!$B$5</f>
        <v>9.629999999999999</v>
      </c>
      <c r="R158" s="28">
        <f>SUMIFS(Players[Base], Players[Team], Players[[#This Row],[Team]], Players[Coach], TRUE) * Settings!$B$6</f>
        <v>0</v>
      </c>
      <c r="S158" s="28">
        <f>IF(Players[[#This Row],[Team]] = 0, 0, AVERAGEIFS(Players[ANC Base ATK], Players[Team], Players[[#This Row],[Team]]))</f>
        <v>22.587367139784767</v>
      </c>
      <c r="T158" s="28">
        <f>IF(Players[[#This Row],[Team]] = 0, 0, AVERAGEIFS(Players[ANC Base DEF], Players[Team], Players[[#This Row],[Team]]))</f>
        <v>45.336946542544389</v>
      </c>
      <c r="U158" s="28">
        <v>53.888503239272985</v>
      </c>
      <c r="V158" s="28">
        <v>35.498966212373738</v>
      </c>
    </row>
    <row r="159" spans="1:22" ht="15" customHeight="1">
      <c r="A159" s="12">
        <v>131</v>
      </c>
      <c r="B159" s="12" t="s">
        <v>239</v>
      </c>
      <c r="C159" s="12" t="s">
        <v>102</v>
      </c>
      <c r="D159" s="12" t="s">
        <v>238</v>
      </c>
      <c r="E159" s="12" t="s">
        <v>27</v>
      </c>
      <c r="F15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159" s="12" t="str">
        <f>IF(Players[[#This Row],[Coach]], "Coach", IF(Players[[#This Row],[Active]], "Active", "Inactive"))</f>
        <v>Active</v>
      </c>
      <c r="H159" s="32">
        <f>Players[[#This Row],[Base]] * Settings!$B$2 + Players[[#This Row],[Entry Bonus]] + Players[[#This Row],[Sniper Bonus]] + Players[[#This Row],[Captain Bonus]] + Players[[#This Row],[Coach Bonus]]</f>
        <v>66.26639999999999</v>
      </c>
      <c r="I159" s="21" t="b">
        <f>TRUE</f>
        <v>1</v>
      </c>
      <c r="J159" s="23" t="b">
        <f>FALSE</f>
        <v>0</v>
      </c>
      <c r="K159" s="21" t="b">
        <f>FALSE</f>
        <v>0</v>
      </c>
      <c r="L159" s="20" t="b">
        <f>TRUE</f>
        <v>1</v>
      </c>
      <c r="M159" s="20" t="b">
        <f>FALSE</f>
        <v>0</v>
      </c>
      <c r="N159" s="29">
        <v>80.25</v>
      </c>
      <c r="O159" s="28">
        <f>SUMIFS(Players[Base], Players[Team], Players[[#This Row],[Team]], Players[Entry], TRUE) * Settings!$B$3</f>
        <v>0.87</v>
      </c>
      <c r="P159" s="28">
        <f>SUMIFS(Players[Base], Players[Team], Players[[#This Row],[Team]], Players[Sniper], TRUE) * Settings!$B$4</f>
        <v>7.6163999999999996</v>
      </c>
      <c r="Q159" s="28">
        <f>SUMIFS(Players[Base], Players[Team], Players[[#This Row],[Team]], Players[Captain], TRUE) * Settings!$B$5</f>
        <v>9.629999999999999</v>
      </c>
      <c r="R159" s="28">
        <f>SUMIFS(Players[Base], Players[Team], Players[[#This Row],[Team]], Players[Coach], TRUE) * Settings!$B$6</f>
        <v>0</v>
      </c>
      <c r="S159" s="28">
        <f>IF(Players[[#This Row],[Team]] = 0, 0, AVERAGEIFS(Players[ANC Base ATK], Players[Team], Players[[#This Row],[Team]]))</f>
        <v>22.587367139784767</v>
      </c>
      <c r="T159" s="28">
        <f>IF(Players[[#This Row],[Team]] = 0, 0, AVERAGEIFS(Players[ANC Base DEF], Players[Team], Players[[#This Row],[Team]]))</f>
        <v>45.336946542544389</v>
      </c>
      <c r="U159" s="28">
        <v>27.582371447543665</v>
      </c>
      <c r="V159" s="28">
        <v>4.8293231730493922</v>
      </c>
    </row>
    <row r="160" spans="1:22" ht="15" customHeight="1">
      <c r="A160" s="12">
        <v>107</v>
      </c>
      <c r="B160" s="12" t="s">
        <v>240</v>
      </c>
      <c r="C160" s="12" t="s">
        <v>102</v>
      </c>
      <c r="D160" s="12" t="s">
        <v>238</v>
      </c>
      <c r="E160" s="12" t="s">
        <v>27</v>
      </c>
      <c r="F16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160" s="12" t="str">
        <f>IF(Players[[#This Row],[Coach]], "Coach", IF(Players[[#This Row],[Active]], "Active", "Inactive"))</f>
        <v>Active</v>
      </c>
      <c r="H160" s="32">
        <f>Players[[#This Row],[Base]] * Settings!$B$2 + Players[[#This Row],[Entry Bonus]] + Players[[#This Row],[Sniper Bonus]] + Players[[#This Row],[Captain Bonus]] + Players[[#This Row],[Coach Bonus]]</f>
        <v>22.4664</v>
      </c>
      <c r="I160" s="21" t="b">
        <f>TRUE</f>
        <v>1</v>
      </c>
      <c r="J160" s="23" t="b">
        <f>TRUE</f>
        <v>1</v>
      </c>
      <c r="K160" s="21" t="b">
        <f>FALSE</f>
        <v>0</v>
      </c>
      <c r="L160" s="20" t="b">
        <f>FALSE</f>
        <v>0</v>
      </c>
      <c r="M160" s="20" t="b">
        <f>FALSE</f>
        <v>0</v>
      </c>
      <c r="N160" s="29">
        <v>7.25</v>
      </c>
      <c r="O160" s="28">
        <f>SUMIFS(Players[Base], Players[Team], Players[[#This Row],[Team]], Players[Entry], TRUE) * Settings!$B$3</f>
        <v>0.87</v>
      </c>
      <c r="P160" s="28">
        <f>SUMIFS(Players[Base], Players[Team], Players[[#This Row],[Team]], Players[Sniper], TRUE) * Settings!$B$4</f>
        <v>7.6163999999999996</v>
      </c>
      <c r="Q160" s="28">
        <f>SUMIFS(Players[Base], Players[Team], Players[[#This Row],[Team]], Players[Captain], TRUE) * Settings!$B$5</f>
        <v>9.629999999999999</v>
      </c>
      <c r="R160" s="28">
        <f>SUMIFS(Players[Base], Players[Team], Players[[#This Row],[Team]], Players[Coach], TRUE) * Settings!$B$6</f>
        <v>0</v>
      </c>
      <c r="S160" s="28">
        <f>IF(Players[[#This Row],[Team]] = 0, 0, AVERAGEIFS(Players[ANC Base ATK], Players[Team], Players[[#This Row],[Team]]))</f>
        <v>22.587367139784767</v>
      </c>
      <c r="T160" s="28">
        <f>IF(Players[[#This Row],[Team]] = 0, 0, AVERAGEIFS(Players[ANC Base DEF], Players[Team], Players[[#This Row],[Team]]))</f>
        <v>45.336946542544389</v>
      </c>
      <c r="U160" s="28">
        <v>21.120820667518569</v>
      </c>
      <c r="V160" s="28">
        <v>21.969982073814876</v>
      </c>
    </row>
    <row r="161" spans="1:22" ht="15" customHeight="1">
      <c r="A161" s="12">
        <v>300</v>
      </c>
      <c r="B161" s="12" t="s">
        <v>241</v>
      </c>
      <c r="C161" s="12" t="s">
        <v>102</v>
      </c>
      <c r="D161" s="12" t="s">
        <v>238</v>
      </c>
      <c r="E161" s="12" t="s">
        <v>27</v>
      </c>
      <c r="F16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61" s="12" t="str">
        <f>IF(Players[[#This Row],[Coach]], "Coach", IF(Players[[#This Row],[Active]], "Active", "Inactive"))</f>
        <v>Active</v>
      </c>
      <c r="H161" s="32">
        <f>Players[[#This Row],[Base]] * Settings!$B$2 + Players[[#This Row],[Entry Bonus]] + Players[[#This Row],[Sniper Bonus]] + Players[[#This Row],[Captain Bonus]] + Players[[#This Row],[Coach Bonus]]</f>
        <v>69.842399999999984</v>
      </c>
      <c r="I161" s="21" t="b">
        <f>TRUE</f>
        <v>1</v>
      </c>
      <c r="J161" s="23" t="b">
        <f>FALSE</f>
        <v>0</v>
      </c>
      <c r="K161" s="21" t="b">
        <f>FALSE</f>
        <v>0</v>
      </c>
      <c r="L161" s="20" t="b">
        <f>FALSE</f>
        <v>0</v>
      </c>
      <c r="M161" s="20" t="b">
        <f>FALSE</f>
        <v>0</v>
      </c>
      <c r="N161" s="29">
        <v>86.21</v>
      </c>
      <c r="O161" s="28">
        <f>SUMIFS(Players[Base], Players[Team], Players[[#This Row],[Team]], Players[Entry], TRUE) * Settings!$B$3</f>
        <v>0.87</v>
      </c>
      <c r="P161" s="28">
        <f>SUMIFS(Players[Base], Players[Team], Players[[#This Row],[Team]], Players[Sniper], TRUE) * Settings!$B$4</f>
        <v>7.6163999999999996</v>
      </c>
      <c r="Q161" s="28">
        <f>SUMIFS(Players[Base], Players[Team], Players[[#This Row],[Team]], Players[Captain], TRUE) * Settings!$B$5</f>
        <v>9.629999999999999</v>
      </c>
      <c r="R161" s="28">
        <f>SUMIFS(Players[Base], Players[Team], Players[[#This Row],[Team]], Players[Coach], TRUE) * Settings!$B$6</f>
        <v>0</v>
      </c>
      <c r="S161" s="28">
        <f>IF(Players[[#This Row],[Team]] = 0, 0, AVERAGEIFS(Players[ANC Base ATK], Players[Team], Players[[#This Row],[Team]]))</f>
        <v>22.587367139784767</v>
      </c>
      <c r="T161" s="28">
        <f>IF(Players[[#This Row],[Team]] = 0, 0, AVERAGEIFS(Players[ANC Base DEF], Players[Team], Players[[#This Row],[Team]]))</f>
        <v>45.336946542544389</v>
      </c>
      <c r="U161" s="28">
        <v>9.7007030953907112</v>
      </c>
      <c r="V161" s="28">
        <v>86.594343978276058</v>
      </c>
    </row>
    <row r="162" spans="1:22" ht="15" customHeight="1">
      <c r="A162" s="12">
        <v>194</v>
      </c>
      <c r="B162" s="12" t="s">
        <v>242</v>
      </c>
      <c r="C162" s="12" t="s">
        <v>102</v>
      </c>
      <c r="D162" s="12" t="s">
        <v>238</v>
      </c>
      <c r="E162" s="12" t="s">
        <v>27</v>
      </c>
      <c r="F16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62" s="12" t="str">
        <f>IF(Players[[#This Row],[Coach]], "Coach", IF(Players[[#This Row],[Active]], "Active", "Inactive"))</f>
        <v>Active</v>
      </c>
      <c r="H162" s="32">
        <f>Players[[#This Row],[Base]] * Settings!$B$2 + Players[[#This Row],[Entry Bonus]] + Players[[#This Row],[Sniper Bonus]] + Players[[#This Row],[Captain Bonus]] + Players[[#This Row],[Coach Bonus]]</f>
        <v>28.646399999999996</v>
      </c>
      <c r="I162" s="21" t="b">
        <f>TRUE</f>
        <v>1</v>
      </c>
      <c r="J162" s="23" t="b">
        <f>FALSE</f>
        <v>0</v>
      </c>
      <c r="K162" s="21" t="b">
        <f>FALSE</f>
        <v>0</v>
      </c>
      <c r="L162" s="20" t="b">
        <f>FALSE</f>
        <v>0</v>
      </c>
      <c r="M162" s="20" t="b">
        <f>FALSE</f>
        <v>0</v>
      </c>
      <c r="N162" s="29">
        <v>17.55</v>
      </c>
      <c r="O162" s="28">
        <f>SUMIFS(Players[Base], Players[Team], Players[[#This Row],[Team]], Players[Entry], TRUE) * Settings!$B$3</f>
        <v>0.87</v>
      </c>
      <c r="P162" s="28">
        <f>SUMIFS(Players[Base], Players[Team], Players[[#This Row],[Team]], Players[Sniper], TRUE) * Settings!$B$4</f>
        <v>7.6163999999999996</v>
      </c>
      <c r="Q162" s="28">
        <f>SUMIFS(Players[Base], Players[Team], Players[[#This Row],[Team]], Players[Captain], TRUE) * Settings!$B$5</f>
        <v>9.629999999999999</v>
      </c>
      <c r="R162" s="28">
        <f>SUMIFS(Players[Base], Players[Team], Players[[#This Row],[Team]], Players[Coach], TRUE) * Settings!$B$6</f>
        <v>0</v>
      </c>
      <c r="S162" s="28">
        <f>IF(Players[[#This Row],[Team]] = 0, 0, AVERAGEIFS(Players[ANC Base ATK], Players[Team], Players[[#This Row],[Team]]))</f>
        <v>22.587367139784767</v>
      </c>
      <c r="T162" s="28">
        <f>IF(Players[[#This Row],[Team]] = 0, 0, AVERAGEIFS(Players[ANC Base DEF], Players[Team], Players[[#This Row],[Team]]))</f>
        <v>45.336946542544389</v>
      </c>
      <c r="U162" s="28">
        <v>0.644437249197923</v>
      </c>
      <c r="V162" s="28">
        <v>77.792117275207872</v>
      </c>
    </row>
    <row r="163" spans="1:22" ht="15" customHeight="1">
      <c r="A163" s="12">
        <v>155</v>
      </c>
      <c r="B163" s="12" t="s">
        <v>243</v>
      </c>
      <c r="C163" s="12" t="s">
        <v>244</v>
      </c>
      <c r="D163" s="12" t="s">
        <v>245</v>
      </c>
      <c r="E163" s="12" t="s">
        <v>154</v>
      </c>
      <c r="F16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63" s="12" t="str">
        <f>IF(Players[[#This Row],[Coach]], "Coach", IF(Players[[#This Row],[Active]], "Active", "Inactive"))</f>
        <v>Active</v>
      </c>
      <c r="H163" s="32">
        <f>Players[[#This Row],[Base]] * Settings!$B$2 + Players[[#This Row],[Entry Bonus]] + Players[[#This Row],[Sniper Bonus]] + Players[[#This Row],[Captain Bonus]] + Players[[#This Row],[Coach Bonus]]</f>
        <v>57.647999999999996</v>
      </c>
      <c r="I163" s="21" t="b">
        <f>TRUE</f>
        <v>1</v>
      </c>
      <c r="J163" s="23" t="b">
        <f>FALSE</f>
        <v>0</v>
      </c>
      <c r="K163" s="21" t="b">
        <f>FALSE</f>
        <v>0</v>
      </c>
      <c r="L163" s="20" t="b">
        <f>FALSE</f>
        <v>0</v>
      </c>
      <c r="M163" s="20" t="b">
        <f>FALSE</f>
        <v>0</v>
      </c>
      <c r="N163" s="29">
        <v>96.08</v>
      </c>
      <c r="O163" s="28">
        <f>SUMIFS(Players[Base], Players[Team], Players[[#This Row],[Team]], Players[Entry], TRUE) * Settings!$B$3</f>
        <v>0</v>
      </c>
      <c r="P163" s="28">
        <f>SUMIFS(Players[Base], Players[Team], Players[[#This Row],[Team]], Players[Sniper], TRUE) * Settings!$B$4</f>
        <v>0</v>
      </c>
      <c r="Q163" s="28">
        <f>SUMIFS(Players[Base], Players[Team], Players[[#This Row],[Team]], Players[Captain], TRUE) * Settings!$B$5</f>
        <v>0</v>
      </c>
      <c r="R163" s="28">
        <f>SUMIFS(Players[Base], Players[Team], Players[[#This Row],[Team]], Players[Coach], TRUE) * Settings!$B$6</f>
        <v>0</v>
      </c>
      <c r="S163" s="28">
        <f>IF(Players[[#This Row],[Team]] = 0, 0, AVERAGEIFS(Players[ANC Base ATK], Players[Team], Players[[#This Row],[Team]]))</f>
        <v>22.225375251982054</v>
      </c>
      <c r="T163" s="28">
        <f>IF(Players[[#This Row],[Team]] = 0, 0, AVERAGEIFS(Players[ANC Base DEF], Players[Team], Players[[#This Row],[Team]]))</f>
        <v>45.242646977409592</v>
      </c>
      <c r="U163" s="28">
        <v>56.085569162854988</v>
      </c>
      <c r="V163" s="28">
        <v>5.847123144880837</v>
      </c>
    </row>
    <row r="164" spans="1:22" ht="15" customHeight="1">
      <c r="A164" s="12">
        <v>161</v>
      </c>
      <c r="B164" s="12" t="s">
        <v>246</v>
      </c>
      <c r="C164" s="12" t="s">
        <v>244</v>
      </c>
      <c r="D164" s="12" t="s">
        <v>245</v>
      </c>
      <c r="E164" s="12" t="s">
        <v>154</v>
      </c>
      <c r="F16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64" s="12" t="str">
        <f>IF(Players[[#This Row],[Coach]], "Coach", IF(Players[[#This Row],[Active]], "Active", "Inactive"))</f>
        <v>Active</v>
      </c>
      <c r="H164" s="32">
        <f>Players[[#This Row],[Base]] * Settings!$B$2 + Players[[#This Row],[Entry Bonus]] + Players[[#This Row],[Sniper Bonus]] + Players[[#This Row],[Captain Bonus]] + Players[[#This Row],[Coach Bonus]]</f>
        <v>34.091999999999999</v>
      </c>
      <c r="I164" s="21" t="b">
        <f>TRUE</f>
        <v>1</v>
      </c>
      <c r="J164" s="23" t="b">
        <f>FALSE</f>
        <v>0</v>
      </c>
      <c r="K164" s="21" t="b">
        <f>FALSE</f>
        <v>0</v>
      </c>
      <c r="L164" s="20" t="b">
        <f>FALSE</f>
        <v>0</v>
      </c>
      <c r="M164" s="20" t="b">
        <f>FALSE</f>
        <v>0</v>
      </c>
      <c r="N164" s="29">
        <v>56.82</v>
      </c>
      <c r="O164" s="28">
        <f>SUMIFS(Players[Base], Players[Team], Players[[#This Row],[Team]], Players[Entry], TRUE) * Settings!$B$3</f>
        <v>0</v>
      </c>
      <c r="P164" s="28">
        <f>SUMIFS(Players[Base], Players[Team], Players[[#This Row],[Team]], Players[Sniper], TRUE) * Settings!$B$4</f>
        <v>0</v>
      </c>
      <c r="Q164" s="28">
        <f>SUMIFS(Players[Base], Players[Team], Players[[#This Row],[Team]], Players[Captain], TRUE) * Settings!$B$5</f>
        <v>0</v>
      </c>
      <c r="R164" s="28">
        <f>SUMIFS(Players[Base], Players[Team], Players[[#This Row],[Team]], Players[Coach], TRUE) * Settings!$B$6</f>
        <v>0</v>
      </c>
      <c r="S164" s="28">
        <f>IF(Players[[#This Row],[Team]] = 0, 0, AVERAGEIFS(Players[ANC Base ATK], Players[Team], Players[[#This Row],[Team]]))</f>
        <v>22.225375251982054</v>
      </c>
      <c r="T164" s="28">
        <f>IF(Players[[#This Row],[Team]] = 0, 0, AVERAGEIFS(Players[ANC Base DEF], Players[Team], Players[[#This Row],[Team]]))</f>
        <v>45.242646977409592</v>
      </c>
      <c r="U164" s="28">
        <v>30.301912432568081</v>
      </c>
      <c r="V164" s="28">
        <v>97.387531867897394</v>
      </c>
    </row>
    <row r="165" spans="1:22" ht="15" customHeight="1">
      <c r="A165" s="12">
        <v>295</v>
      </c>
      <c r="B165" s="12" t="s">
        <v>247</v>
      </c>
      <c r="C165" s="12" t="s">
        <v>244</v>
      </c>
      <c r="D165" s="12" t="s">
        <v>245</v>
      </c>
      <c r="E165" s="12" t="s">
        <v>154</v>
      </c>
      <c r="F16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65" s="12" t="str">
        <f>IF(Players[[#This Row],[Coach]], "Coach", IF(Players[[#This Row],[Active]], "Active", "Inactive"))</f>
        <v>Active</v>
      </c>
      <c r="H165" s="32">
        <f>Players[[#This Row],[Base]] * Settings!$B$2 + Players[[#This Row],[Entry Bonus]] + Players[[#This Row],[Sniper Bonus]] + Players[[#This Row],[Captain Bonus]] + Players[[#This Row],[Coach Bonus]]</f>
        <v>25.326000000000001</v>
      </c>
      <c r="I165" s="21" t="b">
        <f>TRUE</f>
        <v>1</v>
      </c>
      <c r="J165" s="23" t="b">
        <f>FALSE</f>
        <v>0</v>
      </c>
      <c r="K165" s="21" t="b">
        <f>FALSE</f>
        <v>0</v>
      </c>
      <c r="L165" s="20" t="b">
        <f>FALSE</f>
        <v>0</v>
      </c>
      <c r="M165" s="20" t="b">
        <f>FALSE</f>
        <v>0</v>
      </c>
      <c r="N165" s="29">
        <v>42.21</v>
      </c>
      <c r="O165" s="28">
        <f>SUMIFS(Players[Base], Players[Team], Players[[#This Row],[Team]], Players[Entry], TRUE) * Settings!$B$3</f>
        <v>0</v>
      </c>
      <c r="P165" s="28">
        <f>SUMIFS(Players[Base], Players[Team], Players[[#This Row],[Team]], Players[Sniper], TRUE) * Settings!$B$4</f>
        <v>0</v>
      </c>
      <c r="Q165" s="28">
        <f>SUMIFS(Players[Base], Players[Team], Players[[#This Row],[Team]], Players[Captain], TRUE) * Settings!$B$5</f>
        <v>0</v>
      </c>
      <c r="R165" s="28">
        <f>SUMIFS(Players[Base], Players[Team], Players[[#This Row],[Team]], Players[Coach], TRUE) * Settings!$B$6</f>
        <v>0</v>
      </c>
      <c r="S165" s="28">
        <f>IF(Players[[#This Row],[Team]] = 0, 0, AVERAGEIFS(Players[ANC Base ATK], Players[Team], Players[[#This Row],[Team]]))</f>
        <v>22.225375251982054</v>
      </c>
      <c r="T165" s="28">
        <f>IF(Players[[#This Row],[Team]] = 0, 0, AVERAGEIFS(Players[ANC Base DEF], Players[Team], Players[[#This Row],[Team]]))</f>
        <v>45.242646977409592</v>
      </c>
      <c r="U165" s="28">
        <v>10.222538441037265</v>
      </c>
      <c r="V165" s="28">
        <v>37.725751195428259</v>
      </c>
    </row>
    <row r="166" spans="1:22" ht="15" customHeight="1">
      <c r="A166" s="12">
        <v>600</v>
      </c>
      <c r="B166" s="12" t="s">
        <v>248</v>
      </c>
      <c r="C166" s="12" t="s">
        <v>244</v>
      </c>
      <c r="D166" s="12" t="s">
        <v>245</v>
      </c>
      <c r="E166" s="12" t="s">
        <v>154</v>
      </c>
      <c r="F16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66" s="12" t="str">
        <f>IF(Players[[#This Row],[Coach]], "Coach", IF(Players[[#This Row],[Active]], "Active", "Inactive"))</f>
        <v>Active</v>
      </c>
      <c r="H166" s="32">
        <f>Players[[#This Row],[Base]] * Settings!$B$2 + Players[[#This Row],[Entry Bonus]] + Players[[#This Row],[Sniper Bonus]] + Players[[#This Row],[Captain Bonus]] + Players[[#This Row],[Coach Bonus]]</f>
        <v>14.585999999999999</v>
      </c>
      <c r="I166" s="21" t="b">
        <f>TRUE</f>
        <v>1</v>
      </c>
      <c r="J166" s="23" t="b">
        <f>FALSE</f>
        <v>0</v>
      </c>
      <c r="K166" s="21" t="b">
        <f>FALSE</f>
        <v>0</v>
      </c>
      <c r="L166" s="20" t="b">
        <f>FALSE</f>
        <v>0</v>
      </c>
      <c r="M166" s="20" t="b">
        <f>FALSE</f>
        <v>0</v>
      </c>
      <c r="N166" s="29">
        <v>24.31</v>
      </c>
      <c r="O166" s="28">
        <f>SUMIFS(Players[Base], Players[Team], Players[[#This Row],[Team]], Players[Entry], TRUE) * Settings!$B$3</f>
        <v>0</v>
      </c>
      <c r="P166" s="28">
        <f>SUMIFS(Players[Base], Players[Team], Players[[#This Row],[Team]], Players[Sniper], TRUE) * Settings!$B$4</f>
        <v>0</v>
      </c>
      <c r="Q166" s="28">
        <f>SUMIFS(Players[Base], Players[Team], Players[[#This Row],[Team]], Players[Captain], TRUE) * Settings!$B$5</f>
        <v>0</v>
      </c>
      <c r="R166" s="28">
        <f>SUMIFS(Players[Base], Players[Team], Players[[#This Row],[Team]], Players[Coach], TRUE) * Settings!$B$6</f>
        <v>0</v>
      </c>
      <c r="S166" s="28">
        <f>IF(Players[[#This Row],[Team]] = 0, 0, AVERAGEIFS(Players[ANC Base ATK], Players[Team], Players[[#This Row],[Team]]))</f>
        <v>22.225375251982054</v>
      </c>
      <c r="T166" s="28">
        <f>IF(Players[[#This Row],[Team]] = 0, 0, AVERAGEIFS(Players[ANC Base DEF], Players[Team], Players[[#This Row],[Team]]))</f>
        <v>45.242646977409592</v>
      </c>
      <c r="U166" s="28">
        <v>7.745490286691056</v>
      </c>
      <c r="V166" s="28">
        <v>80.354251708683705</v>
      </c>
    </row>
    <row r="167" spans="1:22" ht="15" customHeight="1">
      <c r="A167" s="12">
        <v>332</v>
      </c>
      <c r="B167" s="12" t="s">
        <v>249</v>
      </c>
      <c r="C167" s="12" t="s">
        <v>244</v>
      </c>
      <c r="D167" s="12" t="s">
        <v>245</v>
      </c>
      <c r="E167" s="12" t="s">
        <v>154</v>
      </c>
      <c r="F16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67" s="12" t="str">
        <f>IF(Players[[#This Row],[Coach]], "Coach", IF(Players[[#This Row],[Active]], "Active", "Inactive"))</f>
        <v>Active</v>
      </c>
      <c r="H167" s="32">
        <f>Players[[#This Row],[Base]] * Settings!$B$2 + Players[[#This Row],[Entry Bonus]] + Players[[#This Row],[Sniper Bonus]] + Players[[#This Row],[Captain Bonus]] + Players[[#This Row],[Coach Bonus]]</f>
        <v>47.495999999999995</v>
      </c>
      <c r="I167" s="21" t="b">
        <f>TRUE</f>
        <v>1</v>
      </c>
      <c r="J167" s="23" t="b">
        <f>FALSE</f>
        <v>0</v>
      </c>
      <c r="K167" s="21" t="b">
        <f>FALSE</f>
        <v>0</v>
      </c>
      <c r="L167" s="20" t="b">
        <f>FALSE</f>
        <v>0</v>
      </c>
      <c r="M167" s="20" t="b">
        <f>FALSE</f>
        <v>0</v>
      </c>
      <c r="N167" s="29">
        <v>79.16</v>
      </c>
      <c r="O167" s="28">
        <f>SUMIFS(Players[Base], Players[Team], Players[[#This Row],[Team]], Players[Entry], TRUE) * Settings!$B$3</f>
        <v>0</v>
      </c>
      <c r="P167" s="28">
        <f>SUMIFS(Players[Base], Players[Team], Players[[#This Row],[Team]], Players[Sniper], TRUE) * Settings!$B$4</f>
        <v>0</v>
      </c>
      <c r="Q167" s="28">
        <f>SUMIFS(Players[Base], Players[Team], Players[[#This Row],[Team]], Players[Captain], TRUE) * Settings!$B$5</f>
        <v>0</v>
      </c>
      <c r="R167" s="28">
        <f>SUMIFS(Players[Base], Players[Team], Players[[#This Row],[Team]], Players[Coach], TRUE) * Settings!$B$6</f>
        <v>0</v>
      </c>
      <c r="S167" s="28">
        <f>IF(Players[[#This Row],[Team]] = 0, 0, AVERAGEIFS(Players[ANC Base ATK], Players[Team], Players[[#This Row],[Team]]))</f>
        <v>22.225375251982054</v>
      </c>
      <c r="T167" s="28">
        <f>IF(Players[[#This Row],[Team]] = 0, 0, AVERAGEIFS(Players[ANC Base DEF], Players[Team], Players[[#This Row],[Team]]))</f>
        <v>45.242646977409592</v>
      </c>
      <c r="U167" s="28">
        <v>6.7713659367588974</v>
      </c>
      <c r="V167" s="28">
        <v>4.8985769701577224</v>
      </c>
    </row>
    <row r="168" spans="1:22" ht="15" customHeight="1">
      <c r="A168" s="12">
        <v>152</v>
      </c>
      <c r="B168" s="12" t="s">
        <v>250</v>
      </c>
      <c r="C168" s="12" t="s">
        <v>47</v>
      </c>
      <c r="D168" s="12" t="s">
        <v>251</v>
      </c>
      <c r="E168" s="12" t="s">
        <v>27</v>
      </c>
      <c r="F16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68" s="12" t="str">
        <f>IF(Players[[#This Row],[Coach]], "Coach", IF(Players[[#This Row],[Active]], "Active", "Inactive"))</f>
        <v>Active</v>
      </c>
      <c r="H168" s="32">
        <f>Players[[#This Row],[Base]] * Settings!$B$2 + Players[[#This Row],[Entry Bonus]] + Players[[#This Row],[Sniper Bonus]] + Players[[#This Row],[Captain Bonus]] + Players[[#This Row],[Coach Bonus]]</f>
        <v>43.902000000000001</v>
      </c>
      <c r="I168" s="21" t="b">
        <f>TRUE</f>
        <v>1</v>
      </c>
      <c r="J168" s="23" t="b">
        <f>FALSE</f>
        <v>0</v>
      </c>
      <c r="K168" s="21" t="b">
        <f>FALSE</f>
        <v>0</v>
      </c>
      <c r="L168" s="20" t="b">
        <f>FALSE</f>
        <v>0</v>
      </c>
      <c r="M168" s="20" t="b">
        <f>FALSE</f>
        <v>0</v>
      </c>
      <c r="N168" s="29">
        <v>73.17</v>
      </c>
      <c r="O168" s="28">
        <f>SUMIFS(Players[Base], Players[Team], Players[[#This Row],[Team]], Players[Entry], TRUE) * Settings!$B$3</f>
        <v>0</v>
      </c>
      <c r="P168" s="28">
        <f>SUMIFS(Players[Base], Players[Team], Players[[#This Row],[Team]], Players[Sniper], TRUE) * Settings!$B$4</f>
        <v>0</v>
      </c>
      <c r="Q168" s="28">
        <f>SUMIFS(Players[Base], Players[Team], Players[[#This Row],[Team]], Players[Captain], TRUE) * Settings!$B$5</f>
        <v>0</v>
      </c>
      <c r="R168" s="28">
        <f>SUMIFS(Players[Base], Players[Team], Players[[#This Row],[Team]], Players[Coach], TRUE) * Settings!$B$6</f>
        <v>0</v>
      </c>
      <c r="S168" s="28">
        <f>IF(Players[[#This Row],[Team]] = 0, 0, AVERAGEIFS(Players[ANC Base ATK], Players[Team], Players[[#This Row],[Team]]))</f>
        <v>17.556634197599919</v>
      </c>
      <c r="T168" s="28">
        <f>IF(Players[[#This Row],[Team]] = 0, 0, AVERAGEIFS(Players[ANC Base DEF], Players[Team], Players[[#This Row],[Team]]))</f>
        <v>44.802453504105394</v>
      </c>
      <c r="U168" s="28">
        <v>33.031226616640581</v>
      </c>
      <c r="V168" s="28">
        <v>60.805949273487222</v>
      </c>
    </row>
    <row r="169" spans="1:22" ht="15" customHeight="1">
      <c r="A169" s="12">
        <v>165</v>
      </c>
      <c r="B169" s="12" t="s">
        <v>252</v>
      </c>
      <c r="C169" s="12" t="s">
        <v>47</v>
      </c>
      <c r="D169" s="12" t="s">
        <v>251</v>
      </c>
      <c r="E169" s="12" t="s">
        <v>27</v>
      </c>
      <c r="F16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69" s="12" t="str">
        <f>IF(Players[[#This Row],[Coach]], "Coach", IF(Players[[#This Row],[Active]], "Active", "Inactive"))</f>
        <v>Active</v>
      </c>
      <c r="H169" s="32">
        <f>Players[[#This Row],[Base]] * Settings!$B$2 + Players[[#This Row],[Entry Bonus]] + Players[[#This Row],[Sniper Bonus]] + Players[[#This Row],[Captain Bonus]] + Players[[#This Row],[Coach Bonus]]</f>
        <v>58.295999999999992</v>
      </c>
      <c r="I169" s="21" t="b">
        <f>TRUE</f>
        <v>1</v>
      </c>
      <c r="J169" s="23" t="b">
        <f>FALSE</f>
        <v>0</v>
      </c>
      <c r="K169" s="21" t="b">
        <f>FALSE</f>
        <v>0</v>
      </c>
      <c r="L169" s="20" t="b">
        <f>FALSE</f>
        <v>0</v>
      </c>
      <c r="M169" s="20" t="b">
        <f>FALSE</f>
        <v>0</v>
      </c>
      <c r="N169" s="29">
        <v>97.16</v>
      </c>
      <c r="O169" s="28">
        <f>SUMIFS(Players[Base], Players[Team], Players[[#This Row],[Team]], Players[Entry], TRUE) * Settings!$B$3</f>
        <v>0</v>
      </c>
      <c r="P169" s="28">
        <f>SUMIFS(Players[Base], Players[Team], Players[[#This Row],[Team]], Players[Sniper], TRUE) * Settings!$B$4</f>
        <v>0</v>
      </c>
      <c r="Q169" s="28">
        <f>SUMIFS(Players[Base], Players[Team], Players[[#This Row],[Team]], Players[Captain], TRUE) * Settings!$B$5</f>
        <v>0</v>
      </c>
      <c r="R169" s="28">
        <f>SUMIFS(Players[Base], Players[Team], Players[[#This Row],[Team]], Players[Coach], TRUE) * Settings!$B$6</f>
        <v>0</v>
      </c>
      <c r="S169" s="28">
        <f>IF(Players[[#This Row],[Team]] = 0, 0, AVERAGEIFS(Players[ANC Base ATK], Players[Team], Players[[#This Row],[Team]]))</f>
        <v>17.556634197599919</v>
      </c>
      <c r="T169" s="28">
        <f>IF(Players[[#This Row],[Team]] = 0, 0, AVERAGEIFS(Players[ANC Base DEF], Players[Team], Players[[#This Row],[Team]]))</f>
        <v>44.802453504105394</v>
      </c>
      <c r="U169" s="28">
        <v>27.718868765639176</v>
      </c>
      <c r="V169" s="28">
        <v>44.64115961155423</v>
      </c>
    </row>
    <row r="170" spans="1:22" ht="15" customHeight="1">
      <c r="A170" s="12">
        <v>167</v>
      </c>
      <c r="B170" s="12" t="s">
        <v>253</v>
      </c>
      <c r="C170" s="12" t="s">
        <v>47</v>
      </c>
      <c r="D170" s="12" t="s">
        <v>251</v>
      </c>
      <c r="E170" s="12" t="s">
        <v>27</v>
      </c>
      <c r="F17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70" s="12" t="str">
        <f>IF(Players[[#This Row],[Coach]], "Coach", IF(Players[[#This Row],[Active]], "Active", "Inactive"))</f>
        <v>Active</v>
      </c>
      <c r="H170" s="32">
        <f>Players[[#This Row],[Base]] * Settings!$B$2 + Players[[#This Row],[Entry Bonus]] + Players[[#This Row],[Sniper Bonus]] + Players[[#This Row],[Captain Bonus]] + Players[[#This Row],[Coach Bonus]]</f>
        <v>26.465999999999998</v>
      </c>
      <c r="I170" s="21" t="b">
        <f>TRUE</f>
        <v>1</v>
      </c>
      <c r="J170" s="23" t="b">
        <f>FALSE</f>
        <v>0</v>
      </c>
      <c r="K170" s="21" t="b">
        <f>FALSE</f>
        <v>0</v>
      </c>
      <c r="L170" s="20" t="b">
        <f>FALSE</f>
        <v>0</v>
      </c>
      <c r="M170" s="20" t="b">
        <f>FALSE</f>
        <v>0</v>
      </c>
      <c r="N170" s="29">
        <v>44.11</v>
      </c>
      <c r="O170" s="28">
        <f>SUMIFS(Players[Base], Players[Team], Players[[#This Row],[Team]], Players[Entry], TRUE) * Settings!$B$3</f>
        <v>0</v>
      </c>
      <c r="P170" s="28">
        <f>SUMIFS(Players[Base], Players[Team], Players[[#This Row],[Team]], Players[Sniper], TRUE) * Settings!$B$4</f>
        <v>0</v>
      </c>
      <c r="Q170" s="28">
        <f>SUMIFS(Players[Base], Players[Team], Players[[#This Row],[Team]], Players[Captain], TRUE) * Settings!$B$5</f>
        <v>0</v>
      </c>
      <c r="R170" s="28">
        <f>SUMIFS(Players[Base], Players[Team], Players[[#This Row],[Team]], Players[Coach], TRUE) * Settings!$B$6</f>
        <v>0</v>
      </c>
      <c r="S170" s="28">
        <f>IF(Players[[#This Row],[Team]] = 0, 0, AVERAGEIFS(Players[ANC Base ATK], Players[Team], Players[[#This Row],[Team]]))</f>
        <v>17.556634197599919</v>
      </c>
      <c r="T170" s="28">
        <f>IF(Players[[#This Row],[Team]] = 0, 0, AVERAGEIFS(Players[ANC Base DEF], Players[Team], Players[[#This Row],[Team]]))</f>
        <v>44.802453504105394</v>
      </c>
      <c r="U170" s="28">
        <v>21.376367456440214</v>
      </c>
      <c r="V170" s="28">
        <v>40.133281005369042</v>
      </c>
    </row>
    <row r="171" spans="1:22" ht="15" customHeight="1">
      <c r="A171" s="12">
        <v>154</v>
      </c>
      <c r="B171" s="12" t="s">
        <v>254</v>
      </c>
      <c r="C171" s="12" t="s">
        <v>47</v>
      </c>
      <c r="D171" s="12" t="s">
        <v>251</v>
      </c>
      <c r="E171" s="12" t="s">
        <v>27</v>
      </c>
      <c r="F17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71" s="12" t="str">
        <f>IF(Players[[#This Row],[Coach]], "Coach", IF(Players[[#This Row],[Active]], "Active", "Inactive"))</f>
        <v>Active</v>
      </c>
      <c r="H171" s="32">
        <f>Players[[#This Row],[Base]] * Settings!$B$2 + Players[[#This Row],[Entry Bonus]] + Players[[#This Row],[Sniper Bonus]] + Players[[#This Row],[Captain Bonus]] + Players[[#This Row],[Coach Bonus]]</f>
        <v>49.265999999999998</v>
      </c>
      <c r="I171" s="21" t="b">
        <f>TRUE</f>
        <v>1</v>
      </c>
      <c r="J171" s="23" t="b">
        <f>FALSE</f>
        <v>0</v>
      </c>
      <c r="K171" s="21" t="b">
        <f>FALSE</f>
        <v>0</v>
      </c>
      <c r="L171" s="20" t="b">
        <f>FALSE</f>
        <v>0</v>
      </c>
      <c r="M171" s="20" t="b">
        <f>FALSE</f>
        <v>0</v>
      </c>
      <c r="N171" s="29">
        <v>82.11</v>
      </c>
      <c r="O171" s="28">
        <f>SUMIFS(Players[Base], Players[Team], Players[[#This Row],[Team]], Players[Entry], TRUE) * Settings!$B$3</f>
        <v>0</v>
      </c>
      <c r="P171" s="28">
        <f>SUMIFS(Players[Base], Players[Team], Players[[#This Row],[Team]], Players[Sniper], TRUE) * Settings!$B$4</f>
        <v>0</v>
      </c>
      <c r="Q171" s="28">
        <f>SUMIFS(Players[Base], Players[Team], Players[[#This Row],[Team]], Players[Captain], TRUE) * Settings!$B$5</f>
        <v>0</v>
      </c>
      <c r="R171" s="28">
        <f>SUMIFS(Players[Base], Players[Team], Players[[#This Row],[Team]], Players[Coach], TRUE) * Settings!$B$6</f>
        <v>0</v>
      </c>
      <c r="S171" s="28">
        <f>IF(Players[[#This Row],[Team]] = 0, 0, AVERAGEIFS(Players[ANC Base ATK], Players[Team], Players[[#This Row],[Team]]))</f>
        <v>17.556634197599919</v>
      </c>
      <c r="T171" s="28">
        <f>IF(Players[[#This Row],[Team]] = 0, 0, AVERAGEIFS(Players[ANC Base DEF], Players[Team], Players[[#This Row],[Team]]))</f>
        <v>44.802453504105394</v>
      </c>
      <c r="U171" s="28">
        <v>20.878091664508279</v>
      </c>
      <c r="V171" s="28">
        <v>77.640119779748645</v>
      </c>
    </row>
    <row r="172" spans="1:22" ht="15" customHeight="1">
      <c r="A172" s="12">
        <v>345</v>
      </c>
      <c r="B172" s="12" t="s">
        <v>255</v>
      </c>
      <c r="C172" s="12" t="s">
        <v>47</v>
      </c>
      <c r="D172" s="12" t="s">
        <v>251</v>
      </c>
      <c r="E172" s="12" t="s">
        <v>27</v>
      </c>
      <c r="F17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72" s="12" t="str">
        <f>IF(Players[[#This Row],[Coach]], "Coach", IF(Players[[#This Row],[Active]], "Active", "Inactive"))</f>
        <v>Active</v>
      </c>
      <c r="H172" s="32">
        <f>Players[[#This Row],[Base]] * Settings!$B$2 + Players[[#This Row],[Entry Bonus]] + Players[[#This Row],[Sniper Bonus]] + Players[[#This Row],[Captain Bonus]] + Players[[#This Row],[Coach Bonus]]</f>
        <v>11.489999999999998</v>
      </c>
      <c r="I172" s="21" t="b">
        <f>TRUE</f>
        <v>1</v>
      </c>
      <c r="J172" s="23" t="b">
        <f>FALSE</f>
        <v>0</v>
      </c>
      <c r="K172" s="21" t="b">
        <f>FALSE</f>
        <v>0</v>
      </c>
      <c r="L172" s="20" t="b">
        <f>FALSE</f>
        <v>0</v>
      </c>
      <c r="M172" s="20" t="b">
        <f>FALSE</f>
        <v>0</v>
      </c>
      <c r="N172" s="29">
        <v>19.149999999999999</v>
      </c>
      <c r="O172" s="28">
        <f>SUMIFS(Players[Base], Players[Team], Players[[#This Row],[Team]], Players[Entry], TRUE) * Settings!$B$3</f>
        <v>0</v>
      </c>
      <c r="P172" s="28">
        <f>SUMIFS(Players[Base], Players[Team], Players[[#This Row],[Team]], Players[Sniper], TRUE) * Settings!$B$4</f>
        <v>0</v>
      </c>
      <c r="Q172" s="28">
        <f>SUMIFS(Players[Base], Players[Team], Players[[#This Row],[Team]], Players[Captain], TRUE) * Settings!$B$5</f>
        <v>0</v>
      </c>
      <c r="R172" s="28">
        <f>SUMIFS(Players[Base], Players[Team], Players[[#This Row],[Team]], Players[Coach], TRUE) * Settings!$B$6</f>
        <v>0</v>
      </c>
      <c r="S172" s="28">
        <f>IF(Players[[#This Row],[Team]] = 0, 0, AVERAGEIFS(Players[ANC Base ATK], Players[Team], Players[[#This Row],[Team]]))</f>
        <v>17.556634197599919</v>
      </c>
      <c r="T172" s="28">
        <f>IF(Players[[#This Row],[Team]] = 0, 0, AVERAGEIFS(Players[ANC Base DEF], Players[Team], Players[[#This Row],[Team]]))</f>
        <v>44.802453504105394</v>
      </c>
      <c r="U172" s="28">
        <v>2.178174304248182</v>
      </c>
      <c r="V172" s="28">
        <v>11.548025668218592</v>
      </c>
    </row>
    <row r="173" spans="1:22" ht="15" customHeight="1">
      <c r="A173" s="12">
        <v>137</v>
      </c>
      <c r="B173" s="12" t="s">
        <v>256</v>
      </c>
      <c r="C173" s="12" t="s">
        <v>47</v>
      </c>
      <c r="D173" s="12" t="s">
        <v>251</v>
      </c>
      <c r="E173" s="12" t="s">
        <v>27</v>
      </c>
      <c r="F17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73" s="12" t="str">
        <f>IF(Players[[#This Row],[Coach]], "Coach", IF(Players[[#This Row],[Active]], "Active", "Inactive"))</f>
        <v>Active</v>
      </c>
      <c r="H173" s="32">
        <f>Players[[#This Row],[Base]] * Settings!$B$2 + Players[[#This Row],[Entry Bonus]] + Players[[#This Row],[Sniper Bonus]] + Players[[#This Row],[Captain Bonus]] + Players[[#This Row],[Coach Bonus]]</f>
        <v>2.0760000000000001</v>
      </c>
      <c r="I173" s="21" t="b">
        <f>TRUE</f>
        <v>1</v>
      </c>
      <c r="J173" s="23" t="b">
        <f>FALSE</f>
        <v>0</v>
      </c>
      <c r="K173" s="21" t="b">
        <f>FALSE</f>
        <v>0</v>
      </c>
      <c r="L173" s="20" t="b">
        <f>FALSE</f>
        <v>0</v>
      </c>
      <c r="M173" s="20" t="b">
        <f>FALSE</f>
        <v>0</v>
      </c>
      <c r="N173" s="29">
        <v>3.46</v>
      </c>
      <c r="O173" s="28">
        <f>SUMIFS(Players[Base], Players[Team], Players[[#This Row],[Team]], Players[Entry], TRUE) * Settings!$B$3</f>
        <v>0</v>
      </c>
      <c r="P173" s="28">
        <f>SUMIFS(Players[Base], Players[Team], Players[[#This Row],[Team]], Players[Sniper], TRUE) * Settings!$B$4</f>
        <v>0</v>
      </c>
      <c r="Q173" s="28">
        <f>SUMIFS(Players[Base], Players[Team], Players[[#This Row],[Team]], Players[Captain], TRUE) * Settings!$B$5</f>
        <v>0</v>
      </c>
      <c r="R173" s="28">
        <f>SUMIFS(Players[Base], Players[Team], Players[[#This Row],[Team]], Players[Coach], TRUE) * Settings!$B$6</f>
        <v>0</v>
      </c>
      <c r="S173" s="28">
        <f>IF(Players[[#This Row],[Team]] = 0, 0, AVERAGEIFS(Players[ANC Base ATK], Players[Team], Players[[#This Row],[Team]]))</f>
        <v>17.556634197599919</v>
      </c>
      <c r="T173" s="28">
        <f>IF(Players[[#This Row],[Team]] = 0, 0, AVERAGEIFS(Players[ANC Base DEF], Players[Team], Players[[#This Row],[Team]]))</f>
        <v>44.802453504105394</v>
      </c>
      <c r="U173" s="28">
        <v>0.15707637812309114</v>
      </c>
      <c r="V173" s="28">
        <v>34.046185686254674</v>
      </c>
    </row>
    <row r="174" spans="1:22" ht="15" customHeight="1">
      <c r="A174" s="12">
        <v>65</v>
      </c>
      <c r="B174" s="12" t="s">
        <v>257</v>
      </c>
      <c r="C174" s="12" t="s">
        <v>116</v>
      </c>
      <c r="D174" s="12" t="s">
        <v>258</v>
      </c>
      <c r="E174" s="12" t="s">
        <v>27</v>
      </c>
      <c r="F17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174" s="12" t="str">
        <f>IF(Players[[#This Row],[Coach]], "Coach", IF(Players[[#This Row],[Active]], "Active", "Inactive"))</f>
        <v>Active</v>
      </c>
      <c r="H174" s="32">
        <f>Players[[#This Row],[Base]] * Settings!$B$2 + Players[[#This Row],[Entry Bonus]] + Players[[#This Row],[Sniper Bonus]] + Players[[#This Row],[Captain Bonus]] + Players[[#This Row],[Coach Bonus]]</f>
        <v>73.456400000000002</v>
      </c>
      <c r="I174" s="21" t="b">
        <f>TRUE</f>
        <v>1</v>
      </c>
      <c r="J174" s="23" t="b">
        <f>FALSE</f>
        <v>0</v>
      </c>
      <c r="K174" s="21" t="b">
        <f>FALSE</f>
        <v>0</v>
      </c>
      <c r="L174" s="20" t="b">
        <f>TRUE</f>
        <v>1</v>
      </c>
      <c r="M174" s="20" t="b">
        <f>FALSE</f>
        <v>0</v>
      </c>
      <c r="N174" s="29">
        <v>85.62</v>
      </c>
      <c r="O174" s="28">
        <f>SUMIFS(Players[Base], Players[Team], Players[[#This Row],[Team]], Players[Entry], TRUE) * Settings!$B$3</f>
        <v>3.504</v>
      </c>
      <c r="P174" s="28">
        <f>SUMIFS(Players[Base], Players[Team], Players[[#This Row],[Team]], Players[Sniper], TRUE) * Settings!$B$4</f>
        <v>5.7467999999999995</v>
      </c>
      <c r="Q174" s="28">
        <f>SUMIFS(Players[Base], Players[Team], Players[[#This Row],[Team]], Players[Captain], TRUE) * Settings!$B$5</f>
        <v>10.2744</v>
      </c>
      <c r="R174" s="28">
        <f>SUMIFS(Players[Base], Players[Team], Players[[#This Row],[Team]], Players[Coach], TRUE) * Settings!$B$6</f>
        <v>2.5592000000000001</v>
      </c>
      <c r="S174" s="28">
        <f>IF(Players[[#This Row],[Team]] = 0, 0, AVERAGEIFS(Players[ANC Base ATK], Players[Team], Players[[#This Row],[Team]]))</f>
        <v>25.183499569248685</v>
      </c>
      <c r="T174" s="28">
        <f>IF(Players[[#This Row],[Team]] = 0, 0, AVERAGEIFS(Players[ANC Base DEF], Players[Team], Players[[#This Row],[Team]]))</f>
        <v>44.168304150633567</v>
      </c>
      <c r="U174" s="28">
        <v>42.189805956162452</v>
      </c>
      <c r="V174" s="28">
        <v>10.525165945533162</v>
      </c>
    </row>
    <row r="175" spans="1:22" ht="15" customHeight="1">
      <c r="A175" s="12">
        <v>591</v>
      </c>
      <c r="B175" s="12" t="s">
        <v>259</v>
      </c>
      <c r="C175" s="12" t="s">
        <v>116</v>
      </c>
      <c r="D175" s="12" t="s">
        <v>258</v>
      </c>
      <c r="E175" s="12" t="s">
        <v>27</v>
      </c>
      <c r="F17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75" s="12" t="str">
        <f>IF(Players[[#This Row],[Coach]], "Coach", IF(Players[[#This Row],[Active]], "Active", "Inactive"))</f>
        <v>Active</v>
      </c>
      <c r="H175" s="32">
        <f>Players[[#This Row],[Base]] * Settings!$B$2 + Players[[#This Row],[Entry Bonus]] + Players[[#This Row],[Sniper Bonus]] + Players[[#This Row],[Captain Bonus]] + Players[[#This Row],[Coach Bonus]]</f>
        <v>51.418399999999998</v>
      </c>
      <c r="I175" s="21" t="b">
        <f>TRUE</f>
        <v>1</v>
      </c>
      <c r="J175" s="23" t="b">
        <f>FALSE</f>
        <v>0</v>
      </c>
      <c r="K175" s="21" t="b">
        <f>FALSE</f>
        <v>0</v>
      </c>
      <c r="L175" s="20" t="b">
        <f>FALSE</f>
        <v>0</v>
      </c>
      <c r="M175" s="20" t="b">
        <f>FALSE</f>
        <v>0</v>
      </c>
      <c r="N175" s="29">
        <v>48.89</v>
      </c>
      <c r="O175" s="28">
        <f>SUMIFS(Players[Base], Players[Team], Players[[#This Row],[Team]], Players[Entry], TRUE) * Settings!$B$3</f>
        <v>3.504</v>
      </c>
      <c r="P175" s="28">
        <f>SUMIFS(Players[Base], Players[Team], Players[[#This Row],[Team]], Players[Sniper], TRUE) * Settings!$B$4</f>
        <v>5.7467999999999995</v>
      </c>
      <c r="Q175" s="28">
        <f>SUMIFS(Players[Base], Players[Team], Players[[#This Row],[Team]], Players[Captain], TRUE) * Settings!$B$5</f>
        <v>10.2744</v>
      </c>
      <c r="R175" s="28">
        <f>SUMIFS(Players[Base], Players[Team], Players[[#This Row],[Team]], Players[Coach], TRUE) * Settings!$B$6</f>
        <v>2.5592000000000001</v>
      </c>
      <c r="S175" s="28">
        <f>IF(Players[[#This Row],[Team]] = 0, 0, AVERAGEIFS(Players[ANC Base ATK], Players[Team], Players[[#This Row],[Team]]))</f>
        <v>25.183499569248685</v>
      </c>
      <c r="T175" s="28">
        <f>IF(Players[[#This Row],[Team]] = 0, 0, AVERAGEIFS(Players[ANC Base DEF], Players[Team], Players[[#This Row],[Team]]))</f>
        <v>44.168304150633567</v>
      </c>
      <c r="U175" s="28">
        <v>36.061374141498312</v>
      </c>
      <c r="V175" s="28">
        <v>59.183897663957573</v>
      </c>
    </row>
    <row r="176" spans="1:22" ht="15" customHeight="1">
      <c r="A176" s="12">
        <v>505</v>
      </c>
      <c r="B176" s="12" t="s">
        <v>260</v>
      </c>
      <c r="C176" s="12" t="s">
        <v>116</v>
      </c>
      <c r="D176" s="12" t="s">
        <v>258</v>
      </c>
      <c r="E176" s="12" t="s">
        <v>27</v>
      </c>
      <c r="F17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176" s="12" t="str">
        <f>IF(Players[[#This Row],[Coach]], "Coach", IF(Players[[#This Row],[Active]], "Active", "Inactive"))</f>
        <v>Active</v>
      </c>
      <c r="H176" s="32">
        <f>Players[[#This Row],[Base]] * Settings!$B$2 + Players[[#This Row],[Entry Bonus]] + Players[[#This Row],[Sniper Bonus]] + Players[[#This Row],[Captain Bonus]] + Players[[#This Row],[Coach Bonus]]</f>
        <v>39.604399999999998</v>
      </c>
      <c r="I176" s="21" t="b">
        <f>TRUE</f>
        <v>1</v>
      </c>
      <c r="J176" s="23" t="b">
        <f>TRUE</f>
        <v>1</v>
      </c>
      <c r="K176" s="21" t="b">
        <f>FALSE</f>
        <v>0</v>
      </c>
      <c r="L176" s="20" t="b">
        <f>FALSE</f>
        <v>0</v>
      </c>
      <c r="M176" s="20" t="b">
        <f>FALSE</f>
        <v>0</v>
      </c>
      <c r="N176" s="29">
        <v>29.2</v>
      </c>
      <c r="O176" s="28">
        <f>SUMIFS(Players[Base], Players[Team], Players[[#This Row],[Team]], Players[Entry], TRUE) * Settings!$B$3</f>
        <v>3.504</v>
      </c>
      <c r="P176" s="28">
        <f>SUMIFS(Players[Base], Players[Team], Players[[#This Row],[Team]], Players[Sniper], TRUE) * Settings!$B$4</f>
        <v>5.7467999999999995</v>
      </c>
      <c r="Q176" s="28">
        <f>SUMIFS(Players[Base], Players[Team], Players[[#This Row],[Team]], Players[Captain], TRUE) * Settings!$B$5</f>
        <v>10.2744</v>
      </c>
      <c r="R176" s="28">
        <f>SUMIFS(Players[Base], Players[Team], Players[[#This Row],[Team]], Players[Coach], TRUE) * Settings!$B$6</f>
        <v>2.5592000000000001</v>
      </c>
      <c r="S176" s="28">
        <f>IF(Players[[#This Row],[Team]] = 0, 0, AVERAGEIFS(Players[ANC Base ATK], Players[Team], Players[[#This Row],[Team]]))</f>
        <v>25.183499569248685</v>
      </c>
      <c r="T176" s="28">
        <f>IF(Players[[#This Row],[Team]] = 0, 0, AVERAGEIFS(Players[ANC Base DEF], Players[Team], Players[[#This Row],[Team]]))</f>
        <v>44.168304150633567</v>
      </c>
      <c r="U176" s="28">
        <v>33.074382603684711</v>
      </c>
      <c r="V176" s="28">
        <v>6.0411480487985978</v>
      </c>
    </row>
    <row r="177" spans="1:22" ht="15" customHeight="1">
      <c r="A177" s="12">
        <v>216</v>
      </c>
      <c r="B177" s="12" t="s">
        <v>261</v>
      </c>
      <c r="C177" s="12" t="s">
        <v>116</v>
      </c>
      <c r="D177" s="12" t="s">
        <v>258</v>
      </c>
      <c r="E177" s="12" t="s">
        <v>27</v>
      </c>
      <c r="F17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Coach</v>
      </c>
      <c r="G177" s="12" t="str">
        <f>IF(Players[[#This Row],[Coach]], "Coach", IF(Players[[#This Row],[Active]], "Active", "Inactive"))</f>
        <v>Coach</v>
      </c>
      <c r="H177" s="32">
        <f>Players[[#This Row],[Base]] * Settings!$B$2 + Players[[#This Row],[Entry Bonus]] + Players[[#This Row],[Sniper Bonus]] + Players[[#This Row],[Captain Bonus]] + Players[[#This Row],[Coach Bonus]]</f>
        <v>60.472399999999993</v>
      </c>
      <c r="I177" s="21" t="b">
        <f>TRUE</f>
        <v>1</v>
      </c>
      <c r="J177" s="23" t="b">
        <f>FALSE</f>
        <v>0</v>
      </c>
      <c r="K177" s="21" t="b">
        <f>FALSE</f>
        <v>0</v>
      </c>
      <c r="L177" s="20" t="b">
        <f>FALSE</f>
        <v>0</v>
      </c>
      <c r="M177" s="20" t="b">
        <f>TRUE</f>
        <v>1</v>
      </c>
      <c r="N177" s="29">
        <v>63.98</v>
      </c>
      <c r="O177" s="28">
        <f>SUMIFS(Players[Base], Players[Team], Players[[#This Row],[Team]], Players[Entry], TRUE) * Settings!$B$3</f>
        <v>3.504</v>
      </c>
      <c r="P177" s="28">
        <f>SUMIFS(Players[Base], Players[Team], Players[[#This Row],[Team]], Players[Sniper], TRUE) * Settings!$B$4</f>
        <v>5.7467999999999995</v>
      </c>
      <c r="Q177" s="28">
        <f>SUMIFS(Players[Base], Players[Team], Players[[#This Row],[Team]], Players[Captain], TRUE) * Settings!$B$5</f>
        <v>10.2744</v>
      </c>
      <c r="R177" s="28">
        <f>SUMIFS(Players[Base], Players[Team], Players[[#This Row],[Team]], Players[Coach], TRUE) * Settings!$B$6</f>
        <v>2.5592000000000001</v>
      </c>
      <c r="S177" s="28">
        <f>IF(Players[[#This Row],[Team]] = 0, 0, AVERAGEIFS(Players[ANC Base ATK], Players[Team], Players[[#This Row],[Team]]))</f>
        <v>25.183499569248685</v>
      </c>
      <c r="T177" s="28">
        <f>IF(Players[[#This Row],[Team]] = 0, 0, AVERAGEIFS(Players[ANC Base DEF], Players[Team], Players[[#This Row],[Team]]))</f>
        <v>44.168304150633567</v>
      </c>
      <c r="U177" s="28">
        <v>18.087124056314721</v>
      </c>
      <c r="V177" s="28">
        <v>79.139291920339659</v>
      </c>
    </row>
    <row r="178" spans="1:22" ht="15" customHeight="1">
      <c r="A178" s="12">
        <v>497</v>
      </c>
      <c r="B178" s="12" t="s">
        <v>262</v>
      </c>
      <c r="C178" s="12" t="s">
        <v>116</v>
      </c>
      <c r="D178" s="12" t="s">
        <v>258</v>
      </c>
      <c r="E178" s="12" t="s">
        <v>27</v>
      </c>
      <c r="F17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178" s="12" t="str">
        <f>IF(Players[[#This Row],[Coach]], "Coach", IF(Players[[#This Row],[Active]], "Active", "Inactive"))</f>
        <v>Active</v>
      </c>
      <c r="H178" s="32">
        <f>Players[[#This Row],[Base]] * Settings!$B$2 + Players[[#This Row],[Entry Bonus]] + Players[[#This Row],[Sniper Bonus]] + Players[[#This Row],[Captain Bonus]] + Players[[#This Row],[Coach Bonus]]</f>
        <v>50.818399999999997</v>
      </c>
      <c r="I178" s="21" t="b">
        <f>TRUE</f>
        <v>1</v>
      </c>
      <c r="J178" s="23" t="b">
        <f>FALSE</f>
        <v>0</v>
      </c>
      <c r="K178" s="21" t="b">
        <f>TRUE</f>
        <v>1</v>
      </c>
      <c r="L178" s="20" t="b">
        <f>FALSE</f>
        <v>0</v>
      </c>
      <c r="M178" s="20" t="b">
        <f>FALSE</f>
        <v>0</v>
      </c>
      <c r="N178" s="29">
        <v>47.89</v>
      </c>
      <c r="O178" s="28">
        <f>SUMIFS(Players[Base], Players[Team], Players[[#This Row],[Team]], Players[Entry], TRUE) * Settings!$B$3</f>
        <v>3.504</v>
      </c>
      <c r="P178" s="28">
        <f>SUMIFS(Players[Base], Players[Team], Players[[#This Row],[Team]], Players[Sniper], TRUE) * Settings!$B$4</f>
        <v>5.7467999999999995</v>
      </c>
      <c r="Q178" s="28">
        <f>SUMIFS(Players[Base], Players[Team], Players[[#This Row],[Team]], Players[Captain], TRUE) * Settings!$B$5</f>
        <v>10.2744</v>
      </c>
      <c r="R178" s="28">
        <f>SUMIFS(Players[Base], Players[Team], Players[[#This Row],[Team]], Players[Coach], TRUE) * Settings!$B$6</f>
        <v>2.5592000000000001</v>
      </c>
      <c r="S178" s="28">
        <f>IF(Players[[#This Row],[Team]] = 0, 0, AVERAGEIFS(Players[ANC Base ATK], Players[Team], Players[[#This Row],[Team]]))</f>
        <v>25.183499569248685</v>
      </c>
      <c r="T178" s="28">
        <f>IF(Players[[#This Row],[Team]] = 0, 0, AVERAGEIFS(Players[ANC Base DEF], Players[Team], Players[[#This Row],[Team]]))</f>
        <v>44.168304150633567</v>
      </c>
      <c r="U178" s="28">
        <v>11.28066391458953</v>
      </c>
      <c r="V178" s="28">
        <v>20.398156093172734</v>
      </c>
    </row>
    <row r="179" spans="1:22" ht="15" customHeight="1">
      <c r="A179" s="12">
        <v>601</v>
      </c>
      <c r="B179" s="12" t="s">
        <v>263</v>
      </c>
      <c r="C179" s="12" t="s">
        <v>116</v>
      </c>
      <c r="D179" s="12" t="s">
        <v>258</v>
      </c>
      <c r="E179" s="12" t="s">
        <v>27</v>
      </c>
      <c r="F17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79" s="12" t="str">
        <f>IF(Players[[#This Row],[Coach]], "Coach", IF(Players[[#This Row],[Active]], "Active", "Inactive"))</f>
        <v>Active</v>
      </c>
      <c r="H179" s="32">
        <f>Players[[#This Row],[Base]] * Settings!$B$2 + Players[[#This Row],[Entry Bonus]] + Players[[#This Row],[Sniper Bonus]] + Players[[#This Row],[Captain Bonus]] + Players[[#This Row],[Coach Bonus]]</f>
        <v>68.860399999999998</v>
      </c>
      <c r="I179" s="21" t="b">
        <f>TRUE</f>
        <v>1</v>
      </c>
      <c r="J179" s="23" t="b">
        <f>FALSE</f>
        <v>0</v>
      </c>
      <c r="K179" s="21" t="b">
        <f>FALSE</f>
        <v>0</v>
      </c>
      <c r="L179" s="20" t="b">
        <f>FALSE</f>
        <v>0</v>
      </c>
      <c r="M179" s="20" t="b">
        <f>FALSE</f>
        <v>0</v>
      </c>
      <c r="N179" s="29">
        <v>77.959999999999994</v>
      </c>
      <c r="O179" s="28">
        <f>SUMIFS(Players[Base], Players[Team], Players[[#This Row],[Team]], Players[Entry], TRUE) * Settings!$B$3</f>
        <v>3.504</v>
      </c>
      <c r="P179" s="28">
        <f>SUMIFS(Players[Base], Players[Team], Players[[#This Row],[Team]], Players[Sniper], TRUE) * Settings!$B$4</f>
        <v>5.7467999999999995</v>
      </c>
      <c r="Q179" s="28">
        <f>SUMIFS(Players[Base], Players[Team], Players[[#This Row],[Team]], Players[Captain], TRUE) * Settings!$B$5</f>
        <v>10.2744</v>
      </c>
      <c r="R179" s="28">
        <f>SUMIFS(Players[Base], Players[Team], Players[[#This Row],[Team]], Players[Coach], TRUE) * Settings!$B$6</f>
        <v>2.5592000000000001</v>
      </c>
      <c r="S179" s="28">
        <f>IF(Players[[#This Row],[Team]] = 0, 0, AVERAGEIFS(Players[ANC Base ATK], Players[Team], Players[[#This Row],[Team]]))</f>
        <v>25.183499569248685</v>
      </c>
      <c r="T179" s="28">
        <f>IF(Players[[#This Row],[Team]] = 0, 0, AVERAGEIFS(Players[ANC Base DEF], Players[Team], Players[[#This Row],[Team]]))</f>
        <v>44.168304150633567</v>
      </c>
      <c r="U179" s="28">
        <v>10.407646743242408</v>
      </c>
      <c r="V179" s="28">
        <v>89.722165231999696</v>
      </c>
    </row>
    <row r="180" spans="1:22" ht="15" customHeight="1">
      <c r="A180" s="12">
        <v>31</v>
      </c>
      <c r="B180" s="12" t="s">
        <v>264</v>
      </c>
      <c r="C180" s="12" t="s">
        <v>102</v>
      </c>
      <c r="D180" s="12" t="s">
        <v>265</v>
      </c>
      <c r="E180" s="12" t="s">
        <v>27</v>
      </c>
      <c r="F18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180" s="12" t="str">
        <f>IF(Players[[#This Row],[Coach]], "Coach", IF(Players[[#This Row],[Active]], "Active", "Inactive"))</f>
        <v>Active</v>
      </c>
      <c r="H180" s="32">
        <f>Players[[#This Row],[Base]] * Settings!$B$2 + Players[[#This Row],[Entry Bonus]] + Players[[#This Row],[Sniper Bonus]] + Players[[#This Row],[Captain Bonus]] + Players[[#This Row],[Coach Bonus]]</f>
        <v>43.525199999999998</v>
      </c>
      <c r="I180" s="21" t="b">
        <f>TRUE</f>
        <v>1</v>
      </c>
      <c r="J180" s="23" t="b">
        <f>FALSE</f>
        <v>0</v>
      </c>
      <c r="K180" s="21" t="b">
        <f>TRUE</f>
        <v>1</v>
      </c>
      <c r="L180" s="20" t="b">
        <f>FALSE</f>
        <v>0</v>
      </c>
      <c r="M180" s="20" t="b">
        <f>FALSE</f>
        <v>0</v>
      </c>
      <c r="N180" s="29">
        <v>41.79</v>
      </c>
      <c r="O180" s="28">
        <f>SUMIFS(Players[Base], Players[Team], Players[[#This Row],[Team]], Players[Entry], TRUE) * Settings!$B$3</f>
        <v>0</v>
      </c>
      <c r="P180" s="28">
        <f>SUMIFS(Players[Base], Players[Team], Players[[#This Row],[Team]], Players[Sniper], TRUE) * Settings!$B$4</f>
        <v>9.7595999999999989</v>
      </c>
      <c r="Q180" s="28">
        <f>SUMIFS(Players[Base], Players[Team], Players[[#This Row],[Team]], Players[Captain], TRUE) * Settings!$B$5</f>
        <v>8.6916000000000011</v>
      </c>
      <c r="R180" s="28">
        <f>SUMIFS(Players[Base], Players[Team], Players[[#This Row],[Team]], Players[Coach], TRUE) * Settings!$B$6</f>
        <v>0</v>
      </c>
      <c r="S180" s="28">
        <f>IF(Players[[#This Row],[Team]] = 0, 0, AVERAGEIFS(Players[ANC Base ATK], Players[Team], Players[[#This Row],[Team]]))</f>
        <v>22.112645729373757</v>
      </c>
      <c r="T180" s="28">
        <f>IF(Players[[#This Row],[Team]] = 0, 0, AVERAGEIFS(Players[ANC Base DEF], Players[Team], Players[[#This Row],[Team]]))</f>
        <v>43.765661283136623</v>
      </c>
      <c r="U180" s="28">
        <v>37.560792565579007</v>
      </c>
      <c r="V180" s="28">
        <v>20.152081638519128</v>
      </c>
    </row>
    <row r="181" spans="1:22" ht="15" customHeight="1">
      <c r="A181" s="12">
        <v>236</v>
      </c>
      <c r="B181" s="12" t="s">
        <v>266</v>
      </c>
      <c r="C181" s="12" t="s">
        <v>44</v>
      </c>
      <c r="D181" s="12" t="s">
        <v>265</v>
      </c>
      <c r="E181" s="12" t="s">
        <v>27</v>
      </c>
      <c r="F18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81" s="12" t="str">
        <f>IF(Players[[#This Row],[Coach]], "Coach", IF(Players[[#This Row],[Active]], "Active", "Inactive"))</f>
        <v>Active</v>
      </c>
      <c r="H181" s="32">
        <f>Players[[#This Row],[Base]] * Settings!$B$2 + Players[[#This Row],[Entry Bonus]] + Players[[#This Row],[Sniper Bonus]] + Players[[#This Row],[Captain Bonus]] + Players[[#This Row],[Coach Bonus]]</f>
        <v>33.925199999999997</v>
      </c>
      <c r="I181" s="21" t="b">
        <f>TRUE</f>
        <v>1</v>
      </c>
      <c r="J181" s="23" t="b">
        <f>FALSE</f>
        <v>0</v>
      </c>
      <c r="K181" s="21" t="b">
        <f>FALSE</f>
        <v>0</v>
      </c>
      <c r="L181" s="20" t="b">
        <f>FALSE</f>
        <v>0</v>
      </c>
      <c r="M181" s="20" t="b">
        <f>FALSE</f>
        <v>0</v>
      </c>
      <c r="N181" s="29">
        <v>25.79</v>
      </c>
      <c r="O181" s="28">
        <f>SUMIFS(Players[Base], Players[Team], Players[[#This Row],[Team]], Players[Entry], TRUE) * Settings!$B$3</f>
        <v>0</v>
      </c>
      <c r="P181" s="28">
        <f>SUMIFS(Players[Base], Players[Team], Players[[#This Row],[Team]], Players[Sniper], TRUE) * Settings!$B$4</f>
        <v>9.7595999999999989</v>
      </c>
      <c r="Q181" s="28">
        <f>SUMIFS(Players[Base], Players[Team], Players[[#This Row],[Team]], Players[Captain], TRUE) * Settings!$B$5</f>
        <v>8.6916000000000011</v>
      </c>
      <c r="R181" s="28">
        <f>SUMIFS(Players[Base], Players[Team], Players[[#This Row],[Team]], Players[Coach], TRUE) * Settings!$B$6</f>
        <v>0</v>
      </c>
      <c r="S181" s="28">
        <f>IF(Players[[#This Row],[Team]] = 0, 0, AVERAGEIFS(Players[ANC Base ATK], Players[Team], Players[[#This Row],[Team]]))</f>
        <v>22.112645729373757</v>
      </c>
      <c r="T181" s="28">
        <f>IF(Players[[#This Row],[Team]] = 0, 0, AVERAGEIFS(Players[ANC Base DEF], Players[Team], Players[[#This Row],[Team]]))</f>
        <v>43.765661283136623</v>
      </c>
      <c r="U181" s="28">
        <v>32.834034194842992</v>
      </c>
      <c r="V181" s="28">
        <v>41.523844570328308</v>
      </c>
    </row>
    <row r="182" spans="1:22" ht="15" customHeight="1">
      <c r="A182" s="12">
        <v>275</v>
      </c>
      <c r="B182" s="12" t="s">
        <v>267</v>
      </c>
      <c r="C182" s="12" t="s">
        <v>51</v>
      </c>
      <c r="D182" s="12" t="s">
        <v>265</v>
      </c>
      <c r="E182" s="12" t="s">
        <v>27</v>
      </c>
      <c r="F18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182" s="12" t="str">
        <f>IF(Players[[#This Row],[Coach]], "Coach", IF(Players[[#This Row],[Active]], "Active", "Inactive"))</f>
        <v>Active</v>
      </c>
      <c r="H182" s="32">
        <f>Players[[#This Row],[Base]] * Settings!$B$2 + Players[[#This Row],[Entry Bonus]] + Players[[#This Row],[Sniper Bonus]] + Players[[#This Row],[Captain Bonus]] + Players[[#This Row],[Coach Bonus]]</f>
        <v>61.909200000000006</v>
      </c>
      <c r="I182" s="21" t="b">
        <f>TRUE</f>
        <v>1</v>
      </c>
      <c r="J182" s="23" t="b">
        <f>FALSE</f>
        <v>0</v>
      </c>
      <c r="K182" s="21" t="b">
        <f>FALSE</f>
        <v>0</v>
      </c>
      <c r="L182" s="20" t="b">
        <f>TRUE</f>
        <v>1</v>
      </c>
      <c r="M182" s="20" t="b">
        <f>FALSE</f>
        <v>0</v>
      </c>
      <c r="N182" s="29">
        <v>72.430000000000007</v>
      </c>
      <c r="O182" s="28">
        <f>SUMIFS(Players[Base], Players[Team], Players[[#This Row],[Team]], Players[Entry], TRUE) * Settings!$B$3</f>
        <v>0</v>
      </c>
      <c r="P182" s="28">
        <f>SUMIFS(Players[Base], Players[Team], Players[[#This Row],[Team]], Players[Sniper], TRUE) * Settings!$B$4</f>
        <v>9.7595999999999989</v>
      </c>
      <c r="Q182" s="28">
        <f>SUMIFS(Players[Base], Players[Team], Players[[#This Row],[Team]], Players[Captain], TRUE) * Settings!$B$5</f>
        <v>8.6916000000000011</v>
      </c>
      <c r="R182" s="28">
        <f>SUMIFS(Players[Base], Players[Team], Players[[#This Row],[Team]], Players[Coach], TRUE) * Settings!$B$6</f>
        <v>0</v>
      </c>
      <c r="S182" s="28">
        <f>IF(Players[[#This Row],[Team]] = 0, 0, AVERAGEIFS(Players[ANC Base ATK], Players[Team], Players[[#This Row],[Team]]))</f>
        <v>22.112645729373757</v>
      </c>
      <c r="T182" s="28">
        <f>IF(Players[[#This Row],[Team]] = 0, 0, AVERAGEIFS(Players[ANC Base DEF], Players[Team], Players[[#This Row],[Team]]))</f>
        <v>43.765661283136623</v>
      </c>
      <c r="U182" s="28">
        <v>23.731110769192444</v>
      </c>
      <c r="V182" s="28">
        <v>96.161838086577049</v>
      </c>
    </row>
    <row r="183" spans="1:22" ht="15" customHeight="1">
      <c r="A183" s="12">
        <v>27</v>
      </c>
      <c r="B183" s="12" t="s">
        <v>268</v>
      </c>
      <c r="C183" s="12" t="s">
        <v>51</v>
      </c>
      <c r="D183" s="12" t="s">
        <v>265</v>
      </c>
      <c r="E183" s="12" t="s">
        <v>27</v>
      </c>
      <c r="F18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83" s="12" t="str">
        <f>IF(Players[[#This Row],[Coach]], "Coach", IF(Players[[#This Row],[Active]], "Active", "Inactive"))</f>
        <v>Active</v>
      </c>
      <c r="H183" s="32">
        <f>Players[[#This Row],[Base]] * Settings!$B$2 + Players[[#This Row],[Entry Bonus]] + Players[[#This Row],[Sniper Bonus]] + Players[[#This Row],[Captain Bonus]] + Players[[#This Row],[Coach Bonus]]</f>
        <v>45.025199999999998</v>
      </c>
      <c r="I183" s="21" t="b">
        <f>TRUE</f>
        <v>1</v>
      </c>
      <c r="J183" s="23" t="b">
        <f>FALSE</f>
        <v>0</v>
      </c>
      <c r="K183" s="21" t="b">
        <f>FALSE</f>
        <v>0</v>
      </c>
      <c r="L183" s="20" t="b">
        <f>FALSE</f>
        <v>0</v>
      </c>
      <c r="M183" s="20" t="b">
        <f>FALSE</f>
        <v>0</v>
      </c>
      <c r="N183" s="29">
        <v>44.29</v>
      </c>
      <c r="O183" s="28">
        <f>SUMIFS(Players[Base], Players[Team], Players[[#This Row],[Team]], Players[Entry], TRUE) * Settings!$B$3</f>
        <v>0</v>
      </c>
      <c r="P183" s="28">
        <f>SUMIFS(Players[Base], Players[Team], Players[[#This Row],[Team]], Players[Sniper], TRUE) * Settings!$B$4</f>
        <v>9.7595999999999989</v>
      </c>
      <c r="Q183" s="28">
        <f>SUMIFS(Players[Base], Players[Team], Players[[#This Row],[Team]], Players[Captain], TRUE) * Settings!$B$5</f>
        <v>8.6916000000000011</v>
      </c>
      <c r="R183" s="28">
        <f>SUMIFS(Players[Base], Players[Team], Players[[#This Row],[Team]], Players[Coach], TRUE) * Settings!$B$6</f>
        <v>0</v>
      </c>
      <c r="S183" s="28">
        <f>IF(Players[[#This Row],[Team]] = 0, 0, AVERAGEIFS(Players[ANC Base ATK], Players[Team], Players[[#This Row],[Team]]))</f>
        <v>22.112645729373757</v>
      </c>
      <c r="T183" s="28">
        <f>IF(Players[[#This Row],[Team]] = 0, 0, AVERAGEIFS(Players[ANC Base DEF], Players[Team], Players[[#This Row],[Team]]))</f>
        <v>43.765661283136623</v>
      </c>
      <c r="U183" s="28">
        <v>8.6790471172593193</v>
      </c>
      <c r="V183" s="28">
        <v>50.329847757883137</v>
      </c>
    </row>
    <row r="184" spans="1:22" ht="15" customHeight="1">
      <c r="A184" s="12">
        <v>73</v>
      </c>
      <c r="B184" s="12" t="s">
        <v>269</v>
      </c>
      <c r="C184" s="12" t="s">
        <v>51</v>
      </c>
      <c r="D184" s="12" t="s">
        <v>265</v>
      </c>
      <c r="E184" s="12" t="s">
        <v>27</v>
      </c>
      <c r="F18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184" s="12" t="str">
        <f>IF(Players[[#This Row],[Coach]], "Coach", IF(Players[[#This Row],[Active]], "Active", "Inactive"))</f>
        <v>Active</v>
      </c>
      <c r="H184" s="32">
        <f>Players[[#This Row],[Base]] * Settings!$B$2 + Players[[#This Row],[Entry Bonus]] + Players[[#This Row],[Sniper Bonus]] + Players[[#This Row],[Captain Bonus]] + Players[[#This Row],[Coach Bonus]]</f>
        <v>42.175199999999997</v>
      </c>
      <c r="I184" s="21" t="b">
        <f>TRUE</f>
        <v>1</v>
      </c>
      <c r="J184" s="23" t="b">
        <f>FALSE</f>
        <v>0</v>
      </c>
      <c r="K184" s="21" t="b">
        <f>TRUE</f>
        <v>1</v>
      </c>
      <c r="L184" s="20" t="b">
        <f>FALSE</f>
        <v>0</v>
      </c>
      <c r="M184" s="20" t="b">
        <f>FALSE</f>
        <v>0</v>
      </c>
      <c r="N184" s="29">
        <v>39.54</v>
      </c>
      <c r="O184" s="28">
        <f>SUMIFS(Players[Base], Players[Team], Players[[#This Row],[Team]], Players[Entry], TRUE) * Settings!$B$3</f>
        <v>0</v>
      </c>
      <c r="P184" s="28">
        <f>SUMIFS(Players[Base], Players[Team], Players[[#This Row],[Team]], Players[Sniper], TRUE) * Settings!$B$4</f>
        <v>9.7595999999999989</v>
      </c>
      <c r="Q184" s="28">
        <f>SUMIFS(Players[Base], Players[Team], Players[[#This Row],[Team]], Players[Captain], TRUE) * Settings!$B$5</f>
        <v>8.6916000000000011</v>
      </c>
      <c r="R184" s="28">
        <f>SUMIFS(Players[Base], Players[Team], Players[[#This Row],[Team]], Players[Coach], TRUE) * Settings!$B$6</f>
        <v>0</v>
      </c>
      <c r="S184" s="28">
        <f>IF(Players[[#This Row],[Team]] = 0, 0, AVERAGEIFS(Players[ANC Base ATK], Players[Team], Players[[#This Row],[Team]]))</f>
        <v>22.112645729373757</v>
      </c>
      <c r="T184" s="28">
        <f>IF(Players[[#This Row],[Team]] = 0, 0, AVERAGEIFS(Players[ANC Base DEF], Players[Team], Players[[#This Row],[Team]]))</f>
        <v>43.765661283136623</v>
      </c>
      <c r="U184" s="28">
        <v>7.7582439999950132</v>
      </c>
      <c r="V184" s="28">
        <v>10.66069436237553</v>
      </c>
    </row>
    <row r="185" spans="1:22" ht="15" customHeight="1">
      <c r="A185" s="12">
        <v>84</v>
      </c>
      <c r="B185" s="12" t="s">
        <v>270</v>
      </c>
      <c r="C185" s="12" t="s">
        <v>271</v>
      </c>
      <c r="D185" s="12" t="s">
        <v>272</v>
      </c>
      <c r="E185" s="12" t="s">
        <v>121</v>
      </c>
      <c r="F18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85" s="12" t="str">
        <f>IF(Players[[#This Row],[Coach]], "Coach", IF(Players[[#This Row],[Active]], "Active", "Inactive"))</f>
        <v>Active</v>
      </c>
      <c r="H185" s="32">
        <f>Players[[#This Row],[Base]] * Settings!$B$2 + Players[[#This Row],[Entry Bonus]] + Players[[#This Row],[Sniper Bonus]] + Players[[#This Row],[Captain Bonus]] + Players[[#This Row],[Coach Bonus]]</f>
        <v>49.085999999999999</v>
      </c>
      <c r="I185" s="21" t="b">
        <f>TRUE</f>
        <v>1</v>
      </c>
      <c r="J185" s="23" t="b">
        <f>FALSE</f>
        <v>0</v>
      </c>
      <c r="K185" s="21" t="b">
        <f>FALSE</f>
        <v>0</v>
      </c>
      <c r="L185" s="20" t="b">
        <f>FALSE</f>
        <v>0</v>
      </c>
      <c r="M185" s="20" t="b">
        <f>FALSE</f>
        <v>0</v>
      </c>
      <c r="N185" s="29">
        <v>81.81</v>
      </c>
      <c r="O185" s="28">
        <f>SUMIFS(Players[Base], Players[Team], Players[[#This Row],[Team]], Players[Entry], TRUE) * Settings!$B$3</f>
        <v>0</v>
      </c>
      <c r="P185" s="28">
        <f>SUMIFS(Players[Base], Players[Team], Players[[#This Row],[Team]], Players[Sniper], TRUE) * Settings!$B$4</f>
        <v>0</v>
      </c>
      <c r="Q185" s="28">
        <f>SUMIFS(Players[Base], Players[Team], Players[[#This Row],[Team]], Players[Captain], TRUE) * Settings!$B$5</f>
        <v>0</v>
      </c>
      <c r="R185" s="28">
        <f>SUMIFS(Players[Base], Players[Team], Players[[#This Row],[Team]], Players[Coach], TRUE) * Settings!$B$6</f>
        <v>0</v>
      </c>
      <c r="S185" s="28">
        <f>IF(Players[[#This Row],[Team]] = 0, 0, AVERAGEIFS(Players[ANC Base ATK], Players[Team], Players[[#This Row],[Team]]))</f>
        <v>26.404621645612742</v>
      </c>
      <c r="T185" s="28">
        <f>IF(Players[[#This Row],[Team]] = 0, 0, AVERAGEIFS(Players[ANC Base DEF], Players[Team], Players[[#This Row],[Team]]))</f>
        <v>41.859696291506552</v>
      </c>
      <c r="U185" s="28">
        <v>46.443191619743189</v>
      </c>
      <c r="V185" s="28">
        <v>57.012278123517071</v>
      </c>
    </row>
    <row r="186" spans="1:22" ht="15" customHeight="1">
      <c r="A186" s="12">
        <v>24</v>
      </c>
      <c r="B186" s="12" t="s">
        <v>273</v>
      </c>
      <c r="C186" s="12" t="s">
        <v>125</v>
      </c>
      <c r="D186" s="12" t="s">
        <v>272</v>
      </c>
      <c r="E186" s="12" t="s">
        <v>121</v>
      </c>
      <c r="F18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86" s="12" t="str">
        <f>IF(Players[[#This Row],[Coach]], "Coach", IF(Players[[#This Row],[Active]], "Active", "Inactive"))</f>
        <v>Active</v>
      </c>
      <c r="H186" s="32">
        <f>Players[[#This Row],[Base]] * Settings!$B$2 + Players[[#This Row],[Entry Bonus]] + Players[[#This Row],[Sniper Bonus]] + Players[[#This Row],[Captain Bonus]] + Players[[#This Row],[Coach Bonus]]</f>
        <v>35.292000000000002</v>
      </c>
      <c r="I186" s="21" t="b">
        <f>TRUE</f>
        <v>1</v>
      </c>
      <c r="J186" s="23" t="b">
        <f>FALSE</f>
        <v>0</v>
      </c>
      <c r="K186" s="21" t="b">
        <f>FALSE</f>
        <v>0</v>
      </c>
      <c r="L186" s="20" t="b">
        <f>FALSE</f>
        <v>0</v>
      </c>
      <c r="M186" s="20" t="b">
        <f>FALSE</f>
        <v>0</v>
      </c>
      <c r="N186" s="29">
        <v>58.82</v>
      </c>
      <c r="O186" s="28">
        <f>SUMIFS(Players[Base], Players[Team], Players[[#This Row],[Team]], Players[Entry], TRUE) * Settings!$B$3</f>
        <v>0</v>
      </c>
      <c r="P186" s="28">
        <f>SUMIFS(Players[Base], Players[Team], Players[[#This Row],[Team]], Players[Sniper], TRUE) * Settings!$B$4</f>
        <v>0</v>
      </c>
      <c r="Q186" s="28">
        <f>SUMIFS(Players[Base], Players[Team], Players[[#This Row],[Team]], Players[Captain], TRUE) * Settings!$B$5</f>
        <v>0</v>
      </c>
      <c r="R186" s="28">
        <f>SUMIFS(Players[Base], Players[Team], Players[[#This Row],[Team]], Players[Coach], TRUE) * Settings!$B$6</f>
        <v>0</v>
      </c>
      <c r="S186" s="28">
        <f>IF(Players[[#This Row],[Team]] = 0, 0, AVERAGEIFS(Players[ANC Base ATK], Players[Team], Players[[#This Row],[Team]]))</f>
        <v>26.404621645612742</v>
      </c>
      <c r="T186" s="28">
        <f>IF(Players[[#This Row],[Team]] = 0, 0, AVERAGEIFS(Players[ANC Base DEF], Players[Team], Players[[#This Row],[Team]]))</f>
        <v>41.859696291506552</v>
      </c>
      <c r="U186" s="28">
        <v>32.109504008217506</v>
      </c>
      <c r="V186" s="28">
        <v>9.6392300300332465</v>
      </c>
    </row>
    <row r="187" spans="1:22" ht="15" customHeight="1">
      <c r="A187" s="12">
        <v>42</v>
      </c>
      <c r="B187" s="12" t="s">
        <v>274</v>
      </c>
      <c r="C187" s="12" t="s">
        <v>125</v>
      </c>
      <c r="D187" s="12" t="s">
        <v>272</v>
      </c>
      <c r="E187" s="12" t="s">
        <v>121</v>
      </c>
      <c r="F18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87" s="12" t="str">
        <f>IF(Players[[#This Row],[Coach]], "Coach", IF(Players[[#This Row],[Active]], "Active", "Inactive"))</f>
        <v>Active</v>
      </c>
      <c r="H187" s="32">
        <f>Players[[#This Row],[Base]] * Settings!$B$2 + Players[[#This Row],[Entry Bonus]] + Players[[#This Row],[Sniper Bonus]] + Players[[#This Row],[Captain Bonus]] + Players[[#This Row],[Coach Bonus]]</f>
        <v>36.257999999999996</v>
      </c>
      <c r="I187" s="21" t="b">
        <f>TRUE</f>
        <v>1</v>
      </c>
      <c r="J187" s="23" t="b">
        <f>FALSE</f>
        <v>0</v>
      </c>
      <c r="K187" s="21" t="b">
        <f>FALSE</f>
        <v>0</v>
      </c>
      <c r="L187" s="20" t="b">
        <f>FALSE</f>
        <v>0</v>
      </c>
      <c r="M187" s="20" t="b">
        <f>FALSE</f>
        <v>0</v>
      </c>
      <c r="N187" s="29">
        <v>60.43</v>
      </c>
      <c r="O187" s="28">
        <f>SUMIFS(Players[Base], Players[Team], Players[[#This Row],[Team]], Players[Entry], TRUE) * Settings!$B$3</f>
        <v>0</v>
      </c>
      <c r="P187" s="28">
        <f>SUMIFS(Players[Base], Players[Team], Players[[#This Row],[Team]], Players[Sniper], TRUE) * Settings!$B$4</f>
        <v>0</v>
      </c>
      <c r="Q187" s="28">
        <f>SUMIFS(Players[Base], Players[Team], Players[[#This Row],[Team]], Players[Captain], TRUE) * Settings!$B$5</f>
        <v>0</v>
      </c>
      <c r="R187" s="28">
        <f>SUMIFS(Players[Base], Players[Team], Players[[#This Row],[Team]], Players[Coach], TRUE) * Settings!$B$6</f>
        <v>0</v>
      </c>
      <c r="S187" s="28">
        <f>IF(Players[[#This Row],[Team]] = 0, 0, AVERAGEIFS(Players[ANC Base ATK], Players[Team], Players[[#This Row],[Team]]))</f>
        <v>26.404621645612742</v>
      </c>
      <c r="T187" s="28">
        <f>IF(Players[[#This Row],[Team]] = 0, 0, AVERAGEIFS(Players[ANC Base DEF], Players[Team], Players[[#This Row],[Team]]))</f>
        <v>41.859696291506552</v>
      </c>
      <c r="U187" s="28">
        <v>31.340927039940354</v>
      </c>
      <c r="V187" s="28">
        <v>97.505687003291428</v>
      </c>
    </row>
    <row r="188" spans="1:22" ht="15" customHeight="1">
      <c r="A188" s="12">
        <v>71</v>
      </c>
      <c r="B188" s="12" t="s">
        <v>275</v>
      </c>
      <c r="C188" s="12" t="s">
        <v>125</v>
      </c>
      <c r="D188" s="12" t="s">
        <v>272</v>
      </c>
      <c r="E188" s="12" t="s">
        <v>121</v>
      </c>
      <c r="F18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88" s="12" t="str">
        <f>IF(Players[[#This Row],[Coach]], "Coach", IF(Players[[#This Row],[Active]], "Active", "Inactive"))</f>
        <v>Active</v>
      </c>
      <c r="H188" s="32">
        <f>Players[[#This Row],[Base]] * Settings!$B$2 + Players[[#This Row],[Entry Bonus]] + Players[[#This Row],[Sniper Bonus]] + Players[[#This Row],[Captain Bonus]] + Players[[#This Row],[Coach Bonus]]</f>
        <v>48.39</v>
      </c>
      <c r="I188" s="21" t="b">
        <f>TRUE</f>
        <v>1</v>
      </c>
      <c r="J188" s="23" t="b">
        <f>FALSE</f>
        <v>0</v>
      </c>
      <c r="K188" s="21" t="b">
        <f>FALSE</f>
        <v>0</v>
      </c>
      <c r="L188" s="20" t="b">
        <f>FALSE</f>
        <v>0</v>
      </c>
      <c r="M188" s="20" t="b">
        <f>FALSE</f>
        <v>0</v>
      </c>
      <c r="N188" s="29">
        <v>80.650000000000006</v>
      </c>
      <c r="O188" s="28">
        <f>SUMIFS(Players[Base], Players[Team], Players[[#This Row],[Team]], Players[Entry], TRUE) * Settings!$B$3</f>
        <v>0</v>
      </c>
      <c r="P188" s="28">
        <f>SUMIFS(Players[Base], Players[Team], Players[[#This Row],[Team]], Players[Sniper], TRUE) * Settings!$B$4</f>
        <v>0</v>
      </c>
      <c r="Q188" s="28">
        <f>SUMIFS(Players[Base], Players[Team], Players[[#This Row],[Team]], Players[Captain], TRUE) * Settings!$B$5</f>
        <v>0</v>
      </c>
      <c r="R188" s="28">
        <f>SUMIFS(Players[Base], Players[Team], Players[[#This Row],[Team]], Players[Coach], TRUE) * Settings!$B$6</f>
        <v>0</v>
      </c>
      <c r="S188" s="28">
        <f>IF(Players[[#This Row],[Team]] = 0, 0, AVERAGEIFS(Players[ANC Base ATK], Players[Team], Players[[#This Row],[Team]]))</f>
        <v>26.404621645612742</v>
      </c>
      <c r="T188" s="28">
        <f>IF(Players[[#This Row],[Team]] = 0, 0, AVERAGEIFS(Players[ANC Base DEF], Players[Team], Players[[#This Row],[Team]]))</f>
        <v>41.859696291506552</v>
      </c>
      <c r="U188" s="28">
        <v>13.719013709731593</v>
      </c>
      <c r="V188" s="28">
        <v>35.632620777469327</v>
      </c>
    </row>
    <row r="189" spans="1:22" ht="15" customHeight="1">
      <c r="A189" s="12">
        <v>88</v>
      </c>
      <c r="B189" s="12" t="s">
        <v>276</v>
      </c>
      <c r="C189" s="12" t="s">
        <v>125</v>
      </c>
      <c r="D189" s="12" t="s">
        <v>272</v>
      </c>
      <c r="E189" s="12" t="s">
        <v>121</v>
      </c>
      <c r="F18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89" s="12" t="str">
        <f>IF(Players[[#This Row],[Coach]], "Coach", IF(Players[[#This Row],[Active]], "Active", "Inactive"))</f>
        <v>Active</v>
      </c>
      <c r="H189" s="32">
        <f>Players[[#This Row],[Base]] * Settings!$B$2 + Players[[#This Row],[Entry Bonus]] + Players[[#This Row],[Sniper Bonus]] + Players[[#This Row],[Captain Bonus]] + Players[[#This Row],[Coach Bonus]]</f>
        <v>13.164</v>
      </c>
      <c r="I189" s="21" t="b">
        <f>TRUE</f>
        <v>1</v>
      </c>
      <c r="J189" s="23" t="b">
        <f>FALSE</f>
        <v>0</v>
      </c>
      <c r="K189" s="21" t="b">
        <f>FALSE</f>
        <v>0</v>
      </c>
      <c r="L189" s="20" t="b">
        <f>FALSE</f>
        <v>0</v>
      </c>
      <c r="M189" s="20" t="b">
        <f>FALSE</f>
        <v>0</v>
      </c>
      <c r="N189" s="29">
        <v>21.94</v>
      </c>
      <c r="O189" s="28">
        <f>SUMIFS(Players[Base], Players[Team], Players[[#This Row],[Team]], Players[Entry], TRUE) * Settings!$B$3</f>
        <v>0</v>
      </c>
      <c r="P189" s="28">
        <f>SUMIFS(Players[Base], Players[Team], Players[[#This Row],[Team]], Players[Sniper], TRUE) * Settings!$B$4</f>
        <v>0</v>
      </c>
      <c r="Q189" s="28">
        <f>SUMIFS(Players[Base], Players[Team], Players[[#This Row],[Team]], Players[Captain], TRUE) * Settings!$B$5</f>
        <v>0</v>
      </c>
      <c r="R189" s="28">
        <f>SUMIFS(Players[Base], Players[Team], Players[[#This Row],[Team]], Players[Coach], TRUE) * Settings!$B$6</f>
        <v>0</v>
      </c>
      <c r="S189" s="28">
        <f>IF(Players[[#This Row],[Team]] = 0, 0, AVERAGEIFS(Players[ANC Base ATK], Players[Team], Players[[#This Row],[Team]]))</f>
        <v>26.404621645612742</v>
      </c>
      <c r="T189" s="28">
        <f>IF(Players[[#This Row],[Team]] = 0, 0, AVERAGEIFS(Players[ANC Base DEF], Players[Team], Players[[#This Row],[Team]]))</f>
        <v>41.859696291506552</v>
      </c>
      <c r="U189" s="28">
        <v>8.4104718504310494</v>
      </c>
      <c r="V189" s="28">
        <v>9.5086655232216781</v>
      </c>
    </row>
    <row r="190" spans="1:22" ht="15" customHeight="1">
      <c r="A190" s="12">
        <v>208</v>
      </c>
      <c r="B190" s="12" t="s">
        <v>277</v>
      </c>
      <c r="C190" s="12" t="s">
        <v>125</v>
      </c>
      <c r="D190" s="12" t="s">
        <v>278</v>
      </c>
      <c r="E190" s="12" t="s">
        <v>121</v>
      </c>
      <c r="F19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90" s="12" t="str">
        <f>IF(Players[[#This Row],[Coach]], "Coach", IF(Players[[#This Row],[Active]], "Active", "Inactive"))</f>
        <v>Active</v>
      </c>
      <c r="H190" s="32">
        <f>Players[[#This Row],[Base]] * Settings!$B$2 + Players[[#This Row],[Entry Bonus]] + Players[[#This Row],[Sniper Bonus]] + Players[[#This Row],[Captain Bonus]] + Players[[#This Row],[Coach Bonus]]</f>
        <v>44.658000000000001</v>
      </c>
      <c r="I190" s="21" t="b">
        <f>TRUE</f>
        <v>1</v>
      </c>
      <c r="J190" s="23" t="b">
        <f>FALSE</f>
        <v>0</v>
      </c>
      <c r="K190" s="21" t="b">
        <f>FALSE</f>
        <v>0</v>
      </c>
      <c r="L190" s="20" t="b">
        <f>FALSE</f>
        <v>0</v>
      </c>
      <c r="M190" s="20" t="b">
        <f>FALSE</f>
        <v>0</v>
      </c>
      <c r="N190" s="29">
        <v>74.430000000000007</v>
      </c>
      <c r="O190" s="28">
        <f>SUMIFS(Players[Base], Players[Team], Players[[#This Row],[Team]], Players[Entry], TRUE) * Settings!$B$3</f>
        <v>0</v>
      </c>
      <c r="P190" s="28">
        <f>SUMIFS(Players[Base], Players[Team], Players[[#This Row],[Team]], Players[Sniper], TRUE) * Settings!$B$4</f>
        <v>0</v>
      </c>
      <c r="Q190" s="28">
        <f>SUMIFS(Players[Base], Players[Team], Players[[#This Row],[Team]], Players[Captain], TRUE) * Settings!$B$5</f>
        <v>0</v>
      </c>
      <c r="R190" s="28">
        <f>SUMIFS(Players[Base], Players[Team], Players[[#This Row],[Team]], Players[Coach], TRUE) * Settings!$B$6</f>
        <v>0</v>
      </c>
      <c r="S190" s="28">
        <f>IF(Players[[#This Row],[Team]] = 0, 0, AVERAGEIFS(Players[ANC Base ATK], Players[Team], Players[[#This Row],[Team]]))</f>
        <v>16.419071258875935</v>
      </c>
      <c r="T190" s="28">
        <f>IF(Players[[#This Row],[Team]] = 0, 0, AVERAGEIFS(Players[ANC Base DEF], Players[Team], Players[[#This Row],[Team]]))</f>
        <v>41.6713095373009</v>
      </c>
      <c r="U190" s="28">
        <v>22.283655053754444</v>
      </c>
      <c r="V190" s="28">
        <v>27.497962298683237</v>
      </c>
    </row>
    <row r="191" spans="1:22" ht="15" customHeight="1">
      <c r="A191" s="12">
        <v>249</v>
      </c>
      <c r="B191" s="12" t="s">
        <v>279</v>
      </c>
      <c r="C191" s="12" t="s">
        <v>125</v>
      </c>
      <c r="D191" s="12" t="s">
        <v>278</v>
      </c>
      <c r="E191" s="12" t="s">
        <v>121</v>
      </c>
      <c r="F19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91" s="12" t="str">
        <f>IF(Players[[#This Row],[Coach]], "Coach", IF(Players[[#This Row],[Active]], "Active", "Inactive"))</f>
        <v>Active</v>
      </c>
      <c r="H191" s="32">
        <f>Players[[#This Row],[Base]] * Settings!$B$2 + Players[[#This Row],[Entry Bonus]] + Players[[#This Row],[Sniper Bonus]] + Players[[#This Row],[Captain Bonus]] + Players[[#This Row],[Coach Bonus]]</f>
        <v>33.762</v>
      </c>
      <c r="I191" s="21" t="b">
        <f>TRUE</f>
        <v>1</v>
      </c>
      <c r="J191" s="23" t="b">
        <f>FALSE</f>
        <v>0</v>
      </c>
      <c r="K191" s="21" t="b">
        <f>FALSE</f>
        <v>0</v>
      </c>
      <c r="L191" s="20" t="b">
        <f>FALSE</f>
        <v>0</v>
      </c>
      <c r="M191" s="20" t="b">
        <f>FALSE</f>
        <v>0</v>
      </c>
      <c r="N191" s="29">
        <v>56.27</v>
      </c>
      <c r="O191" s="28">
        <f>SUMIFS(Players[Base], Players[Team], Players[[#This Row],[Team]], Players[Entry], TRUE) * Settings!$B$3</f>
        <v>0</v>
      </c>
      <c r="P191" s="28">
        <f>SUMIFS(Players[Base], Players[Team], Players[[#This Row],[Team]], Players[Sniper], TRUE) * Settings!$B$4</f>
        <v>0</v>
      </c>
      <c r="Q191" s="28">
        <f>SUMIFS(Players[Base], Players[Team], Players[[#This Row],[Team]], Players[Captain], TRUE) * Settings!$B$5</f>
        <v>0</v>
      </c>
      <c r="R191" s="28">
        <f>SUMIFS(Players[Base], Players[Team], Players[[#This Row],[Team]], Players[Coach], TRUE) * Settings!$B$6</f>
        <v>0</v>
      </c>
      <c r="S191" s="28">
        <f>IF(Players[[#This Row],[Team]] = 0, 0, AVERAGEIFS(Players[ANC Base ATK], Players[Team], Players[[#This Row],[Team]]))</f>
        <v>16.419071258875935</v>
      </c>
      <c r="T191" s="28">
        <f>IF(Players[[#This Row],[Team]] = 0, 0, AVERAGEIFS(Players[ANC Base DEF], Players[Team], Players[[#This Row],[Team]]))</f>
        <v>41.6713095373009</v>
      </c>
      <c r="U191" s="28">
        <v>20.901458416510472</v>
      </c>
      <c r="V191" s="28">
        <v>9.4989788567885558</v>
      </c>
    </row>
    <row r="192" spans="1:22" ht="15" customHeight="1">
      <c r="A192" s="12">
        <v>82</v>
      </c>
      <c r="B192" s="12" t="s">
        <v>280</v>
      </c>
      <c r="C192" s="12" t="s">
        <v>119</v>
      </c>
      <c r="D192" s="12" t="s">
        <v>278</v>
      </c>
      <c r="E192" s="12" t="s">
        <v>121</v>
      </c>
      <c r="F19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92" s="12" t="str">
        <f>IF(Players[[#This Row],[Coach]], "Coach", IF(Players[[#This Row],[Active]], "Active", "Inactive"))</f>
        <v>Active</v>
      </c>
      <c r="H192" s="32">
        <f>Players[[#This Row],[Base]] * Settings!$B$2 + Players[[#This Row],[Entry Bonus]] + Players[[#This Row],[Sniper Bonus]] + Players[[#This Row],[Captain Bonus]] + Players[[#This Row],[Coach Bonus]]</f>
        <v>20.537999999999997</v>
      </c>
      <c r="I192" s="21" t="b">
        <f>TRUE</f>
        <v>1</v>
      </c>
      <c r="J192" s="23" t="b">
        <f>FALSE</f>
        <v>0</v>
      </c>
      <c r="K192" s="21" t="b">
        <f>FALSE</f>
        <v>0</v>
      </c>
      <c r="L192" s="20" t="b">
        <f>FALSE</f>
        <v>0</v>
      </c>
      <c r="M192" s="20" t="b">
        <f>FALSE</f>
        <v>0</v>
      </c>
      <c r="N192" s="29">
        <v>34.229999999999997</v>
      </c>
      <c r="O192" s="28">
        <f>SUMIFS(Players[Base], Players[Team], Players[[#This Row],[Team]], Players[Entry], TRUE) * Settings!$B$3</f>
        <v>0</v>
      </c>
      <c r="P192" s="28">
        <f>SUMIFS(Players[Base], Players[Team], Players[[#This Row],[Team]], Players[Sniper], TRUE) * Settings!$B$4</f>
        <v>0</v>
      </c>
      <c r="Q192" s="28">
        <f>SUMIFS(Players[Base], Players[Team], Players[[#This Row],[Team]], Players[Captain], TRUE) * Settings!$B$5</f>
        <v>0</v>
      </c>
      <c r="R192" s="28">
        <f>SUMIFS(Players[Base], Players[Team], Players[[#This Row],[Team]], Players[Coach], TRUE) * Settings!$B$6</f>
        <v>0</v>
      </c>
      <c r="S192" s="28">
        <f>IF(Players[[#This Row],[Team]] = 0, 0, AVERAGEIFS(Players[ANC Base ATK], Players[Team], Players[[#This Row],[Team]]))</f>
        <v>16.419071258875935</v>
      </c>
      <c r="T192" s="28">
        <f>IF(Players[[#This Row],[Team]] = 0, 0, AVERAGEIFS(Players[ANC Base DEF], Players[Team], Players[[#This Row],[Team]]))</f>
        <v>41.6713095373009</v>
      </c>
      <c r="U192" s="28">
        <v>15.130264185866</v>
      </c>
      <c r="V192" s="28">
        <v>24.945712964427496</v>
      </c>
    </row>
    <row r="193" spans="1:22" ht="15" customHeight="1">
      <c r="A193" s="12">
        <v>192</v>
      </c>
      <c r="B193" s="12" t="s">
        <v>281</v>
      </c>
      <c r="C193" s="12" t="s">
        <v>125</v>
      </c>
      <c r="D193" s="12" t="s">
        <v>278</v>
      </c>
      <c r="E193" s="12" t="s">
        <v>121</v>
      </c>
      <c r="F19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93" s="12" t="str">
        <f>IF(Players[[#This Row],[Coach]], "Coach", IF(Players[[#This Row],[Active]], "Active", "Inactive"))</f>
        <v>Active</v>
      </c>
      <c r="H193" s="32">
        <f>Players[[#This Row],[Base]] * Settings!$B$2 + Players[[#This Row],[Entry Bonus]] + Players[[#This Row],[Sniper Bonus]] + Players[[#This Row],[Captain Bonus]] + Players[[#This Row],[Coach Bonus]]</f>
        <v>19.2</v>
      </c>
      <c r="I193" s="21" t="b">
        <f>TRUE</f>
        <v>1</v>
      </c>
      <c r="J193" s="23" t="b">
        <f>FALSE</f>
        <v>0</v>
      </c>
      <c r="K193" s="21" t="b">
        <f>FALSE</f>
        <v>0</v>
      </c>
      <c r="L193" s="20" t="b">
        <f>FALSE</f>
        <v>0</v>
      </c>
      <c r="M193" s="20" t="b">
        <f>FALSE</f>
        <v>0</v>
      </c>
      <c r="N193" s="29">
        <v>32</v>
      </c>
      <c r="O193" s="28">
        <f>SUMIFS(Players[Base], Players[Team], Players[[#This Row],[Team]], Players[Entry], TRUE) * Settings!$B$3</f>
        <v>0</v>
      </c>
      <c r="P193" s="28">
        <f>SUMIFS(Players[Base], Players[Team], Players[[#This Row],[Team]], Players[Sniper], TRUE) * Settings!$B$4</f>
        <v>0</v>
      </c>
      <c r="Q193" s="28">
        <f>SUMIFS(Players[Base], Players[Team], Players[[#This Row],[Team]], Players[Captain], TRUE) * Settings!$B$5</f>
        <v>0</v>
      </c>
      <c r="R193" s="28">
        <f>SUMIFS(Players[Base], Players[Team], Players[[#This Row],[Team]], Players[Coach], TRUE) * Settings!$B$6</f>
        <v>0</v>
      </c>
      <c r="S193" s="28">
        <f>IF(Players[[#This Row],[Team]] = 0, 0, AVERAGEIFS(Players[ANC Base ATK], Players[Team], Players[[#This Row],[Team]]))</f>
        <v>16.419071258875935</v>
      </c>
      <c r="T193" s="28">
        <f>IF(Players[[#This Row],[Team]] = 0, 0, AVERAGEIFS(Players[ANC Base DEF], Players[Team], Players[[#This Row],[Team]]))</f>
        <v>41.6713095373009</v>
      </c>
      <c r="U193" s="28">
        <v>13.466638114060702</v>
      </c>
      <c r="V193" s="28">
        <v>94.828635423977133</v>
      </c>
    </row>
    <row r="194" spans="1:22" ht="15" customHeight="1">
      <c r="A194" s="12">
        <v>59</v>
      </c>
      <c r="B194" s="12" t="s">
        <v>282</v>
      </c>
      <c r="C194" s="12" t="s">
        <v>125</v>
      </c>
      <c r="D194" s="12" t="s">
        <v>278</v>
      </c>
      <c r="E194" s="12" t="s">
        <v>121</v>
      </c>
      <c r="F19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94" s="12" t="str">
        <f>IF(Players[[#This Row],[Coach]], "Coach", IF(Players[[#This Row],[Active]], "Active", "Inactive"))</f>
        <v>Active</v>
      </c>
      <c r="H194" s="32">
        <f>Players[[#This Row],[Base]] * Settings!$B$2 + Players[[#This Row],[Entry Bonus]] + Players[[#This Row],[Sniper Bonus]] + Players[[#This Row],[Captain Bonus]] + Players[[#This Row],[Coach Bonus]]</f>
        <v>10.739999999999998</v>
      </c>
      <c r="I194" s="21" t="b">
        <f>TRUE</f>
        <v>1</v>
      </c>
      <c r="J194" s="23" t="b">
        <f>FALSE</f>
        <v>0</v>
      </c>
      <c r="K194" s="21" t="b">
        <f>FALSE</f>
        <v>0</v>
      </c>
      <c r="L194" s="20" t="b">
        <f>FALSE</f>
        <v>0</v>
      </c>
      <c r="M194" s="20" t="b">
        <f>FALSE</f>
        <v>0</v>
      </c>
      <c r="N194" s="29">
        <v>17.899999999999999</v>
      </c>
      <c r="O194" s="28">
        <f>SUMIFS(Players[Base], Players[Team], Players[[#This Row],[Team]], Players[Entry], TRUE) * Settings!$B$3</f>
        <v>0</v>
      </c>
      <c r="P194" s="28">
        <f>SUMIFS(Players[Base], Players[Team], Players[[#This Row],[Team]], Players[Sniper], TRUE) * Settings!$B$4</f>
        <v>0</v>
      </c>
      <c r="Q194" s="28">
        <f>SUMIFS(Players[Base], Players[Team], Players[[#This Row],[Team]], Players[Captain], TRUE) * Settings!$B$5</f>
        <v>0</v>
      </c>
      <c r="R194" s="28">
        <f>SUMIFS(Players[Base], Players[Team], Players[[#This Row],[Team]], Players[Coach], TRUE) * Settings!$B$6</f>
        <v>0</v>
      </c>
      <c r="S194" s="28">
        <f>IF(Players[[#This Row],[Team]] = 0, 0, AVERAGEIFS(Players[ANC Base ATK], Players[Team], Players[[#This Row],[Team]]))</f>
        <v>16.419071258875935</v>
      </c>
      <c r="T194" s="28">
        <f>IF(Players[[#This Row],[Team]] = 0, 0, AVERAGEIFS(Players[ANC Base DEF], Players[Team], Players[[#This Row],[Team]]))</f>
        <v>41.6713095373009</v>
      </c>
      <c r="U194" s="28">
        <v>10.313340524188048</v>
      </c>
      <c r="V194" s="28">
        <v>51.585258142628064</v>
      </c>
    </row>
    <row r="195" spans="1:22" ht="15" customHeight="1">
      <c r="A195" s="12">
        <v>477</v>
      </c>
      <c r="B195" s="12" t="s">
        <v>283</v>
      </c>
      <c r="C195" s="12" t="s">
        <v>65</v>
      </c>
      <c r="D195" s="12" t="s">
        <v>284</v>
      </c>
      <c r="E195" s="12" t="s">
        <v>65</v>
      </c>
      <c r="F19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95" s="12" t="str">
        <f>IF(Players[[#This Row],[Coach]], "Coach", IF(Players[[#This Row],[Active]], "Active", "Inactive"))</f>
        <v>Active</v>
      </c>
      <c r="H195" s="32">
        <f>Players[[#This Row],[Base]] * Settings!$B$2 + Players[[#This Row],[Entry Bonus]] + Players[[#This Row],[Sniper Bonus]] + Players[[#This Row],[Captain Bonus]] + Players[[#This Row],[Coach Bonus]]</f>
        <v>52.908000000000001</v>
      </c>
      <c r="I195" s="21" t="b">
        <f>TRUE</f>
        <v>1</v>
      </c>
      <c r="J195" s="23" t="b">
        <f>FALSE</f>
        <v>0</v>
      </c>
      <c r="K195" s="21" t="b">
        <f>FALSE</f>
        <v>0</v>
      </c>
      <c r="L195" s="20" t="b">
        <f>FALSE</f>
        <v>0</v>
      </c>
      <c r="M195" s="20" t="b">
        <f>FALSE</f>
        <v>0</v>
      </c>
      <c r="N195" s="29">
        <v>88.18</v>
      </c>
      <c r="O195" s="28">
        <f>SUMIFS(Players[Base], Players[Team], Players[[#This Row],[Team]], Players[Entry], TRUE) * Settings!$B$3</f>
        <v>0</v>
      </c>
      <c r="P195" s="28">
        <f>SUMIFS(Players[Base], Players[Team], Players[[#This Row],[Team]], Players[Sniper], TRUE) * Settings!$B$4</f>
        <v>0</v>
      </c>
      <c r="Q195" s="28">
        <f>SUMIFS(Players[Base], Players[Team], Players[[#This Row],[Team]], Players[Captain], TRUE) * Settings!$B$5</f>
        <v>0</v>
      </c>
      <c r="R195" s="28">
        <f>SUMIFS(Players[Base], Players[Team], Players[[#This Row],[Team]], Players[Coach], TRUE) * Settings!$B$6</f>
        <v>0</v>
      </c>
      <c r="S195" s="28">
        <f>IF(Players[[#This Row],[Team]] = 0, 0, AVERAGEIFS(Players[ANC Base ATK], Players[Team], Players[[#This Row],[Team]]))</f>
        <v>22.063890677654605</v>
      </c>
      <c r="T195" s="28">
        <f>IF(Players[[#This Row],[Team]] = 0, 0, AVERAGEIFS(Players[ANC Base DEF], Players[Team], Players[[#This Row],[Team]]))</f>
        <v>40.407631689310257</v>
      </c>
      <c r="U195" s="28">
        <v>47.746557305868357</v>
      </c>
      <c r="V195" s="28">
        <v>28.247998994085165</v>
      </c>
    </row>
    <row r="196" spans="1:22" ht="15" customHeight="1">
      <c r="A196" s="12">
        <v>411</v>
      </c>
      <c r="B196" s="12" t="s">
        <v>285</v>
      </c>
      <c r="C196" s="12" t="s">
        <v>65</v>
      </c>
      <c r="D196" s="12" t="s">
        <v>284</v>
      </c>
      <c r="E196" s="12" t="s">
        <v>65</v>
      </c>
      <c r="F19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96" s="12" t="str">
        <f>IF(Players[[#This Row],[Coach]], "Coach", IF(Players[[#This Row],[Active]], "Active", "Inactive"))</f>
        <v>Active</v>
      </c>
      <c r="H196" s="32">
        <f>Players[[#This Row],[Base]] * Settings!$B$2 + Players[[#This Row],[Entry Bonus]] + Players[[#This Row],[Sniper Bonus]] + Players[[#This Row],[Captain Bonus]] + Players[[#This Row],[Coach Bonus]]</f>
        <v>48.018000000000001</v>
      </c>
      <c r="I196" s="21" t="b">
        <f>TRUE</f>
        <v>1</v>
      </c>
      <c r="J196" s="23" t="b">
        <f>FALSE</f>
        <v>0</v>
      </c>
      <c r="K196" s="21" t="b">
        <f>FALSE</f>
        <v>0</v>
      </c>
      <c r="L196" s="20" t="b">
        <f>FALSE</f>
        <v>0</v>
      </c>
      <c r="M196" s="20" t="b">
        <f>FALSE</f>
        <v>0</v>
      </c>
      <c r="N196" s="29">
        <v>80.03</v>
      </c>
      <c r="O196" s="28">
        <f>SUMIFS(Players[Base], Players[Team], Players[[#This Row],[Team]], Players[Entry], TRUE) * Settings!$B$3</f>
        <v>0</v>
      </c>
      <c r="P196" s="28">
        <f>SUMIFS(Players[Base], Players[Team], Players[[#This Row],[Team]], Players[Sniper], TRUE) * Settings!$B$4</f>
        <v>0</v>
      </c>
      <c r="Q196" s="28">
        <f>SUMIFS(Players[Base], Players[Team], Players[[#This Row],[Team]], Players[Captain], TRUE) * Settings!$B$5</f>
        <v>0</v>
      </c>
      <c r="R196" s="28">
        <f>SUMIFS(Players[Base], Players[Team], Players[[#This Row],[Team]], Players[Coach], TRUE) * Settings!$B$6</f>
        <v>0</v>
      </c>
      <c r="S196" s="28">
        <f>IF(Players[[#This Row],[Team]] = 0, 0, AVERAGEIFS(Players[ANC Base ATK], Players[Team], Players[[#This Row],[Team]]))</f>
        <v>22.063890677654605</v>
      </c>
      <c r="T196" s="28">
        <f>IF(Players[[#This Row],[Team]] = 0, 0, AVERAGEIFS(Players[ANC Base DEF], Players[Team], Players[[#This Row],[Team]]))</f>
        <v>40.407631689310257</v>
      </c>
      <c r="U196" s="28">
        <v>21.754879127861606</v>
      </c>
      <c r="V196" s="28">
        <v>63.191269206586675</v>
      </c>
    </row>
    <row r="197" spans="1:22" ht="15" customHeight="1">
      <c r="A197" s="12">
        <v>437</v>
      </c>
      <c r="B197" s="12" t="s">
        <v>286</v>
      </c>
      <c r="C197" s="12" t="s">
        <v>65</v>
      </c>
      <c r="D197" s="12" t="s">
        <v>284</v>
      </c>
      <c r="E197" s="12" t="s">
        <v>65</v>
      </c>
      <c r="F19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97" s="12" t="str">
        <f>IF(Players[[#This Row],[Coach]], "Coach", IF(Players[[#This Row],[Active]], "Active", "Inactive"))</f>
        <v>Active</v>
      </c>
      <c r="H197" s="32">
        <f>Players[[#This Row],[Base]] * Settings!$B$2 + Players[[#This Row],[Entry Bonus]] + Players[[#This Row],[Sniper Bonus]] + Players[[#This Row],[Captain Bonus]] + Players[[#This Row],[Coach Bonus]]</f>
        <v>42.629999999999995</v>
      </c>
      <c r="I197" s="21" t="b">
        <f>TRUE</f>
        <v>1</v>
      </c>
      <c r="J197" s="23" t="b">
        <f>FALSE</f>
        <v>0</v>
      </c>
      <c r="K197" s="21" t="b">
        <f>FALSE</f>
        <v>0</v>
      </c>
      <c r="L197" s="20" t="b">
        <f>FALSE</f>
        <v>0</v>
      </c>
      <c r="M197" s="20" t="b">
        <f>FALSE</f>
        <v>0</v>
      </c>
      <c r="N197" s="29">
        <v>71.05</v>
      </c>
      <c r="O197" s="28">
        <f>SUMIFS(Players[Base], Players[Team], Players[[#This Row],[Team]], Players[Entry], TRUE) * Settings!$B$3</f>
        <v>0</v>
      </c>
      <c r="P197" s="28">
        <f>SUMIFS(Players[Base], Players[Team], Players[[#This Row],[Team]], Players[Sniper], TRUE) * Settings!$B$4</f>
        <v>0</v>
      </c>
      <c r="Q197" s="28">
        <f>SUMIFS(Players[Base], Players[Team], Players[[#This Row],[Team]], Players[Captain], TRUE) * Settings!$B$5</f>
        <v>0</v>
      </c>
      <c r="R197" s="28">
        <f>SUMIFS(Players[Base], Players[Team], Players[[#This Row],[Team]], Players[Coach], TRUE) * Settings!$B$6</f>
        <v>0</v>
      </c>
      <c r="S197" s="28">
        <f>IF(Players[[#This Row],[Team]] = 0, 0, AVERAGEIFS(Players[ANC Base ATK], Players[Team], Players[[#This Row],[Team]]))</f>
        <v>22.063890677654605</v>
      </c>
      <c r="T197" s="28">
        <f>IF(Players[[#This Row],[Team]] = 0, 0, AVERAGEIFS(Players[ANC Base DEF], Players[Team], Players[[#This Row],[Team]]))</f>
        <v>40.407631689310257</v>
      </c>
      <c r="U197" s="28">
        <v>21.397747936524421</v>
      </c>
      <c r="V197" s="28">
        <v>9.5341568736665181</v>
      </c>
    </row>
    <row r="198" spans="1:22" ht="15" customHeight="1">
      <c r="A198" s="12">
        <v>370</v>
      </c>
      <c r="B198" s="12" t="s">
        <v>287</v>
      </c>
      <c r="C198" s="12" t="s">
        <v>65</v>
      </c>
      <c r="D198" s="12" t="s">
        <v>284</v>
      </c>
      <c r="E198" s="12" t="s">
        <v>65</v>
      </c>
      <c r="F19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98" s="12" t="str">
        <f>IF(Players[[#This Row],[Coach]], "Coach", IF(Players[[#This Row],[Active]], "Active", "Inactive"))</f>
        <v>Active</v>
      </c>
      <c r="H198" s="32">
        <f>Players[[#This Row],[Base]] * Settings!$B$2 + Players[[#This Row],[Entry Bonus]] + Players[[#This Row],[Sniper Bonus]] + Players[[#This Row],[Captain Bonus]] + Players[[#This Row],[Coach Bonus]]</f>
        <v>26.58</v>
      </c>
      <c r="I198" s="21" t="b">
        <f>TRUE</f>
        <v>1</v>
      </c>
      <c r="J198" s="23" t="b">
        <f>FALSE</f>
        <v>0</v>
      </c>
      <c r="K198" s="21" t="b">
        <f>FALSE</f>
        <v>0</v>
      </c>
      <c r="L198" s="20" t="b">
        <f>FALSE</f>
        <v>0</v>
      </c>
      <c r="M198" s="20" t="b">
        <f>FALSE</f>
        <v>0</v>
      </c>
      <c r="N198" s="29">
        <v>44.3</v>
      </c>
      <c r="O198" s="28">
        <f>SUMIFS(Players[Base], Players[Team], Players[[#This Row],[Team]], Players[Entry], TRUE) * Settings!$B$3</f>
        <v>0</v>
      </c>
      <c r="P198" s="28">
        <f>SUMIFS(Players[Base], Players[Team], Players[[#This Row],[Team]], Players[Sniper], TRUE) * Settings!$B$4</f>
        <v>0</v>
      </c>
      <c r="Q198" s="28">
        <f>SUMIFS(Players[Base], Players[Team], Players[[#This Row],[Team]], Players[Captain], TRUE) * Settings!$B$5</f>
        <v>0</v>
      </c>
      <c r="R198" s="28">
        <f>SUMIFS(Players[Base], Players[Team], Players[[#This Row],[Team]], Players[Coach], TRUE) * Settings!$B$6</f>
        <v>0</v>
      </c>
      <c r="S198" s="28">
        <f>IF(Players[[#This Row],[Team]] = 0, 0, AVERAGEIFS(Players[ANC Base ATK], Players[Team], Players[[#This Row],[Team]]))</f>
        <v>22.063890677654605</v>
      </c>
      <c r="T198" s="28">
        <f>IF(Players[[#This Row],[Team]] = 0, 0, AVERAGEIFS(Players[ANC Base DEF], Players[Team], Players[[#This Row],[Team]]))</f>
        <v>40.407631689310257</v>
      </c>
      <c r="U198" s="28">
        <v>11.372732714790958</v>
      </c>
      <c r="V198" s="28">
        <v>97.698402279113921</v>
      </c>
    </row>
    <row r="199" spans="1:22" ht="15" customHeight="1">
      <c r="A199" s="12">
        <v>426</v>
      </c>
      <c r="B199" s="12" t="s">
        <v>288</v>
      </c>
      <c r="C199" s="12" t="s">
        <v>65</v>
      </c>
      <c r="D199" s="12" t="s">
        <v>284</v>
      </c>
      <c r="E199" s="12" t="s">
        <v>65</v>
      </c>
      <c r="F19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199" s="12" t="str">
        <f>IF(Players[[#This Row],[Coach]], "Coach", IF(Players[[#This Row],[Active]], "Active", "Inactive"))</f>
        <v>Active</v>
      </c>
      <c r="H199" s="32">
        <f>Players[[#This Row],[Base]] * Settings!$B$2 + Players[[#This Row],[Entry Bonus]] + Players[[#This Row],[Sniper Bonus]] + Players[[#This Row],[Captain Bonus]] + Players[[#This Row],[Coach Bonus]]</f>
        <v>41.423999999999999</v>
      </c>
      <c r="I199" s="21" t="b">
        <f>TRUE</f>
        <v>1</v>
      </c>
      <c r="J199" s="23" t="b">
        <f>FALSE</f>
        <v>0</v>
      </c>
      <c r="K199" s="21" t="b">
        <f>FALSE</f>
        <v>0</v>
      </c>
      <c r="L199" s="20" t="b">
        <f>FALSE</f>
        <v>0</v>
      </c>
      <c r="M199" s="20" t="b">
        <f>FALSE</f>
        <v>0</v>
      </c>
      <c r="N199" s="29">
        <v>69.040000000000006</v>
      </c>
      <c r="O199" s="28">
        <f>SUMIFS(Players[Base], Players[Team], Players[[#This Row],[Team]], Players[Entry], TRUE) * Settings!$B$3</f>
        <v>0</v>
      </c>
      <c r="P199" s="28">
        <f>SUMIFS(Players[Base], Players[Team], Players[[#This Row],[Team]], Players[Sniper], TRUE) * Settings!$B$4</f>
        <v>0</v>
      </c>
      <c r="Q199" s="28">
        <f>SUMIFS(Players[Base], Players[Team], Players[[#This Row],[Team]], Players[Captain], TRUE) * Settings!$B$5</f>
        <v>0</v>
      </c>
      <c r="R199" s="28">
        <f>SUMIFS(Players[Base], Players[Team], Players[[#This Row],[Team]], Players[Coach], TRUE) * Settings!$B$6</f>
        <v>0</v>
      </c>
      <c r="S199" s="28">
        <f>IF(Players[[#This Row],[Team]] = 0, 0, AVERAGEIFS(Players[ANC Base ATK], Players[Team], Players[[#This Row],[Team]]))</f>
        <v>22.063890677654605</v>
      </c>
      <c r="T199" s="28">
        <f>IF(Players[[#This Row],[Team]] = 0, 0, AVERAGEIFS(Players[ANC Base DEF], Players[Team], Players[[#This Row],[Team]]))</f>
        <v>40.407631689310257</v>
      </c>
      <c r="U199" s="28">
        <v>8.0475363032276803</v>
      </c>
      <c r="V199" s="28">
        <v>3.3663310930990114</v>
      </c>
    </row>
    <row r="200" spans="1:22" ht="15" customHeight="1">
      <c r="A200" s="12">
        <v>552</v>
      </c>
      <c r="B200" s="12" t="s">
        <v>289</v>
      </c>
      <c r="C200" s="12" t="s">
        <v>290</v>
      </c>
      <c r="D200" s="12" t="s">
        <v>291</v>
      </c>
      <c r="E200" s="12" t="s">
        <v>58</v>
      </c>
      <c r="F20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00" s="12" t="str">
        <f>IF(Players[[#This Row],[Coach]], "Coach", IF(Players[[#This Row],[Active]], "Active", "Inactive"))</f>
        <v>Active</v>
      </c>
      <c r="H200" s="32">
        <f>Players[[#This Row],[Base]] * Settings!$B$2 + Players[[#This Row],[Entry Bonus]] + Players[[#This Row],[Sniper Bonus]] + Players[[#This Row],[Captain Bonus]] + Players[[#This Row],[Coach Bonus]]</f>
        <v>39.851999999999997</v>
      </c>
      <c r="I200" s="21" t="b">
        <f>TRUE</f>
        <v>1</v>
      </c>
      <c r="J200" s="23" t="b">
        <f>FALSE</f>
        <v>0</v>
      </c>
      <c r="K200" s="21" t="b">
        <f>FALSE</f>
        <v>0</v>
      </c>
      <c r="L200" s="20" t="b">
        <f>FALSE</f>
        <v>0</v>
      </c>
      <c r="M200" s="20" t="b">
        <f>FALSE</f>
        <v>0</v>
      </c>
      <c r="N200" s="29">
        <v>66.42</v>
      </c>
      <c r="O200" s="28">
        <f>SUMIFS(Players[Base], Players[Team], Players[[#This Row],[Team]], Players[Entry], TRUE) * Settings!$B$3</f>
        <v>0</v>
      </c>
      <c r="P200" s="28">
        <f>SUMIFS(Players[Base], Players[Team], Players[[#This Row],[Team]], Players[Sniper], TRUE) * Settings!$B$4</f>
        <v>0</v>
      </c>
      <c r="Q200" s="28">
        <f>SUMIFS(Players[Base], Players[Team], Players[[#This Row],[Team]], Players[Captain], TRUE) * Settings!$B$5</f>
        <v>0</v>
      </c>
      <c r="R200" s="28">
        <f>SUMIFS(Players[Base], Players[Team], Players[[#This Row],[Team]], Players[Coach], TRUE) * Settings!$B$6</f>
        <v>0</v>
      </c>
      <c r="S200" s="28">
        <f>IF(Players[[#This Row],[Team]] = 0, 0, AVERAGEIFS(Players[ANC Base ATK], Players[Team], Players[[#This Row],[Team]]))</f>
        <v>12.071153057976449</v>
      </c>
      <c r="T200" s="28">
        <f>IF(Players[[#This Row],[Team]] = 0, 0, AVERAGEIFS(Players[ANC Base DEF], Players[Team], Players[[#This Row],[Team]]))</f>
        <v>39.218737849246097</v>
      </c>
      <c r="U200" s="28">
        <v>37.730400703241394</v>
      </c>
      <c r="V200" s="28">
        <v>61.534141641057936</v>
      </c>
    </row>
    <row r="201" spans="1:22" ht="15" customHeight="1">
      <c r="A201" s="12">
        <v>359</v>
      </c>
      <c r="B201" s="12" t="s">
        <v>292</v>
      </c>
      <c r="C201" s="12" t="s">
        <v>290</v>
      </c>
      <c r="D201" s="12" t="s">
        <v>291</v>
      </c>
      <c r="E201" s="12" t="s">
        <v>58</v>
      </c>
      <c r="F20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01" s="12" t="str">
        <f>IF(Players[[#This Row],[Coach]], "Coach", IF(Players[[#This Row],[Active]], "Active", "Inactive"))</f>
        <v>Active</v>
      </c>
      <c r="H201" s="32">
        <f>Players[[#This Row],[Base]] * Settings!$B$2 + Players[[#This Row],[Entry Bonus]] + Players[[#This Row],[Sniper Bonus]] + Players[[#This Row],[Captain Bonus]] + Players[[#This Row],[Coach Bonus]]</f>
        <v>55.631999999999998</v>
      </c>
      <c r="I201" s="21" t="b">
        <f>TRUE</f>
        <v>1</v>
      </c>
      <c r="J201" s="23" t="b">
        <f>FALSE</f>
        <v>0</v>
      </c>
      <c r="K201" s="21" t="b">
        <f>FALSE</f>
        <v>0</v>
      </c>
      <c r="L201" s="20" t="b">
        <f>FALSE</f>
        <v>0</v>
      </c>
      <c r="M201" s="20" t="b">
        <f>FALSE</f>
        <v>0</v>
      </c>
      <c r="N201" s="29">
        <v>92.72</v>
      </c>
      <c r="O201" s="28">
        <f>SUMIFS(Players[Base], Players[Team], Players[[#This Row],[Team]], Players[Entry], TRUE) * Settings!$B$3</f>
        <v>0</v>
      </c>
      <c r="P201" s="28">
        <f>SUMIFS(Players[Base], Players[Team], Players[[#This Row],[Team]], Players[Sniper], TRUE) * Settings!$B$4</f>
        <v>0</v>
      </c>
      <c r="Q201" s="28">
        <f>SUMIFS(Players[Base], Players[Team], Players[[#This Row],[Team]], Players[Captain], TRUE) * Settings!$B$5</f>
        <v>0</v>
      </c>
      <c r="R201" s="28">
        <f>SUMIFS(Players[Base], Players[Team], Players[[#This Row],[Team]], Players[Coach], TRUE) * Settings!$B$6</f>
        <v>0</v>
      </c>
      <c r="S201" s="28">
        <f>IF(Players[[#This Row],[Team]] = 0, 0, AVERAGEIFS(Players[ANC Base ATK], Players[Team], Players[[#This Row],[Team]]))</f>
        <v>12.071153057976449</v>
      </c>
      <c r="T201" s="28">
        <f>IF(Players[[#This Row],[Team]] = 0, 0, AVERAGEIFS(Players[ANC Base DEF], Players[Team], Players[[#This Row],[Team]]))</f>
        <v>39.218737849246097</v>
      </c>
      <c r="U201" s="28">
        <v>7.3336066412021523</v>
      </c>
      <c r="V201" s="28">
        <v>21.666058299080472</v>
      </c>
    </row>
    <row r="202" spans="1:22" ht="15" customHeight="1">
      <c r="A202" s="12">
        <v>467</v>
      </c>
      <c r="B202" s="12" t="s">
        <v>293</v>
      </c>
      <c r="C202" s="12" t="s">
        <v>290</v>
      </c>
      <c r="D202" s="12" t="s">
        <v>291</v>
      </c>
      <c r="E202" s="12" t="s">
        <v>58</v>
      </c>
      <c r="F20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02" s="12" t="str">
        <f>IF(Players[[#This Row],[Coach]], "Coach", IF(Players[[#This Row],[Active]], "Active", "Inactive"))</f>
        <v>Active</v>
      </c>
      <c r="H202" s="32">
        <f>Players[[#This Row],[Base]] * Settings!$B$2 + Players[[#This Row],[Entry Bonus]] + Players[[#This Row],[Sniper Bonus]] + Players[[#This Row],[Captain Bonus]] + Players[[#This Row],[Coach Bonus]]</f>
        <v>35.064</v>
      </c>
      <c r="I202" s="21" t="b">
        <f>TRUE</f>
        <v>1</v>
      </c>
      <c r="J202" s="23" t="b">
        <f>FALSE</f>
        <v>0</v>
      </c>
      <c r="K202" s="21" t="b">
        <f>FALSE</f>
        <v>0</v>
      </c>
      <c r="L202" s="20" t="b">
        <f>FALSE</f>
        <v>0</v>
      </c>
      <c r="M202" s="20" t="b">
        <f>FALSE</f>
        <v>0</v>
      </c>
      <c r="N202" s="29">
        <v>58.44</v>
      </c>
      <c r="O202" s="28">
        <f>SUMIFS(Players[Base], Players[Team], Players[[#This Row],[Team]], Players[Entry], TRUE) * Settings!$B$3</f>
        <v>0</v>
      </c>
      <c r="P202" s="28">
        <f>SUMIFS(Players[Base], Players[Team], Players[[#This Row],[Team]], Players[Sniper], TRUE) * Settings!$B$4</f>
        <v>0</v>
      </c>
      <c r="Q202" s="28">
        <f>SUMIFS(Players[Base], Players[Team], Players[[#This Row],[Team]], Players[Captain], TRUE) * Settings!$B$5</f>
        <v>0</v>
      </c>
      <c r="R202" s="28">
        <f>SUMIFS(Players[Base], Players[Team], Players[[#This Row],[Team]], Players[Coach], TRUE) * Settings!$B$6</f>
        <v>0</v>
      </c>
      <c r="S202" s="28">
        <f>IF(Players[[#This Row],[Team]] = 0, 0, AVERAGEIFS(Players[ANC Base ATK], Players[Team], Players[[#This Row],[Team]]))</f>
        <v>12.071153057976449</v>
      </c>
      <c r="T202" s="28">
        <f>IF(Players[[#This Row],[Team]] = 0, 0, AVERAGEIFS(Players[ANC Base DEF], Players[Team], Players[[#This Row],[Team]]))</f>
        <v>39.218737849246097</v>
      </c>
      <c r="U202" s="28">
        <v>6.7739285071925774</v>
      </c>
      <c r="V202" s="28">
        <v>67.270912450755631</v>
      </c>
    </row>
    <row r="203" spans="1:22" ht="15" customHeight="1">
      <c r="A203" s="12">
        <v>219</v>
      </c>
      <c r="B203" s="12" t="s">
        <v>294</v>
      </c>
      <c r="C203" s="12" t="s">
        <v>290</v>
      </c>
      <c r="D203" s="12" t="s">
        <v>291</v>
      </c>
      <c r="E203" s="12" t="s">
        <v>58</v>
      </c>
      <c r="F20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03" s="12" t="str">
        <f>IF(Players[[#This Row],[Coach]], "Coach", IF(Players[[#This Row],[Active]], "Active", "Inactive"))</f>
        <v>Active</v>
      </c>
      <c r="H203" s="32">
        <f>Players[[#This Row],[Base]] * Settings!$B$2 + Players[[#This Row],[Entry Bonus]] + Players[[#This Row],[Sniper Bonus]] + Players[[#This Row],[Captain Bonus]] + Players[[#This Row],[Coach Bonus]]</f>
        <v>8.7719999999999985</v>
      </c>
      <c r="I203" s="21" t="b">
        <f>TRUE</f>
        <v>1</v>
      </c>
      <c r="J203" s="23" t="b">
        <f>FALSE</f>
        <v>0</v>
      </c>
      <c r="K203" s="21" t="b">
        <f>FALSE</f>
        <v>0</v>
      </c>
      <c r="L203" s="20" t="b">
        <f>FALSE</f>
        <v>0</v>
      </c>
      <c r="M203" s="20" t="b">
        <f>FALSE</f>
        <v>0</v>
      </c>
      <c r="N203" s="29">
        <v>14.62</v>
      </c>
      <c r="O203" s="28">
        <f>SUMIFS(Players[Base], Players[Team], Players[[#This Row],[Team]], Players[Entry], TRUE) * Settings!$B$3</f>
        <v>0</v>
      </c>
      <c r="P203" s="28">
        <f>SUMIFS(Players[Base], Players[Team], Players[[#This Row],[Team]], Players[Sniper], TRUE) * Settings!$B$4</f>
        <v>0</v>
      </c>
      <c r="Q203" s="28">
        <f>SUMIFS(Players[Base], Players[Team], Players[[#This Row],[Team]], Players[Captain], TRUE) * Settings!$B$5</f>
        <v>0</v>
      </c>
      <c r="R203" s="28">
        <f>SUMIFS(Players[Base], Players[Team], Players[[#This Row],[Team]], Players[Coach], TRUE) * Settings!$B$6</f>
        <v>0</v>
      </c>
      <c r="S203" s="28">
        <f>IF(Players[[#This Row],[Team]] = 0, 0, AVERAGEIFS(Players[ANC Base ATK], Players[Team], Players[[#This Row],[Team]]))</f>
        <v>12.071153057976449</v>
      </c>
      <c r="T203" s="28">
        <f>IF(Players[[#This Row],[Team]] = 0, 0, AVERAGEIFS(Players[ANC Base DEF], Players[Team], Players[[#This Row],[Team]]))</f>
        <v>39.218737849246097</v>
      </c>
      <c r="U203" s="28">
        <v>6.3604176161342467</v>
      </c>
      <c r="V203" s="28">
        <v>2.9252195206670955</v>
      </c>
    </row>
    <row r="204" spans="1:22" ht="15" customHeight="1">
      <c r="A204" s="12">
        <v>360</v>
      </c>
      <c r="B204" s="12" t="s">
        <v>295</v>
      </c>
      <c r="C204" s="12" t="s">
        <v>290</v>
      </c>
      <c r="D204" s="12" t="s">
        <v>291</v>
      </c>
      <c r="E204" s="12" t="s">
        <v>58</v>
      </c>
      <c r="F20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04" s="12" t="str">
        <f>IF(Players[[#This Row],[Coach]], "Coach", IF(Players[[#This Row],[Active]], "Active", "Inactive"))</f>
        <v>Active</v>
      </c>
      <c r="H204" s="32">
        <f>Players[[#This Row],[Base]] * Settings!$B$2 + Players[[#This Row],[Entry Bonus]] + Players[[#This Row],[Sniper Bonus]] + Players[[#This Row],[Captain Bonus]] + Players[[#This Row],[Coach Bonus]]</f>
        <v>7.1340000000000003</v>
      </c>
      <c r="I204" s="21" t="b">
        <f>TRUE</f>
        <v>1</v>
      </c>
      <c r="J204" s="23" t="b">
        <f>FALSE</f>
        <v>0</v>
      </c>
      <c r="K204" s="21" t="b">
        <f>FALSE</f>
        <v>0</v>
      </c>
      <c r="L204" s="20" t="b">
        <f>FALSE</f>
        <v>0</v>
      </c>
      <c r="M204" s="20" t="b">
        <f>FALSE</f>
        <v>0</v>
      </c>
      <c r="N204" s="29">
        <v>11.89</v>
      </c>
      <c r="O204" s="28">
        <f>SUMIFS(Players[Base], Players[Team], Players[[#This Row],[Team]], Players[Entry], TRUE) * Settings!$B$3</f>
        <v>0</v>
      </c>
      <c r="P204" s="28">
        <f>SUMIFS(Players[Base], Players[Team], Players[[#This Row],[Team]], Players[Sniper], TRUE) * Settings!$B$4</f>
        <v>0</v>
      </c>
      <c r="Q204" s="28">
        <f>SUMIFS(Players[Base], Players[Team], Players[[#This Row],[Team]], Players[Captain], TRUE) * Settings!$B$5</f>
        <v>0</v>
      </c>
      <c r="R204" s="28">
        <f>SUMIFS(Players[Base], Players[Team], Players[[#This Row],[Team]], Players[Coach], TRUE) * Settings!$B$6</f>
        <v>0</v>
      </c>
      <c r="S204" s="28">
        <f>IF(Players[[#This Row],[Team]] = 0, 0, AVERAGEIFS(Players[ANC Base ATK], Players[Team], Players[[#This Row],[Team]]))</f>
        <v>12.071153057976449</v>
      </c>
      <c r="T204" s="28">
        <f>IF(Players[[#This Row],[Team]] = 0, 0, AVERAGEIFS(Players[ANC Base DEF], Players[Team], Players[[#This Row],[Team]]))</f>
        <v>39.218737849246097</v>
      </c>
      <c r="U204" s="28">
        <v>2.1574118221118663</v>
      </c>
      <c r="V204" s="28">
        <v>42.69735733466937</v>
      </c>
    </row>
    <row r="205" spans="1:22" ht="15" customHeight="1">
      <c r="A205" s="12">
        <v>126</v>
      </c>
      <c r="B205" s="12" t="s">
        <v>296</v>
      </c>
      <c r="C205" s="12" t="s">
        <v>44</v>
      </c>
      <c r="D205" s="12" t="s">
        <v>297</v>
      </c>
      <c r="E205" s="12" t="s">
        <v>27</v>
      </c>
      <c r="F20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05" s="12" t="str">
        <f>IF(Players[[#This Row],[Coach]], "Coach", IF(Players[[#This Row],[Active]], "Active", "Inactive"))</f>
        <v>Active</v>
      </c>
      <c r="H205" s="32">
        <f>Players[[#This Row],[Base]] * Settings!$B$2 + Players[[#This Row],[Entry Bonus]] + Players[[#This Row],[Sniper Bonus]] + Players[[#This Row],[Captain Bonus]] + Players[[#This Row],[Coach Bonus]]</f>
        <v>62.707199999999993</v>
      </c>
      <c r="I205" s="21" t="b">
        <f>TRUE</f>
        <v>1</v>
      </c>
      <c r="J205" s="23" t="b">
        <f>FALSE</f>
        <v>0</v>
      </c>
      <c r="K205" s="21" t="b">
        <f>FALSE</f>
        <v>0</v>
      </c>
      <c r="L205" s="20" t="b">
        <f>FALSE</f>
        <v>0</v>
      </c>
      <c r="M205" s="20" t="b">
        <f>FALSE</f>
        <v>0</v>
      </c>
      <c r="N205" s="29">
        <v>82.02</v>
      </c>
      <c r="O205" s="28">
        <f>SUMIFS(Players[Base], Players[Team], Players[[#This Row],[Team]], Players[Entry], TRUE) * Settings!$B$3</f>
        <v>9.638399999999999</v>
      </c>
      <c r="P205" s="28">
        <f>SUMIFS(Players[Base], Players[Team], Players[[#This Row],[Team]], Players[Sniper], TRUE) * Settings!$B$4</f>
        <v>0.3372</v>
      </c>
      <c r="Q205" s="28">
        <f>SUMIFS(Players[Base], Players[Team], Players[[#This Row],[Team]], Players[Captain], TRUE) * Settings!$B$5</f>
        <v>3.5195999999999996</v>
      </c>
      <c r="R205" s="28">
        <f>SUMIFS(Players[Base], Players[Team], Players[[#This Row],[Team]], Players[Coach], TRUE) * Settings!$B$6</f>
        <v>0</v>
      </c>
      <c r="S205" s="28">
        <f>IF(Players[[#This Row],[Team]] = 0, 0, AVERAGEIFS(Players[ANC Base ATK], Players[Team], Players[[#This Row],[Team]]))</f>
        <v>25.064421092215532</v>
      </c>
      <c r="T205" s="28">
        <f>IF(Players[[#This Row],[Team]] = 0, 0, AVERAGEIFS(Players[ANC Base DEF], Players[Team], Players[[#This Row],[Team]]))</f>
        <v>37.921501259278294</v>
      </c>
      <c r="U205" s="28">
        <v>46.473749594784252</v>
      </c>
      <c r="V205" s="28">
        <v>41.237601575742538</v>
      </c>
    </row>
    <row r="206" spans="1:22" ht="15" customHeight="1">
      <c r="A206" s="12">
        <v>132</v>
      </c>
      <c r="B206" s="12" t="s">
        <v>298</v>
      </c>
      <c r="C206" s="12" t="s">
        <v>51</v>
      </c>
      <c r="D206" s="12" t="s">
        <v>297</v>
      </c>
      <c r="E206" s="12" t="s">
        <v>27</v>
      </c>
      <c r="F20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206" s="12" t="str">
        <f>IF(Players[[#This Row],[Coach]], "Coach", IF(Players[[#This Row],[Active]], "Active", "Inactive"))</f>
        <v>Active</v>
      </c>
      <c r="H206" s="32">
        <f>Players[[#This Row],[Base]] * Settings!$B$2 + Players[[#This Row],[Entry Bonus]] + Players[[#This Row],[Sniper Bonus]] + Players[[#This Row],[Captain Bonus]] + Players[[#This Row],[Coach Bonus]]</f>
        <v>61.68719999999999</v>
      </c>
      <c r="I206" s="21" t="b">
        <f>TRUE</f>
        <v>1</v>
      </c>
      <c r="J206" s="23" t="b">
        <f>TRUE</f>
        <v>1</v>
      </c>
      <c r="K206" s="21" t="b">
        <f>FALSE</f>
        <v>0</v>
      </c>
      <c r="L206" s="20" t="b">
        <f>FALSE</f>
        <v>0</v>
      </c>
      <c r="M206" s="20" t="b">
        <f>FALSE</f>
        <v>0</v>
      </c>
      <c r="N206" s="29">
        <v>80.319999999999993</v>
      </c>
      <c r="O206" s="28">
        <f>SUMIFS(Players[Base], Players[Team], Players[[#This Row],[Team]], Players[Entry], TRUE) * Settings!$B$3</f>
        <v>9.638399999999999</v>
      </c>
      <c r="P206" s="28">
        <f>SUMIFS(Players[Base], Players[Team], Players[[#This Row],[Team]], Players[Sniper], TRUE) * Settings!$B$4</f>
        <v>0.3372</v>
      </c>
      <c r="Q206" s="28">
        <f>SUMIFS(Players[Base], Players[Team], Players[[#This Row],[Team]], Players[Captain], TRUE) * Settings!$B$5</f>
        <v>3.5195999999999996</v>
      </c>
      <c r="R206" s="28">
        <f>SUMIFS(Players[Base], Players[Team], Players[[#This Row],[Team]], Players[Coach], TRUE) * Settings!$B$6</f>
        <v>0</v>
      </c>
      <c r="S206" s="28">
        <f>IF(Players[[#This Row],[Team]] = 0, 0, AVERAGEIFS(Players[ANC Base ATK], Players[Team], Players[[#This Row],[Team]]))</f>
        <v>25.064421092215532</v>
      </c>
      <c r="T206" s="28">
        <f>IF(Players[[#This Row],[Team]] = 0, 0, AVERAGEIFS(Players[ANC Base DEF], Players[Team], Players[[#This Row],[Team]]))</f>
        <v>37.921501259278294</v>
      </c>
      <c r="U206" s="28">
        <v>32.529225361586057</v>
      </c>
      <c r="V206" s="28">
        <v>25.928975902282144</v>
      </c>
    </row>
    <row r="207" spans="1:22" ht="15" customHeight="1">
      <c r="A207" s="12">
        <v>273</v>
      </c>
      <c r="B207" s="12" t="s">
        <v>299</v>
      </c>
      <c r="C207" s="12" t="s">
        <v>116</v>
      </c>
      <c r="D207" s="12" t="s">
        <v>297</v>
      </c>
      <c r="E207" s="12" t="s">
        <v>27</v>
      </c>
      <c r="F20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07" s="12" t="str">
        <f>IF(Players[[#This Row],[Coach]], "Coach", IF(Players[[#This Row],[Active]], "Active", "Inactive"))</f>
        <v>Active</v>
      </c>
      <c r="H207" s="32">
        <f>Players[[#This Row],[Base]] * Settings!$B$2 + Players[[#This Row],[Entry Bonus]] + Players[[#This Row],[Sniper Bonus]] + Players[[#This Row],[Captain Bonus]] + Players[[#This Row],[Coach Bonus]]</f>
        <v>70.747199999999992</v>
      </c>
      <c r="I207" s="21" t="b">
        <f>TRUE</f>
        <v>1</v>
      </c>
      <c r="J207" s="23" t="b">
        <f>FALSE</f>
        <v>0</v>
      </c>
      <c r="K207" s="21" t="b">
        <f>FALSE</f>
        <v>0</v>
      </c>
      <c r="L207" s="20" t="b">
        <f>FALSE</f>
        <v>0</v>
      </c>
      <c r="M207" s="20" t="b">
        <f>FALSE</f>
        <v>0</v>
      </c>
      <c r="N207" s="29">
        <v>95.42</v>
      </c>
      <c r="O207" s="28">
        <f>SUMIFS(Players[Base], Players[Team], Players[[#This Row],[Team]], Players[Entry], TRUE) * Settings!$B$3</f>
        <v>9.638399999999999</v>
      </c>
      <c r="P207" s="28">
        <f>SUMIFS(Players[Base], Players[Team], Players[[#This Row],[Team]], Players[Sniper], TRUE) * Settings!$B$4</f>
        <v>0.3372</v>
      </c>
      <c r="Q207" s="28">
        <f>SUMIFS(Players[Base], Players[Team], Players[[#This Row],[Team]], Players[Captain], TRUE) * Settings!$B$5</f>
        <v>3.5195999999999996</v>
      </c>
      <c r="R207" s="28">
        <f>SUMIFS(Players[Base], Players[Team], Players[[#This Row],[Team]], Players[Coach], TRUE) * Settings!$B$6</f>
        <v>0</v>
      </c>
      <c r="S207" s="28">
        <f>IF(Players[[#This Row],[Team]] = 0, 0, AVERAGEIFS(Players[ANC Base ATK], Players[Team], Players[[#This Row],[Team]]))</f>
        <v>25.064421092215532</v>
      </c>
      <c r="T207" s="28">
        <f>IF(Players[[#This Row],[Team]] = 0, 0, AVERAGEIFS(Players[ANC Base DEF], Players[Team], Players[[#This Row],[Team]]))</f>
        <v>37.921501259278294</v>
      </c>
      <c r="U207" s="28">
        <v>25.158167603636038</v>
      </c>
      <c r="V207" s="28">
        <v>2.8722624394078671</v>
      </c>
    </row>
    <row r="208" spans="1:22" ht="15" customHeight="1">
      <c r="A208" s="12">
        <v>206</v>
      </c>
      <c r="B208" s="12" t="s">
        <v>300</v>
      </c>
      <c r="C208" s="12" t="s">
        <v>166</v>
      </c>
      <c r="D208" s="12" t="s">
        <v>297</v>
      </c>
      <c r="E208" s="12" t="s">
        <v>27</v>
      </c>
      <c r="F20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208" s="12" t="str">
        <f>IF(Players[[#This Row],[Coach]], "Coach", IF(Players[[#This Row],[Active]], "Active", "Inactive"))</f>
        <v>Active</v>
      </c>
      <c r="H208" s="32">
        <f>Players[[#This Row],[Base]] * Settings!$B$2 + Players[[#This Row],[Entry Bonus]] + Players[[#This Row],[Sniper Bonus]] + Players[[#This Row],[Captain Bonus]] + Players[[#This Row],[Coach Bonus]]</f>
        <v>31.093199999999996</v>
      </c>
      <c r="I208" s="21" t="b">
        <f>TRUE</f>
        <v>1</v>
      </c>
      <c r="J208" s="23" t="b">
        <f>FALSE</f>
        <v>0</v>
      </c>
      <c r="K208" s="21" t="b">
        <f>FALSE</f>
        <v>0</v>
      </c>
      <c r="L208" s="20" t="b">
        <f>TRUE</f>
        <v>1</v>
      </c>
      <c r="M208" s="20" t="b">
        <f>FALSE</f>
        <v>0</v>
      </c>
      <c r="N208" s="29">
        <v>29.33</v>
      </c>
      <c r="O208" s="28">
        <f>SUMIFS(Players[Base], Players[Team], Players[[#This Row],[Team]], Players[Entry], TRUE) * Settings!$B$3</f>
        <v>9.638399999999999</v>
      </c>
      <c r="P208" s="28">
        <f>SUMIFS(Players[Base], Players[Team], Players[[#This Row],[Team]], Players[Sniper], TRUE) * Settings!$B$4</f>
        <v>0.3372</v>
      </c>
      <c r="Q208" s="28">
        <f>SUMIFS(Players[Base], Players[Team], Players[[#This Row],[Team]], Players[Captain], TRUE) * Settings!$B$5</f>
        <v>3.5195999999999996</v>
      </c>
      <c r="R208" s="28">
        <f>SUMIFS(Players[Base], Players[Team], Players[[#This Row],[Team]], Players[Coach], TRUE) * Settings!$B$6</f>
        <v>0</v>
      </c>
      <c r="S208" s="28">
        <f>IF(Players[[#This Row],[Team]] = 0, 0, AVERAGEIFS(Players[ANC Base ATK], Players[Team], Players[[#This Row],[Team]]))</f>
        <v>25.064421092215532</v>
      </c>
      <c r="T208" s="28">
        <f>IF(Players[[#This Row],[Team]] = 0, 0, AVERAGEIFS(Players[ANC Base DEF], Players[Team], Players[[#This Row],[Team]]))</f>
        <v>37.921501259278294</v>
      </c>
      <c r="U208" s="28">
        <v>12.733873506328674</v>
      </c>
      <c r="V208" s="28">
        <v>34.194487608106506</v>
      </c>
    </row>
    <row r="209" spans="1:22" ht="15" customHeight="1">
      <c r="A209" s="12">
        <v>173</v>
      </c>
      <c r="B209" s="12" t="s">
        <v>301</v>
      </c>
      <c r="C209" s="12" t="s">
        <v>119</v>
      </c>
      <c r="D209" s="12" t="s">
        <v>297</v>
      </c>
      <c r="E209" s="12" t="s">
        <v>27</v>
      </c>
      <c r="F20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209" s="12" t="str">
        <f>IF(Players[[#This Row],[Coach]], "Coach", IF(Players[[#This Row],[Active]], "Active", "Inactive"))</f>
        <v>Active</v>
      </c>
      <c r="H209" s="32">
        <f>Players[[#This Row],[Base]] * Settings!$B$2 + Players[[#This Row],[Entry Bonus]] + Players[[#This Row],[Sniper Bonus]] + Players[[#This Row],[Captain Bonus]] + Players[[#This Row],[Coach Bonus]]</f>
        <v>15.181199999999997</v>
      </c>
      <c r="I209" s="21" t="b">
        <f>TRUE</f>
        <v>1</v>
      </c>
      <c r="J209" s="23" t="b">
        <f>FALSE</f>
        <v>0</v>
      </c>
      <c r="K209" s="21" t="b">
        <f>TRUE</f>
        <v>1</v>
      </c>
      <c r="L209" s="20" t="b">
        <f>FALSE</f>
        <v>0</v>
      </c>
      <c r="M209" s="20" t="b">
        <f>FALSE</f>
        <v>0</v>
      </c>
      <c r="N209" s="29">
        <v>2.81</v>
      </c>
      <c r="O209" s="28">
        <f>SUMIFS(Players[Base], Players[Team], Players[[#This Row],[Team]], Players[Entry], TRUE) * Settings!$B$3</f>
        <v>9.638399999999999</v>
      </c>
      <c r="P209" s="28">
        <f>SUMIFS(Players[Base], Players[Team], Players[[#This Row],[Team]], Players[Sniper], TRUE) * Settings!$B$4</f>
        <v>0.3372</v>
      </c>
      <c r="Q209" s="28">
        <f>SUMIFS(Players[Base], Players[Team], Players[[#This Row],[Team]], Players[Captain], TRUE) * Settings!$B$5</f>
        <v>3.5195999999999996</v>
      </c>
      <c r="R209" s="28">
        <f>SUMIFS(Players[Base], Players[Team], Players[[#This Row],[Team]], Players[Coach], TRUE) * Settings!$B$6</f>
        <v>0</v>
      </c>
      <c r="S209" s="28">
        <f>IF(Players[[#This Row],[Team]] = 0, 0, AVERAGEIFS(Players[ANC Base ATK], Players[Team], Players[[#This Row],[Team]]))</f>
        <v>25.064421092215532</v>
      </c>
      <c r="T209" s="28">
        <f>IF(Players[[#This Row],[Team]] = 0, 0, AVERAGEIFS(Players[ANC Base DEF], Players[Team], Players[[#This Row],[Team]]))</f>
        <v>37.921501259278294</v>
      </c>
      <c r="U209" s="28">
        <v>8.4270893947426497</v>
      </c>
      <c r="V209" s="28">
        <v>85.374178770852424</v>
      </c>
    </row>
    <row r="210" spans="1:22" ht="15" customHeight="1">
      <c r="A210" s="12">
        <v>323</v>
      </c>
      <c r="B210" s="12" t="s">
        <v>302</v>
      </c>
      <c r="C210" s="12" t="s">
        <v>206</v>
      </c>
      <c r="D210" s="12" t="s">
        <v>303</v>
      </c>
      <c r="E210" s="12" t="s">
        <v>58</v>
      </c>
      <c r="F21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210" s="12" t="str">
        <f>IF(Players[[#This Row],[Coach]], "Coach", IF(Players[[#This Row],[Active]], "Active", "Inactive"))</f>
        <v>Active</v>
      </c>
      <c r="H210" s="32">
        <f>Players[[#This Row],[Base]] * Settings!$B$2 + Players[[#This Row],[Entry Bonus]] + Players[[#This Row],[Sniper Bonus]] + Players[[#This Row],[Captain Bonus]] + Players[[#This Row],[Coach Bonus]]</f>
        <v>83.497200000000007</v>
      </c>
      <c r="I210" s="21" t="b">
        <f>TRUE</f>
        <v>1</v>
      </c>
      <c r="J210" s="23" t="b">
        <f>FALSE</f>
        <v>0</v>
      </c>
      <c r="K210" s="21" t="b">
        <f>FALSE</f>
        <v>0</v>
      </c>
      <c r="L210" s="20" t="b">
        <f>TRUE</f>
        <v>1</v>
      </c>
      <c r="M210" s="20" t="b">
        <f>FALSE</f>
        <v>0</v>
      </c>
      <c r="N210" s="29">
        <v>97.01</v>
      </c>
      <c r="O210" s="28">
        <f>SUMIFS(Players[Base], Players[Team], Players[[#This Row],[Team]], Players[Entry], TRUE) * Settings!$B$3</f>
        <v>7.1651999999999996</v>
      </c>
      <c r="P210" s="28">
        <f>SUMIFS(Players[Base], Players[Team], Players[[#This Row],[Team]], Players[Sniper], TRUE) * Settings!$B$4</f>
        <v>5.6327999999999996</v>
      </c>
      <c r="Q210" s="28">
        <f>SUMIFS(Players[Base], Players[Team], Players[[#This Row],[Team]], Players[Captain], TRUE) * Settings!$B$5</f>
        <v>11.6412</v>
      </c>
      <c r="R210" s="28">
        <f>SUMIFS(Players[Base], Players[Team], Players[[#This Row],[Team]], Players[Coach], TRUE) * Settings!$B$6</f>
        <v>0.85200000000000009</v>
      </c>
      <c r="S210" s="28">
        <f>IF(Players[[#This Row],[Team]] = 0, 0, AVERAGEIFS(Players[ANC Base ATK], Players[Team], Players[[#This Row],[Team]]))</f>
        <v>31.986320706061253</v>
      </c>
      <c r="T210" s="28">
        <f>IF(Players[[#This Row],[Team]] = 0, 0, AVERAGEIFS(Players[ANC Base DEF], Players[Team], Players[[#This Row],[Team]]))</f>
        <v>36.57905061401253</v>
      </c>
      <c r="U210" s="28">
        <v>57.837003254432204</v>
      </c>
      <c r="V210" s="28">
        <v>83.805938165708938</v>
      </c>
    </row>
    <row r="211" spans="1:22" ht="15" customHeight="1">
      <c r="A211" s="12">
        <v>32</v>
      </c>
      <c r="B211" s="12" t="s">
        <v>304</v>
      </c>
      <c r="C211" s="12" t="s">
        <v>206</v>
      </c>
      <c r="D211" s="12" t="s">
        <v>303</v>
      </c>
      <c r="E211" s="12" t="s">
        <v>58</v>
      </c>
      <c r="F21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211" s="12" t="str">
        <f>IF(Players[[#This Row],[Coach]], "Coach", IF(Players[[#This Row],[Active]], "Active", "Inactive"))</f>
        <v>Active</v>
      </c>
      <c r="H211" s="32">
        <f>Players[[#This Row],[Base]] * Settings!$B$2 + Players[[#This Row],[Entry Bonus]] + Players[[#This Row],[Sniper Bonus]] + Players[[#This Row],[Captain Bonus]] + Players[[#This Row],[Coach Bonus]]</f>
        <v>61.11719999999999</v>
      </c>
      <c r="I211" s="21" t="b">
        <f>TRUE</f>
        <v>1</v>
      </c>
      <c r="J211" s="23" t="b">
        <f>TRUE</f>
        <v>1</v>
      </c>
      <c r="K211" s="21" t="b">
        <f>FALSE</f>
        <v>0</v>
      </c>
      <c r="L211" s="20" t="b">
        <f>FALSE</f>
        <v>0</v>
      </c>
      <c r="M211" s="20" t="b">
        <f>FALSE</f>
        <v>0</v>
      </c>
      <c r="N211" s="29">
        <v>59.71</v>
      </c>
      <c r="O211" s="28">
        <f>SUMIFS(Players[Base], Players[Team], Players[[#This Row],[Team]], Players[Entry], TRUE) * Settings!$B$3</f>
        <v>7.1651999999999996</v>
      </c>
      <c r="P211" s="28">
        <f>SUMIFS(Players[Base], Players[Team], Players[[#This Row],[Team]], Players[Sniper], TRUE) * Settings!$B$4</f>
        <v>5.6327999999999996</v>
      </c>
      <c r="Q211" s="28">
        <f>SUMIFS(Players[Base], Players[Team], Players[[#This Row],[Team]], Players[Captain], TRUE) * Settings!$B$5</f>
        <v>11.6412</v>
      </c>
      <c r="R211" s="28">
        <f>SUMIFS(Players[Base], Players[Team], Players[[#This Row],[Team]], Players[Coach], TRUE) * Settings!$B$6</f>
        <v>0.85200000000000009</v>
      </c>
      <c r="S211" s="28">
        <f>IF(Players[[#This Row],[Team]] = 0, 0, AVERAGEIFS(Players[ANC Base ATK], Players[Team], Players[[#This Row],[Team]]))</f>
        <v>31.986320706061253</v>
      </c>
      <c r="T211" s="28">
        <f>IF(Players[[#This Row],[Team]] = 0, 0, AVERAGEIFS(Players[ANC Base DEF], Players[Team], Players[[#This Row],[Team]]))</f>
        <v>36.57905061401253</v>
      </c>
      <c r="U211" s="28">
        <v>39.939645679402965</v>
      </c>
      <c r="V211" s="28">
        <v>19.671837971633863</v>
      </c>
    </row>
    <row r="212" spans="1:22" ht="15" customHeight="1">
      <c r="A212" s="12">
        <v>138</v>
      </c>
      <c r="B212" s="12" t="s">
        <v>305</v>
      </c>
      <c r="C212" s="12" t="s">
        <v>206</v>
      </c>
      <c r="D212" s="12" t="s">
        <v>303</v>
      </c>
      <c r="E212" s="12" t="s">
        <v>58</v>
      </c>
      <c r="F21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212" s="12" t="str">
        <f>IF(Players[[#This Row],[Coach]], "Coach", IF(Players[[#This Row],[Active]], "Active", "Inactive"))</f>
        <v>Active</v>
      </c>
      <c r="H212" s="32">
        <f>Players[[#This Row],[Base]] * Settings!$B$2 + Players[[#This Row],[Entry Bonus]] + Players[[#This Row],[Sniper Bonus]] + Players[[#This Row],[Captain Bonus]] + Players[[#This Row],[Coach Bonus]]</f>
        <v>53.455199999999998</v>
      </c>
      <c r="I212" s="21" t="b">
        <f>TRUE</f>
        <v>1</v>
      </c>
      <c r="J212" s="23" t="b">
        <f>FALSE</f>
        <v>0</v>
      </c>
      <c r="K212" s="21" t="b">
        <f>TRUE</f>
        <v>1</v>
      </c>
      <c r="L212" s="20" t="b">
        <f>FALSE</f>
        <v>0</v>
      </c>
      <c r="M212" s="20" t="b">
        <f>FALSE</f>
        <v>0</v>
      </c>
      <c r="N212" s="29">
        <v>46.94</v>
      </c>
      <c r="O212" s="28">
        <f>SUMIFS(Players[Base], Players[Team], Players[[#This Row],[Team]], Players[Entry], TRUE) * Settings!$B$3</f>
        <v>7.1651999999999996</v>
      </c>
      <c r="P212" s="28">
        <f>SUMIFS(Players[Base], Players[Team], Players[[#This Row],[Team]], Players[Sniper], TRUE) * Settings!$B$4</f>
        <v>5.6327999999999996</v>
      </c>
      <c r="Q212" s="28">
        <f>SUMIFS(Players[Base], Players[Team], Players[[#This Row],[Team]], Players[Captain], TRUE) * Settings!$B$5</f>
        <v>11.6412</v>
      </c>
      <c r="R212" s="28">
        <f>SUMIFS(Players[Base], Players[Team], Players[[#This Row],[Team]], Players[Coach], TRUE) * Settings!$B$6</f>
        <v>0.85200000000000009</v>
      </c>
      <c r="S212" s="28">
        <f>IF(Players[[#This Row],[Team]] = 0, 0, AVERAGEIFS(Players[ANC Base ATK], Players[Team], Players[[#This Row],[Team]]))</f>
        <v>31.986320706061253</v>
      </c>
      <c r="T212" s="28">
        <f>IF(Players[[#This Row],[Team]] = 0, 0, AVERAGEIFS(Players[ANC Base DEF], Players[Team], Players[[#This Row],[Team]]))</f>
        <v>36.57905061401253</v>
      </c>
      <c r="U212" s="28">
        <v>35.337240853918857</v>
      </c>
      <c r="V212" s="28">
        <v>67.270847693797336</v>
      </c>
    </row>
    <row r="213" spans="1:22" ht="15" customHeight="1">
      <c r="A213" s="15">
        <v>900</v>
      </c>
      <c r="B213" s="15" t="s">
        <v>306</v>
      </c>
      <c r="C213" s="15" t="s">
        <v>206</v>
      </c>
      <c r="D213" s="15" t="s">
        <v>303</v>
      </c>
      <c r="E213" s="15" t="s">
        <v>58</v>
      </c>
      <c r="F213" s="15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Coach</v>
      </c>
      <c r="G213" s="15" t="str">
        <f>IF(Players[[#This Row],[Coach]], "Coach", IF(Players[[#This Row],[Active]], "Active", "Inactive"))</f>
        <v>Coach</v>
      </c>
      <c r="H213" s="32">
        <f>Players[[#This Row],[Base]] * Settings!$B$2 + Players[[#This Row],[Entry Bonus]] + Players[[#This Row],[Sniper Bonus]] + Players[[#This Row],[Captain Bonus]] + Players[[#This Row],[Coach Bonus]]</f>
        <v>38.071199999999997</v>
      </c>
      <c r="I213" s="21" t="b">
        <f>TRUE</f>
        <v>1</v>
      </c>
      <c r="J213" s="23" t="b">
        <f>FALSE</f>
        <v>0</v>
      </c>
      <c r="K213" s="21" t="b">
        <f>FALSE</f>
        <v>0</v>
      </c>
      <c r="L213" s="20" t="b">
        <f>FALSE</f>
        <v>0</v>
      </c>
      <c r="M213" s="20" t="b">
        <f>TRUE</f>
        <v>1</v>
      </c>
      <c r="N213" s="29">
        <v>21.3</v>
      </c>
      <c r="O213" s="28">
        <f>SUMIFS(Players[Base], Players[Team], Players[[#This Row],[Team]], Players[Entry], TRUE) * Settings!$B$3</f>
        <v>7.1651999999999996</v>
      </c>
      <c r="P213" s="28">
        <f>SUMIFS(Players[Base], Players[Team], Players[[#This Row],[Team]], Players[Sniper], TRUE) * Settings!$B$4</f>
        <v>5.6327999999999996</v>
      </c>
      <c r="Q213" s="28">
        <f>SUMIFS(Players[Base], Players[Team], Players[[#This Row],[Team]], Players[Captain], TRUE) * Settings!$B$5</f>
        <v>11.6412</v>
      </c>
      <c r="R213" s="28">
        <f>SUMIFS(Players[Base], Players[Team], Players[[#This Row],[Team]], Players[Coach], TRUE) * Settings!$B$6</f>
        <v>0.85200000000000009</v>
      </c>
      <c r="S213" s="28">
        <f>IF(Players[[#This Row],[Team]] = 0, 0, AVERAGEIFS(Players[ANC Base ATK], Players[Team], Players[[#This Row],[Team]]))</f>
        <v>31.986320706061253</v>
      </c>
      <c r="T213" s="28">
        <f>IF(Players[[#This Row],[Team]] = 0, 0, AVERAGEIFS(Players[ANC Base DEF], Players[Team], Players[[#This Row],[Team]]))</f>
        <v>36.57905061401253</v>
      </c>
      <c r="U213" s="28">
        <v>22.304948206084497</v>
      </c>
      <c r="V213" s="28">
        <v>4.1218419426567845</v>
      </c>
    </row>
    <row r="214" spans="1:22" ht="15" customHeight="1">
      <c r="A214" s="12">
        <v>160</v>
      </c>
      <c r="B214" s="12" t="s">
        <v>307</v>
      </c>
      <c r="C214" s="12" t="s">
        <v>206</v>
      </c>
      <c r="D214" s="12" t="s">
        <v>303</v>
      </c>
      <c r="E214" s="12" t="s">
        <v>58</v>
      </c>
      <c r="F21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14" s="12" t="str">
        <f>IF(Players[[#This Row],[Coach]], "Coach", IF(Players[[#This Row],[Active]], "Active", "Inactive"))</f>
        <v>Active</v>
      </c>
      <c r="H214" s="32">
        <f>Players[[#This Row],[Base]] * Settings!$B$2 + Players[[#This Row],[Entry Bonus]] + Players[[#This Row],[Sniper Bonus]] + Players[[#This Row],[Captain Bonus]] + Players[[#This Row],[Coach Bonus]]</f>
        <v>72.289199999999994</v>
      </c>
      <c r="I214" s="21" t="b">
        <f>TRUE</f>
        <v>1</v>
      </c>
      <c r="J214" s="23" t="b">
        <f>FALSE</f>
        <v>0</v>
      </c>
      <c r="K214" s="21" t="b">
        <f>FALSE</f>
        <v>0</v>
      </c>
      <c r="L214" s="20" t="b">
        <f>FALSE</f>
        <v>0</v>
      </c>
      <c r="M214" s="20" t="b">
        <f>FALSE</f>
        <v>0</v>
      </c>
      <c r="N214" s="29">
        <v>78.33</v>
      </c>
      <c r="O214" s="28">
        <f>SUMIFS(Players[Base], Players[Team], Players[[#This Row],[Team]], Players[Entry], TRUE) * Settings!$B$3</f>
        <v>7.1651999999999996</v>
      </c>
      <c r="P214" s="28">
        <f>SUMIFS(Players[Base], Players[Team], Players[[#This Row],[Team]], Players[Sniper], TRUE) * Settings!$B$4</f>
        <v>5.6327999999999996</v>
      </c>
      <c r="Q214" s="28">
        <f>SUMIFS(Players[Base], Players[Team], Players[[#This Row],[Team]], Players[Captain], TRUE) * Settings!$B$5</f>
        <v>11.6412</v>
      </c>
      <c r="R214" s="28">
        <f>SUMIFS(Players[Base], Players[Team], Players[[#This Row],[Team]], Players[Coach], TRUE) * Settings!$B$6</f>
        <v>0.85200000000000009</v>
      </c>
      <c r="S214" s="28">
        <f>IF(Players[[#This Row],[Team]] = 0, 0, AVERAGEIFS(Players[ANC Base ATK], Players[Team], Players[[#This Row],[Team]]))</f>
        <v>31.986320706061253</v>
      </c>
      <c r="T214" s="28">
        <f>IF(Players[[#This Row],[Team]] = 0, 0, AVERAGEIFS(Players[ANC Base DEF], Players[Team], Players[[#This Row],[Team]]))</f>
        <v>36.57905061401253</v>
      </c>
      <c r="U214" s="28">
        <v>21.976616550990947</v>
      </c>
      <c r="V214" s="28">
        <v>2.4055136068191181</v>
      </c>
    </row>
    <row r="215" spans="1:22" ht="15" customHeight="1">
      <c r="A215" s="12">
        <v>232</v>
      </c>
      <c r="B215" s="12" t="s">
        <v>308</v>
      </c>
      <c r="C215" s="12" t="s">
        <v>206</v>
      </c>
      <c r="D215" s="12" t="s">
        <v>303</v>
      </c>
      <c r="E215" s="12" t="s">
        <v>58</v>
      </c>
      <c r="F21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15" s="12" t="str">
        <f>IF(Players[[#This Row],[Coach]], "Coach", IF(Players[[#This Row],[Active]], "Active", "Inactive"))</f>
        <v>Active</v>
      </c>
      <c r="H215" s="32">
        <f>Players[[#This Row],[Base]] * Settings!$B$2 + Players[[#This Row],[Entry Bonus]] + Players[[#This Row],[Sniper Bonus]] + Players[[#This Row],[Captain Bonus]] + Players[[#This Row],[Coach Bonus]]</f>
        <v>70.837199999999996</v>
      </c>
      <c r="I215" s="21" t="b">
        <f>TRUE</f>
        <v>1</v>
      </c>
      <c r="J215" s="23" t="b">
        <f>FALSE</f>
        <v>0</v>
      </c>
      <c r="K215" s="21" t="b">
        <f>FALSE</f>
        <v>0</v>
      </c>
      <c r="L215" s="20" t="b">
        <f>FALSE</f>
        <v>0</v>
      </c>
      <c r="M215" s="20" t="b">
        <f>FALSE</f>
        <v>0</v>
      </c>
      <c r="N215" s="29">
        <v>75.91</v>
      </c>
      <c r="O215" s="28">
        <f>SUMIFS(Players[Base], Players[Team], Players[[#This Row],[Team]], Players[Entry], TRUE) * Settings!$B$3</f>
        <v>7.1651999999999996</v>
      </c>
      <c r="P215" s="28">
        <f>SUMIFS(Players[Base], Players[Team], Players[[#This Row],[Team]], Players[Sniper], TRUE) * Settings!$B$4</f>
        <v>5.6327999999999996</v>
      </c>
      <c r="Q215" s="28">
        <f>SUMIFS(Players[Base], Players[Team], Players[[#This Row],[Team]], Players[Captain], TRUE) * Settings!$B$5</f>
        <v>11.6412</v>
      </c>
      <c r="R215" s="28">
        <f>SUMIFS(Players[Base], Players[Team], Players[[#This Row],[Team]], Players[Coach], TRUE) * Settings!$B$6</f>
        <v>0.85200000000000009</v>
      </c>
      <c r="S215" s="28">
        <f>IF(Players[[#This Row],[Team]] = 0, 0, AVERAGEIFS(Players[ANC Base ATK], Players[Team], Players[[#This Row],[Team]]))</f>
        <v>31.986320706061253</v>
      </c>
      <c r="T215" s="28">
        <f>IF(Players[[#This Row],[Team]] = 0, 0, AVERAGEIFS(Players[ANC Base DEF], Players[Team], Players[[#This Row],[Team]]))</f>
        <v>36.57905061401253</v>
      </c>
      <c r="U215" s="28">
        <v>14.522469691538044</v>
      </c>
      <c r="V215" s="28">
        <v>42.198324303459145</v>
      </c>
    </row>
    <row r="216" spans="1:22" ht="15" customHeight="1">
      <c r="A216" s="12">
        <v>110</v>
      </c>
      <c r="B216" s="12" t="s">
        <v>309</v>
      </c>
      <c r="C216" s="12" t="s">
        <v>35</v>
      </c>
      <c r="D216" s="12" t="s">
        <v>310</v>
      </c>
      <c r="E216" s="12" t="s">
        <v>37</v>
      </c>
      <c r="F21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216" s="12" t="str">
        <f>IF(Players[[#This Row],[Coach]], "Coach", IF(Players[[#This Row],[Active]], "Active", "Inactive"))</f>
        <v>Active</v>
      </c>
      <c r="H216" s="32">
        <f>Players[[#This Row],[Base]] * Settings!$B$2 + Players[[#This Row],[Entry Bonus]] + Players[[#This Row],[Sniper Bonus]] + Players[[#This Row],[Captain Bonus]] + Players[[#This Row],[Coach Bonus]]</f>
        <v>76.012799999999999</v>
      </c>
      <c r="I216" s="21" t="b">
        <f>TRUE</f>
        <v>1</v>
      </c>
      <c r="J216" s="23" t="b">
        <f>FALSE</f>
        <v>0</v>
      </c>
      <c r="K216" s="21" t="b">
        <f>FALSE</f>
        <v>0</v>
      </c>
      <c r="L216" s="20" t="b">
        <f>TRUE</f>
        <v>1</v>
      </c>
      <c r="M216" s="20" t="b">
        <f>FALSE</f>
        <v>0</v>
      </c>
      <c r="N216" s="29">
        <v>85.82</v>
      </c>
      <c r="O216" s="28">
        <f>SUMIFS(Players[Base], Players[Team], Players[[#This Row],[Team]], Players[Entry], TRUE) * Settings!$B$3</f>
        <v>14.2224</v>
      </c>
      <c r="P216" s="28">
        <f>SUMIFS(Players[Base], Players[Team], Players[[#This Row],[Team]], Players[Sniper], TRUE) * Settings!$B$4</f>
        <v>0</v>
      </c>
      <c r="Q216" s="28">
        <f>SUMIFS(Players[Base], Players[Team], Players[[#This Row],[Team]], Players[Captain], TRUE) * Settings!$B$5</f>
        <v>10.298399999999999</v>
      </c>
      <c r="R216" s="28">
        <f>SUMIFS(Players[Base], Players[Team], Players[[#This Row],[Team]], Players[Coach], TRUE) * Settings!$B$6</f>
        <v>0</v>
      </c>
      <c r="S216" s="28">
        <f>IF(Players[[#This Row],[Team]] = 0, 0, AVERAGEIFS(Players[ANC Base ATK], Players[Team], Players[[#This Row],[Team]]))</f>
        <v>26.082897656700698</v>
      </c>
      <c r="T216" s="28">
        <f>IF(Players[[#This Row],[Team]] = 0, 0, AVERAGEIFS(Players[ANC Base DEF], Players[Team], Players[[#This Row],[Team]]))</f>
        <v>36.534784939827226</v>
      </c>
      <c r="U216" s="28">
        <v>69.396734805632832</v>
      </c>
      <c r="V216" s="28">
        <v>91.659111295554553</v>
      </c>
    </row>
    <row r="217" spans="1:22" ht="15" customHeight="1">
      <c r="A217" s="12">
        <v>259</v>
      </c>
      <c r="B217" s="12" t="s">
        <v>311</v>
      </c>
      <c r="C217" s="12" t="s">
        <v>25</v>
      </c>
      <c r="D217" s="12" t="s">
        <v>310</v>
      </c>
      <c r="E217" s="12" t="s">
        <v>37</v>
      </c>
      <c r="F21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17" s="12" t="str">
        <f>IF(Players[[#This Row],[Coach]], "Coach", IF(Players[[#This Row],[Active]], "Active", "Inactive"))</f>
        <v>Active</v>
      </c>
      <c r="H217" s="32">
        <f>Players[[#This Row],[Base]] * Settings!$B$2 + Players[[#This Row],[Entry Bonus]] + Players[[#This Row],[Sniper Bonus]] + Players[[#This Row],[Captain Bonus]] + Players[[#This Row],[Coach Bonus]]</f>
        <v>38.518799999999999</v>
      </c>
      <c r="I217" s="21" t="b">
        <f>TRUE</f>
        <v>1</v>
      </c>
      <c r="J217" s="23" t="b">
        <f>FALSE</f>
        <v>0</v>
      </c>
      <c r="K217" s="21" t="b">
        <f>FALSE</f>
        <v>0</v>
      </c>
      <c r="L217" s="20" t="b">
        <f>FALSE</f>
        <v>0</v>
      </c>
      <c r="M217" s="20" t="b">
        <f>FALSE</f>
        <v>0</v>
      </c>
      <c r="N217" s="29">
        <v>23.33</v>
      </c>
      <c r="O217" s="28">
        <f>SUMIFS(Players[Base], Players[Team], Players[[#This Row],[Team]], Players[Entry], TRUE) * Settings!$B$3</f>
        <v>14.2224</v>
      </c>
      <c r="P217" s="28">
        <f>SUMIFS(Players[Base], Players[Team], Players[[#This Row],[Team]], Players[Sniper], TRUE) * Settings!$B$4</f>
        <v>0</v>
      </c>
      <c r="Q217" s="28">
        <f>SUMIFS(Players[Base], Players[Team], Players[[#This Row],[Team]], Players[Captain], TRUE) * Settings!$B$5</f>
        <v>10.298399999999999</v>
      </c>
      <c r="R217" s="28">
        <f>SUMIFS(Players[Base], Players[Team], Players[[#This Row],[Team]], Players[Coach], TRUE) * Settings!$B$6</f>
        <v>0</v>
      </c>
      <c r="S217" s="28">
        <f>IF(Players[[#This Row],[Team]] = 0, 0, AVERAGEIFS(Players[ANC Base ATK], Players[Team], Players[[#This Row],[Team]]))</f>
        <v>26.082897656700698</v>
      </c>
      <c r="T217" s="28">
        <f>IF(Players[[#This Row],[Team]] = 0, 0, AVERAGEIFS(Players[ANC Base DEF], Players[Team], Players[[#This Row],[Team]]))</f>
        <v>36.534784939827226</v>
      </c>
      <c r="U217" s="28">
        <v>32.993074018245011</v>
      </c>
      <c r="V217" s="28">
        <v>29.11555549393881</v>
      </c>
    </row>
    <row r="218" spans="1:22" ht="15" customHeight="1">
      <c r="A218" s="12">
        <v>34</v>
      </c>
      <c r="B218" s="12" t="s">
        <v>312</v>
      </c>
      <c r="C218" s="12" t="s">
        <v>35</v>
      </c>
      <c r="D218" s="12" t="s">
        <v>310</v>
      </c>
      <c r="E218" s="12" t="s">
        <v>37</v>
      </c>
      <c r="F21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18" s="12" t="str">
        <f>IF(Players[[#This Row],[Coach]], "Coach", IF(Players[[#This Row],[Active]], "Active", "Inactive"))</f>
        <v>Inactive</v>
      </c>
      <c r="H218" s="32">
        <f>Players[[#This Row],[Base]] * Settings!$B$2 + Players[[#This Row],[Entry Bonus]] + Players[[#This Row],[Sniper Bonus]] + Players[[#This Row],[Captain Bonus]] + Players[[#This Row],[Coach Bonus]]</f>
        <v>65.686799999999991</v>
      </c>
      <c r="I218" s="21" t="b">
        <f>FALSE</f>
        <v>0</v>
      </c>
      <c r="J218" s="23" t="b">
        <f>FALSE</f>
        <v>0</v>
      </c>
      <c r="K218" s="21" t="b">
        <f>FALSE</f>
        <v>0</v>
      </c>
      <c r="L218" s="20" t="b">
        <f>FALSE</f>
        <v>0</v>
      </c>
      <c r="M218" s="20" t="b">
        <f>FALSE</f>
        <v>0</v>
      </c>
      <c r="N218" s="29">
        <v>68.61</v>
      </c>
      <c r="O218" s="28">
        <f>SUMIFS(Players[Base], Players[Team], Players[[#This Row],[Team]], Players[Entry], TRUE) * Settings!$B$3</f>
        <v>14.2224</v>
      </c>
      <c r="P218" s="28">
        <f>SUMIFS(Players[Base], Players[Team], Players[[#This Row],[Team]], Players[Sniper], TRUE) * Settings!$B$4</f>
        <v>0</v>
      </c>
      <c r="Q218" s="28">
        <f>SUMIFS(Players[Base], Players[Team], Players[[#This Row],[Team]], Players[Captain], TRUE) * Settings!$B$5</f>
        <v>10.298399999999999</v>
      </c>
      <c r="R218" s="28">
        <f>SUMIFS(Players[Base], Players[Team], Players[[#This Row],[Team]], Players[Coach], TRUE) * Settings!$B$6</f>
        <v>0</v>
      </c>
      <c r="S218" s="28">
        <f>IF(Players[[#This Row],[Team]] = 0, 0, AVERAGEIFS(Players[ANC Base ATK], Players[Team], Players[[#This Row],[Team]]))</f>
        <v>26.082897656700698</v>
      </c>
      <c r="T218" s="28">
        <f>IF(Players[[#This Row],[Team]] = 0, 0, AVERAGEIFS(Players[ANC Base DEF], Players[Team], Players[[#This Row],[Team]]))</f>
        <v>36.534784939827226</v>
      </c>
      <c r="U218" s="28">
        <v>22.258543812272045</v>
      </c>
      <c r="V218" s="28">
        <v>3.861562364917428</v>
      </c>
    </row>
    <row r="219" spans="1:22" ht="15" customHeight="1">
      <c r="A219" s="12">
        <v>64</v>
      </c>
      <c r="B219" s="12" t="s">
        <v>313</v>
      </c>
      <c r="C219" s="12" t="s">
        <v>35</v>
      </c>
      <c r="D219" s="12" t="s">
        <v>310</v>
      </c>
      <c r="E219" s="12" t="s">
        <v>37</v>
      </c>
      <c r="F21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219" s="12" t="str">
        <f>IF(Players[[#This Row],[Coach]], "Coach", IF(Players[[#This Row],[Active]], "Active", "Inactive"))</f>
        <v>Active</v>
      </c>
      <c r="H219" s="32">
        <f>Players[[#This Row],[Base]] * Settings!$B$2 + Players[[#This Row],[Entry Bonus]] + Players[[#This Row],[Sniper Bonus]] + Players[[#This Row],[Captain Bonus]] + Players[[#This Row],[Coach Bonus]]</f>
        <v>68.5608</v>
      </c>
      <c r="I219" s="21" t="b">
        <f>TRUE</f>
        <v>1</v>
      </c>
      <c r="J219" s="23" t="b">
        <f>TRUE</f>
        <v>1</v>
      </c>
      <c r="K219" s="21" t="b">
        <f>FALSE</f>
        <v>0</v>
      </c>
      <c r="L219" s="20" t="b">
        <f>FALSE</f>
        <v>0</v>
      </c>
      <c r="M219" s="20" t="b">
        <f>FALSE</f>
        <v>0</v>
      </c>
      <c r="N219" s="29">
        <v>73.400000000000006</v>
      </c>
      <c r="O219" s="28">
        <f>SUMIFS(Players[Base], Players[Team], Players[[#This Row],[Team]], Players[Entry], TRUE) * Settings!$B$3</f>
        <v>14.2224</v>
      </c>
      <c r="P219" s="28">
        <f>SUMIFS(Players[Base], Players[Team], Players[[#This Row],[Team]], Players[Sniper], TRUE) * Settings!$B$4</f>
        <v>0</v>
      </c>
      <c r="Q219" s="28">
        <f>SUMIFS(Players[Base], Players[Team], Players[[#This Row],[Team]], Players[Captain], TRUE) * Settings!$B$5</f>
        <v>10.298399999999999</v>
      </c>
      <c r="R219" s="28">
        <f>SUMIFS(Players[Base], Players[Team], Players[[#This Row],[Team]], Players[Coach], TRUE) * Settings!$B$6</f>
        <v>0</v>
      </c>
      <c r="S219" s="28">
        <f>IF(Players[[#This Row],[Team]] = 0, 0, AVERAGEIFS(Players[ANC Base ATK], Players[Team], Players[[#This Row],[Team]]))</f>
        <v>26.082897656700698</v>
      </c>
      <c r="T219" s="28">
        <f>IF(Players[[#This Row],[Team]] = 0, 0, AVERAGEIFS(Players[ANC Base DEF], Players[Team], Players[[#This Row],[Team]]))</f>
        <v>36.534784939827226</v>
      </c>
      <c r="U219" s="28">
        <v>20.318397871951234</v>
      </c>
      <c r="V219" s="28">
        <v>73.066404828562867</v>
      </c>
    </row>
    <row r="220" spans="1:22" ht="15" customHeight="1">
      <c r="A220" s="12">
        <v>290</v>
      </c>
      <c r="B220" s="12" t="s">
        <v>314</v>
      </c>
      <c r="C220" s="12" t="s">
        <v>35</v>
      </c>
      <c r="D220" s="12" t="s">
        <v>310</v>
      </c>
      <c r="E220" s="12" t="s">
        <v>37</v>
      </c>
      <c r="F22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20" s="12" t="str">
        <f>IF(Players[[#This Row],[Coach]], "Coach", IF(Players[[#This Row],[Active]], "Active", "Inactive"))</f>
        <v>Active</v>
      </c>
      <c r="H220" s="32">
        <f>Players[[#This Row],[Base]] * Settings!$B$2 + Players[[#This Row],[Entry Bonus]] + Players[[#This Row],[Sniper Bonus]] + Players[[#This Row],[Captain Bonus]] + Players[[#This Row],[Coach Bonus]]</f>
        <v>61.912799999999997</v>
      </c>
      <c r="I220" s="21" t="b">
        <f>TRUE</f>
        <v>1</v>
      </c>
      <c r="J220" s="23" t="b">
        <f>FALSE</f>
        <v>0</v>
      </c>
      <c r="K220" s="21" t="b">
        <f>FALSE</f>
        <v>0</v>
      </c>
      <c r="L220" s="20" t="b">
        <f>FALSE</f>
        <v>0</v>
      </c>
      <c r="M220" s="20" t="b">
        <f>FALSE</f>
        <v>0</v>
      </c>
      <c r="N220" s="29">
        <v>62.32</v>
      </c>
      <c r="O220" s="28">
        <f>SUMIFS(Players[Base], Players[Team], Players[[#This Row],[Team]], Players[Entry], TRUE) * Settings!$B$3</f>
        <v>14.2224</v>
      </c>
      <c r="P220" s="28">
        <f>SUMIFS(Players[Base], Players[Team], Players[[#This Row],[Team]], Players[Sniper], TRUE) * Settings!$B$4</f>
        <v>0</v>
      </c>
      <c r="Q220" s="28">
        <f>SUMIFS(Players[Base], Players[Team], Players[[#This Row],[Team]], Players[Captain], TRUE) * Settings!$B$5</f>
        <v>10.298399999999999</v>
      </c>
      <c r="R220" s="28">
        <f>SUMIFS(Players[Base], Players[Team], Players[[#This Row],[Team]], Players[Coach], TRUE) * Settings!$B$6</f>
        <v>0</v>
      </c>
      <c r="S220" s="28">
        <f>IF(Players[[#This Row],[Team]] = 0, 0, AVERAGEIFS(Players[ANC Base ATK], Players[Team], Players[[#This Row],[Team]]))</f>
        <v>26.082897656700698</v>
      </c>
      <c r="T220" s="28">
        <f>IF(Players[[#This Row],[Team]] = 0, 0, AVERAGEIFS(Players[ANC Base DEF], Players[Team], Players[[#This Row],[Team]]))</f>
        <v>36.534784939827226</v>
      </c>
      <c r="U220" s="28">
        <v>9.5766329359636249</v>
      </c>
      <c r="V220" s="28">
        <v>13.260834691495733</v>
      </c>
    </row>
    <row r="221" spans="1:22" ht="15" customHeight="1">
      <c r="A221" s="12">
        <v>17</v>
      </c>
      <c r="B221" s="12" t="s">
        <v>315</v>
      </c>
      <c r="C221" s="12" t="s">
        <v>35</v>
      </c>
      <c r="D221" s="12" t="s">
        <v>310</v>
      </c>
      <c r="E221" s="12" t="s">
        <v>37</v>
      </c>
      <c r="F22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221" s="12" t="str">
        <f>IF(Players[[#This Row],[Coach]], "Coach", IF(Players[[#This Row],[Active]], "Active", "Inactive"))</f>
        <v>Active</v>
      </c>
      <c r="H221" s="32">
        <f>Players[[#This Row],[Base]] * Settings!$B$2 + Players[[#This Row],[Entry Bonus]] + Players[[#This Row],[Sniper Bonus]] + Players[[#This Row],[Captain Bonus]] + Players[[#This Row],[Coach Bonus]]</f>
        <v>51.592799999999997</v>
      </c>
      <c r="I221" s="21" t="b">
        <f>TRUE</f>
        <v>1</v>
      </c>
      <c r="J221" s="23" t="b">
        <f>TRUE</f>
        <v>1</v>
      </c>
      <c r="K221" s="21" t="b">
        <f>FALSE</f>
        <v>0</v>
      </c>
      <c r="L221" s="20" t="b">
        <f>FALSE</f>
        <v>0</v>
      </c>
      <c r="M221" s="20" t="b">
        <f>FALSE</f>
        <v>0</v>
      </c>
      <c r="N221" s="29">
        <v>45.12</v>
      </c>
      <c r="O221" s="28">
        <f>SUMIFS(Players[Base], Players[Team], Players[[#This Row],[Team]], Players[Entry], TRUE) * Settings!$B$3</f>
        <v>14.2224</v>
      </c>
      <c r="P221" s="28">
        <f>SUMIFS(Players[Base], Players[Team], Players[[#This Row],[Team]], Players[Sniper], TRUE) * Settings!$B$4</f>
        <v>0</v>
      </c>
      <c r="Q221" s="28">
        <f>SUMIFS(Players[Base], Players[Team], Players[[#This Row],[Team]], Players[Captain], TRUE) * Settings!$B$5</f>
        <v>10.298399999999999</v>
      </c>
      <c r="R221" s="28">
        <f>SUMIFS(Players[Base], Players[Team], Players[[#This Row],[Team]], Players[Coach], TRUE) * Settings!$B$6</f>
        <v>0</v>
      </c>
      <c r="S221" s="28">
        <f>IF(Players[[#This Row],[Team]] = 0, 0, AVERAGEIFS(Players[ANC Base ATK], Players[Team], Players[[#This Row],[Team]]))</f>
        <v>26.082897656700698</v>
      </c>
      <c r="T221" s="28">
        <f>IF(Players[[#This Row],[Team]] = 0, 0, AVERAGEIFS(Players[ANC Base DEF], Players[Team], Players[[#This Row],[Team]]))</f>
        <v>36.534784939827226</v>
      </c>
      <c r="U221" s="28">
        <v>1.9540024961394165</v>
      </c>
      <c r="V221" s="28">
        <v>8.2452409644939131</v>
      </c>
    </row>
    <row r="222" spans="1:22" ht="15" customHeight="1">
      <c r="A222" s="12">
        <v>217</v>
      </c>
      <c r="B222" s="12" t="s">
        <v>316</v>
      </c>
      <c r="C222" s="12" t="s">
        <v>152</v>
      </c>
      <c r="D222" s="12" t="s">
        <v>317</v>
      </c>
      <c r="E222" s="12" t="s">
        <v>154</v>
      </c>
      <c r="F22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222" s="12" t="str">
        <f>IF(Players[[#This Row],[Coach]], "Coach", IF(Players[[#This Row],[Active]], "Active", "Inactive"))</f>
        <v>Active</v>
      </c>
      <c r="H222" s="32">
        <f>Players[[#This Row],[Base]] * Settings!$B$2 + Players[[#This Row],[Entry Bonus]] + Players[[#This Row],[Sniper Bonus]] + Players[[#This Row],[Captain Bonus]] + Players[[#This Row],[Coach Bonus]]</f>
        <v>73.629599999999996</v>
      </c>
      <c r="I222" s="21" t="b">
        <f>TRUE</f>
        <v>1</v>
      </c>
      <c r="J222" s="23" t="b">
        <f>FALSE</f>
        <v>0</v>
      </c>
      <c r="K222" s="21" t="b">
        <f>TRUE</f>
        <v>1</v>
      </c>
      <c r="L222" s="20" t="b">
        <f>FALSE</f>
        <v>0</v>
      </c>
      <c r="M222" s="20" t="b">
        <f>FALSE</f>
        <v>0</v>
      </c>
      <c r="N222" s="29">
        <v>96.15</v>
      </c>
      <c r="O222" s="28">
        <f>SUMIFS(Players[Base], Players[Team], Players[[#This Row],[Team]], Players[Entry], TRUE) * Settings!$B$3</f>
        <v>0.56159999999999999</v>
      </c>
      <c r="P222" s="28">
        <f>SUMIFS(Players[Base], Players[Team], Players[[#This Row],[Team]], Players[Sniper], TRUE) * Settings!$B$4</f>
        <v>11.538</v>
      </c>
      <c r="Q222" s="28">
        <f>SUMIFS(Players[Base], Players[Team], Players[[#This Row],[Team]], Players[Captain], TRUE) * Settings!$B$5</f>
        <v>3.84</v>
      </c>
      <c r="R222" s="28">
        <f>SUMIFS(Players[Base], Players[Team], Players[[#This Row],[Team]], Players[Coach], TRUE) * Settings!$B$6</f>
        <v>0</v>
      </c>
      <c r="S222" s="28">
        <f>IF(Players[[#This Row],[Team]] = 0, 0, AVERAGEIFS(Players[ANC Base ATK], Players[Team], Players[[#This Row],[Team]]))</f>
        <v>31.161638298010466</v>
      </c>
      <c r="T222" s="28">
        <f>IF(Players[[#This Row],[Team]] = 0, 0, AVERAGEIFS(Players[ANC Base DEF], Players[Team], Players[[#This Row],[Team]]))</f>
        <v>35.820173353697683</v>
      </c>
      <c r="U222" s="28">
        <v>61.222934201981381</v>
      </c>
      <c r="V222" s="28">
        <v>90.511613974874692</v>
      </c>
    </row>
    <row r="223" spans="1:22" ht="15" customHeight="1">
      <c r="A223" s="12">
        <v>349</v>
      </c>
      <c r="B223" s="12" t="s">
        <v>318</v>
      </c>
      <c r="C223" s="12" t="s">
        <v>152</v>
      </c>
      <c r="D223" s="12" t="s">
        <v>317</v>
      </c>
      <c r="E223" s="12" t="s">
        <v>154</v>
      </c>
      <c r="F22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23" s="12" t="str">
        <f>IF(Players[[#This Row],[Coach]], "Coach", IF(Players[[#This Row],[Active]], "Active", "Inactive"))</f>
        <v>Active</v>
      </c>
      <c r="H223" s="32">
        <f>Players[[#This Row],[Base]] * Settings!$B$2 + Players[[#This Row],[Entry Bonus]] + Players[[#This Row],[Sniper Bonus]] + Players[[#This Row],[Captain Bonus]] + Players[[#This Row],[Coach Bonus]]</f>
        <v>42.273600000000002</v>
      </c>
      <c r="I223" s="21" t="b">
        <f>TRUE</f>
        <v>1</v>
      </c>
      <c r="J223" s="23" t="b">
        <f>FALSE</f>
        <v>0</v>
      </c>
      <c r="K223" s="21" t="b">
        <f>FALSE</f>
        <v>0</v>
      </c>
      <c r="L223" s="20" t="b">
        <f>FALSE</f>
        <v>0</v>
      </c>
      <c r="M223" s="20" t="b">
        <f>FALSE</f>
        <v>0</v>
      </c>
      <c r="N223" s="29">
        <v>43.89</v>
      </c>
      <c r="O223" s="28">
        <f>SUMIFS(Players[Base], Players[Team], Players[[#This Row],[Team]], Players[Entry], TRUE) * Settings!$B$3</f>
        <v>0.56159999999999999</v>
      </c>
      <c r="P223" s="28">
        <f>SUMIFS(Players[Base], Players[Team], Players[[#This Row],[Team]], Players[Sniper], TRUE) * Settings!$B$4</f>
        <v>11.538</v>
      </c>
      <c r="Q223" s="28">
        <f>SUMIFS(Players[Base], Players[Team], Players[[#This Row],[Team]], Players[Captain], TRUE) * Settings!$B$5</f>
        <v>3.84</v>
      </c>
      <c r="R223" s="28">
        <f>SUMIFS(Players[Base], Players[Team], Players[[#This Row],[Team]], Players[Coach], TRUE) * Settings!$B$6</f>
        <v>0</v>
      </c>
      <c r="S223" s="28">
        <f>IF(Players[[#This Row],[Team]] = 0, 0, AVERAGEIFS(Players[ANC Base ATK], Players[Team], Players[[#This Row],[Team]]))</f>
        <v>31.161638298010466</v>
      </c>
      <c r="T223" s="28">
        <f>IF(Players[[#This Row],[Team]] = 0, 0, AVERAGEIFS(Players[ANC Base DEF], Players[Team], Players[[#This Row],[Team]]))</f>
        <v>35.820173353697683</v>
      </c>
      <c r="U223" s="28">
        <v>38.645714863807456</v>
      </c>
      <c r="V223" s="28">
        <v>12.612205084727712</v>
      </c>
    </row>
    <row r="224" spans="1:22" ht="15" customHeight="1">
      <c r="A224" s="12">
        <v>106</v>
      </c>
      <c r="B224" s="12" t="s">
        <v>319</v>
      </c>
      <c r="C224" s="12" t="s">
        <v>152</v>
      </c>
      <c r="D224" s="12" t="s">
        <v>317</v>
      </c>
      <c r="E224" s="12" t="s">
        <v>154</v>
      </c>
      <c r="F22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24" s="12" t="str">
        <f>IF(Players[[#This Row],[Coach]], "Coach", IF(Players[[#This Row],[Active]], "Active", "Inactive"))</f>
        <v>Active</v>
      </c>
      <c r="H224" s="32">
        <f>Players[[#This Row],[Base]] * Settings!$B$2 + Players[[#This Row],[Entry Bonus]] + Players[[#This Row],[Sniper Bonus]] + Players[[#This Row],[Captain Bonus]] + Players[[#This Row],[Coach Bonus]]</f>
        <v>48.117599999999996</v>
      </c>
      <c r="I224" s="21" t="b">
        <f>TRUE</f>
        <v>1</v>
      </c>
      <c r="J224" s="23" t="b">
        <f>FALSE</f>
        <v>0</v>
      </c>
      <c r="K224" s="21" t="b">
        <f>FALSE</f>
        <v>0</v>
      </c>
      <c r="L224" s="20" t="b">
        <f>FALSE</f>
        <v>0</v>
      </c>
      <c r="M224" s="20" t="b">
        <f>FALSE</f>
        <v>0</v>
      </c>
      <c r="N224" s="29">
        <v>53.63</v>
      </c>
      <c r="O224" s="28">
        <f>SUMIFS(Players[Base], Players[Team], Players[[#This Row],[Team]], Players[Entry], TRUE) * Settings!$B$3</f>
        <v>0.56159999999999999</v>
      </c>
      <c r="P224" s="28">
        <f>SUMIFS(Players[Base], Players[Team], Players[[#This Row],[Team]], Players[Sniper], TRUE) * Settings!$B$4</f>
        <v>11.538</v>
      </c>
      <c r="Q224" s="28">
        <f>SUMIFS(Players[Base], Players[Team], Players[[#This Row],[Team]], Players[Captain], TRUE) * Settings!$B$5</f>
        <v>3.84</v>
      </c>
      <c r="R224" s="28">
        <f>SUMIFS(Players[Base], Players[Team], Players[[#This Row],[Team]], Players[Coach], TRUE) * Settings!$B$6</f>
        <v>0</v>
      </c>
      <c r="S224" s="28">
        <f>IF(Players[[#This Row],[Team]] = 0, 0, AVERAGEIFS(Players[ANC Base ATK], Players[Team], Players[[#This Row],[Team]]))</f>
        <v>31.161638298010466</v>
      </c>
      <c r="T224" s="28">
        <f>IF(Players[[#This Row],[Team]] = 0, 0, AVERAGEIFS(Players[ANC Base DEF], Players[Team], Players[[#This Row],[Team]]))</f>
        <v>35.820173353697683</v>
      </c>
      <c r="U224" s="28">
        <v>35.869653866256094</v>
      </c>
      <c r="V224" s="28">
        <v>2.634279667386298</v>
      </c>
    </row>
    <row r="225" spans="1:22" ht="15" customHeight="1">
      <c r="A225" s="12">
        <v>243</v>
      </c>
      <c r="B225" s="12" t="s">
        <v>320</v>
      </c>
      <c r="C225" s="12" t="s">
        <v>152</v>
      </c>
      <c r="D225" s="12" t="s">
        <v>317</v>
      </c>
      <c r="E225" s="12" t="s">
        <v>154</v>
      </c>
      <c r="F22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225" s="12" t="str">
        <f>IF(Players[[#This Row],[Coach]], "Coach", IF(Players[[#This Row],[Active]], "Active", "Inactive"))</f>
        <v>Active</v>
      </c>
      <c r="H225" s="32">
        <f>Players[[#This Row],[Base]] * Settings!$B$2 + Players[[#This Row],[Entry Bonus]] + Players[[#This Row],[Sniper Bonus]] + Players[[#This Row],[Captain Bonus]] + Players[[#This Row],[Coach Bonus]]</f>
        <v>35.139600000000002</v>
      </c>
      <c r="I225" s="21" t="b">
        <f>TRUE</f>
        <v>1</v>
      </c>
      <c r="J225" s="23" t="b">
        <f>FALSE</f>
        <v>0</v>
      </c>
      <c r="K225" s="21" t="b">
        <f>FALSE</f>
        <v>0</v>
      </c>
      <c r="L225" s="20" t="b">
        <f>TRUE</f>
        <v>1</v>
      </c>
      <c r="M225" s="20" t="b">
        <f>FALSE</f>
        <v>0</v>
      </c>
      <c r="N225" s="29">
        <v>32</v>
      </c>
      <c r="O225" s="28">
        <f>SUMIFS(Players[Base], Players[Team], Players[[#This Row],[Team]], Players[Entry], TRUE) * Settings!$B$3</f>
        <v>0.56159999999999999</v>
      </c>
      <c r="P225" s="28">
        <f>SUMIFS(Players[Base], Players[Team], Players[[#This Row],[Team]], Players[Sniper], TRUE) * Settings!$B$4</f>
        <v>11.538</v>
      </c>
      <c r="Q225" s="28">
        <f>SUMIFS(Players[Base], Players[Team], Players[[#This Row],[Team]], Players[Captain], TRUE) * Settings!$B$5</f>
        <v>3.84</v>
      </c>
      <c r="R225" s="28">
        <f>SUMIFS(Players[Base], Players[Team], Players[[#This Row],[Team]], Players[Coach], TRUE) * Settings!$B$6</f>
        <v>0</v>
      </c>
      <c r="S225" s="28">
        <f>IF(Players[[#This Row],[Team]] = 0, 0, AVERAGEIFS(Players[ANC Base ATK], Players[Team], Players[[#This Row],[Team]]))</f>
        <v>31.161638298010466</v>
      </c>
      <c r="T225" s="28">
        <f>IF(Players[[#This Row],[Team]] = 0, 0, AVERAGEIFS(Players[ANC Base DEF], Players[Team], Players[[#This Row],[Team]]))</f>
        <v>35.820173353697683</v>
      </c>
      <c r="U225" s="28">
        <v>13.590948852690687</v>
      </c>
      <c r="V225" s="28">
        <v>68.197646479586112</v>
      </c>
    </row>
    <row r="226" spans="1:22" ht="15" customHeight="1">
      <c r="A226" s="12">
        <v>8</v>
      </c>
      <c r="B226" s="12" t="s">
        <v>321</v>
      </c>
      <c r="C226" s="12" t="s">
        <v>152</v>
      </c>
      <c r="D226" s="12" t="s">
        <v>317</v>
      </c>
      <c r="E226" s="12" t="s">
        <v>154</v>
      </c>
      <c r="F22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226" s="12" t="str">
        <f>IF(Players[[#This Row],[Coach]], "Coach", IF(Players[[#This Row],[Active]], "Active", "Inactive"))</f>
        <v>Active</v>
      </c>
      <c r="H226" s="32">
        <f>Players[[#This Row],[Base]] * Settings!$B$2 + Players[[#This Row],[Entry Bonus]] + Players[[#This Row],[Sniper Bonus]] + Players[[#This Row],[Captain Bonus]] + Players[[#This Row],[Coach Bonus]]</f>
        <v>18.747599999999998</v>
      </c>
      <c r="I226" s="21" t="b">
        <f>TRUE</f>
        <v>1</v>
      </c>
      <c r="J226" s="23" t="b">
        <f>TRUE</f>
        <v>1</v>
      </c>
      <c r="K226" s="21" t="b">
        <f>FALSE</f>
        <v>0</v>
      </c>
      <c r="L226" s="20" t="b">
        <f>FALSE</f>
        <v>0</v>
      </c>
      <c r="M226" s="20" t="b">
        <f>FALSE</f>
        <v>0</v>
      </c>
      <c r="N226" s="29">
        <v>4.68</v>
      </c>
      <c r="O226" s="28">
        <f>SUMIFS(Players[Base], Players[Team], Players[[#This Row],[Team]], Players[Entry], TRUE) * Settings!$B$3</f>
        <v>0.56159999999999999</v>
      </c>
      <c r="P226" s="28">
        <f>SUMIFS(Players[Base], Players[Team], Players[[#This Row],[Team]], Players[Sniper], TRUE) * Settings!$B$4</f>
        <v>11.538</v>
      </c>
      <c r="Q226" s="28">
        <f>SUMIFS(Players[Base], Players[Team], Players[[#This Row],[Team]], Players[Captain], TRUE) * Settings!$B$5</f>
        <v>3.84</v>
      </c>
      <c r="R226" s="28">
        <f>SUMIFS(Players[Base], Players[Team], Players[[#This Row],[Team]], Players[Coach], TRUE) * Settings!$B$6</f>
        <v>0</v>
      </c>
      <c r="S226" s="28">
        <f>IF(Players[[#This Row],[Team]] = 0, 0, AVERAGEIFS(Players[ANC Base ATK], Players[Team], Players[[#This Row],[Team]]))</f>
        <v>31.161638298010466</v>
      </c>
      <c r="T226" s="28">
        <f>IF(Players[[#This Row],[Team]] = 0, 0, AVERAGEIFS(Players[ANC Base DEF], Players[Team], Players[[#This Row],[Team]]))</f>
        <v>35.820173353697683</v>
      </c>
      <c r="U226" s="28">
        <v>6.4789397053167272</v>
      </c>
      <c r="V226" s="28">
        <v>5.1451215619135731</v>
      </c>
    </row>
    <row r="227" spans="1:22" ht="15" customHeight="1">
      <c r="A227" s="12">
        <v>288</v>
      </c>
      <c r="B227" s="12" t="s">
        <v>322</v>
      </c>
      <c r="C227" s="12" t="s">
        <v>51</v>
      </c>
      <c r="D227" s="12" t="s">
        <v>323</v>
      </c>
      <c r="E227" s="12" t="s">
        <v>27</v>
      </c>
      <c r="F22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227" s="12" t="str">
        <f>IF(Players[[#This Row],[Coach]], "Coach", IF(Players[[#This Row],[Active]], "Active", "Inactive"))</f>
        <v>Active</v>
      </c>
      <c r="H227" s="32">
        <f>Players[[#This Row],[Base]] * Settings!$B$2 + Players[[#This Row],[Entry Bonus]] + Players[[#This Row],[Sniper Bonus]] + Players[[#This Row],[Captain Bonus]] + Players[[#This Row],[Coach Bonus]]</f>
        <v>84.387600000000006</v>
      </c>
      <c r="I227" s="21" t="b">
        <f>TRUE</f>
        <v>1</v>
      </c>
      <c r="J227" s="23" t="b">
        <f>FALSE</f>
        <v>0</v>
      </c>
      <c r="K227" s="21" t="b">
        <f>FALSE</f>
        <v>0</v>
      </c>
      <c r="L227" s="20" t="b">
        <f>TRUE</f>
        <v>1</v>
      </c>
      <c r="M227" s="20" t="b">
        <f>FALSE</f>
        <v>0</v>
      </c>
      <c r="N227" s="29">
        <v>95.84</v>
      </c>
      <c r="O227" s="28">
        <f>SUMIFS(Players[Base], Players[Team], Players[[#This Row],[Team]], Players[Entry], TRUE) * Settings!$B$3</f>
        <v>8.299199999999999</v>
      </c>
      <c r="P227" s="28">
        <f>SUMIFS(Players[Base], Players[Team], Players[[#This Row],[Team]], Players[Sniper], TRUE) * Settings!$B$4</f>
        <v>7.0835999999999997</v>
      </c>
      <c r="Q227" s="28">
        <f>SUMIFS(Players[Base], Players[Team], Players[[#This Row],[Team]], Players[Captain], TRUE) * Settings!$B$5</f>
        <v>11.5008</v>
      </c>
      <c r="R227" s="28">
        <f>SUMIFS(Players[Base], Players[Team], Players[[#This Row],[Team]], Players[Coach], TRUE) * Settings!$B$6</f>
        <v>0</v>
      </c>
      <c r="S227" s="28">
        <f>IF(Players[[#This Row],[Team]] = 0, 0, AVERAGEIFS(Players[ANC Base ATK], Players[Team], Players[[#This Row],[Team]]))</f>
        <v>58.334266621160637</v>
      </c>
      <c r="T227" s="28">
        <f>IF(Players[[#This Row],[Team]] = 0, 0, AVERAGEIFS(Players[ANC Base DEF], Players[Team], Players[[#This Row],[Team]]))</f>
        <v>35.265007556947879</v>
      </c>
      <c r="U227" s="28">
        <v>79.564708417223187</v>
      </c>
      <c r="V227" s="28">
        <v>94.468036041014429</v>
      </c>
    </row>
    <row r="228" spans="1:22" ht="15" customHeight="1">
      <c r="A228" s="12">
        <v>74</v>
      </c>
      <c r="B228" s="12" t="s">
        <v>324</v>
      </c>
      <c r="C228" s="12" t="s">
        <v>44</v>
      </c>
      <c r="D228" s="12" t="s">
        <v>323</v>
      </c>
      <c r="E228" s="12" t="s">
        <v>27</v>
      </c>
      <c r="F22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28" s="12" t="str">
        <f>IF(Players[[#This Row],[Coach]], "Coach", IF(Players[[#This Row],[Active]], "Active", "Inactive"))</f>
        <v>Active</v>
      </c>
      <c r="H228" s="32">
        <f>Players[[#This Row],[Base]] * Settings!$B$2 + Players[[#This Row],[Entry Bonus]] + Players[[#This Row],[Sniper Bonus]] + Players[[#This Row],[Captain Bonus]] + Players[[#This Row],[Coach Bonus]]</f>
        <v>85.46159999999999</v>
      </c>
      <c r="I228" s="21" t="b">
        <f>TRUE</f>
        <v>1</v>
      </c>
      <c r="J228" s="23" t="b">
        <f>FALSE</f>
        <v>0</v>
      </c>
      <c r="K228" s="21" t="b">
        <f>FALSE</f>
        <v>0</v>
      </c>
      <c r="L228" s="20" t="b">
        <f>FALSE</f>
        <v>0</v>
      </c>
      <c r="M228" s="20" t="b">
        <f>FALSE</f>
        <v>0</v>
      </c>
      <c r="N228" s="29">
        <v>97.63</v>
      </c>
      <c r="O228" s="28">
        <f>SUMIFS(Players[Base], Players[Team], Players[[#This Row],[Team]], Players[Entry], TRUE) * Settings!$B$3</f>
        <v>8.299199999999999</v>
      </c>
      <c r="P228" s="28">
        <f>SUMIFS(Players[Base], Players[Team], Players[[#This Row],[Team]], Players[Sniper], TRUE) * Settings!$B$4</f>
        <v>7.0835999999999997</v>
      </c>
      <c r="Q228" s="28">
        <f>SUMIFS(Players[Base], Players[Team], Players[[#This Row],[Team]], Players[Captain], TRUE) * Settings!$B$5</f>
        <v>11.5008</v>
      </c>
      <c r="R228" s="28">
        <f>SUMIFS(Players[Base], Players[Team], Players[[#This Row],[Team]], Players[Coach], TRUE) * Settings!$B$6</f>
        <v>0</v>
      </c>
      <c r="S228" s="28">
        <f>IF(Players[[#This Row],[Team]] = 0, 0, AVERAGEIFS(Players[ANC Base ATK], Players[Team], Players[[#This Row],[Team]]))</f>
        <v>58.334266621160637</v>
      </c>
      <c r="T228" s="28">
        <f>IF(Players[[#This Row],[Team]] = 0, 0, AVERAGEIFS(Players[ANC Base DEF], Players[Team], Players[[#This Row],[Team]]))</f>
        <v>35.265007556947879</v>
      </c>
      <c r="U228" s="28">
        <v>70.629203403367157</v>
      </c>
      <c r="V228" s="28">
        <v>5.5195602895362867</v>
      </c>
    </row>
    <row r="229" spans="1:22" ht="15" customHeight="1">
      <c r="A229" s="12">
        <v>68</v>
      </c>
      <c r="B229" s="12" t="s">
        <v>325</v>
      </c>
      <c r="C229" s="12" t="s">
        <v>51</v>
      </c>
      <c r="D229" s="12" t="s">
        <v>323</v>
      </c>
      <c r="E229" s="12" t="s">
        <v>27</v>
      </c>
      <c r="F22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229" s="12" t="str">
        <f>IF(Players[[#This Row],[Coach]], "Coach", IF(Players[[#This Row],[Active]], "Active", "Inactive"))</f>
        <v>Active</v>
      </c>
      <c r="H229" s="32">
        <f>Players[[#This Row],[Base]] * Settings!$B$2 + Players[[#This Row],[Entry Bonus]] + Players[[#This Row],[Sniper Bonus]] + Players[[#This Row],[Captain Bonus]] + Players[[#This Row],[Coach Bonus]]</f>
        <v>62.301599999999993</v>
      </c>
      <c r="I229" s="21" t="b">
        <f>TRUE</f>
        <v>1</v>
      </c>
      <c r="J229" s="23" t="b">
        <f>FALSE</f>
        <v>0</v>
      </c>
      <c r="K229" s="21" t="b">
        <f>TRUE</f>
        <v>1</v>
      </c>
      <c r="L229" s="20" t="b">
        <f>FALSE</f>
        <v>0</v>
      </c>
      <c r="M229" s="20" t="b">
        <f>FALSE</f>
        <v>0</v>
      </c>
      <c r="N229" s="29">
        <v>59.03</v>
      </c>
      <c r="O229" s="28">
        <f>SUMIFS(Players[Base], Players[Team], Players[[#This Row],[Team]], Players[Entry], TRUE) * Settings!$B$3</f>
        <v>8.299199999999999</v>
      </c>
      <c r="P229" s="28">
        <f>SUMIFS(Players[Base], Players[Team], Players[[#This Row],[Team]], Players[Sniper], TRUE) * Settings!$B$4</f>
        <v>7.0835999999999997</v>
      </c>
      <c r="Q229" s="28">
        <f>SUMIFS(Players[Base], Players[Team], Players[[#This Row],[Team]], Players[Captain], TRUE) * Settings!$B$5</f>
        <v>11.5008</v>
      </c>
      <c r="R229" s="28">
        <f>SUMIFS(Players[Base], Players[Team], Players[[#This Row],[Team]], Players[Coach], TRUE) * Settings!$B$6</f>
        <v>0</v>
      </c>
      <c r="S229" s="28">
        <f>IF(Players[[#This Row],[Team]] = 0, 0, AVERAGEIFS(Players[ANC Base ATK], Players[Team], Players[[#This Row],[Team]]))</f>
        <v>58.334266621160637</v>
      </c>
      <c r="T229" s="28">
        <f>IF(Players[[#This Row],[Team]] = 0, 0, AVERAGEIFS(Players[ANC Base DEF], Players[Team], Players[[#This Row],[Team]]))</f>
        <v>35.265007556947879</v>
      </c>
      <c r="U229" s="28">
        <v>61.660007914049167</v>
      </c>
      <c r="V229" s="28">
        <v>5.6790818645215859</v>
      </c>
    </row>
    <row r="230" spans="1:22" ht="15" customHeight="1">
      <c r="A230" s="12">
        <v>328</v>
      </c>
      <c r="B230" s="12" t="s">
        <v>326</v>
      </c>
      <c r="C230" s="12" t="s">
        <v>29</v>
      </c>
      <c r="D230" s="12" t="s">
        <v>323</v>
      </c>
      <c r="E230" s="12" t="s">
        <v>27</v>
      </c>
      <c r="F23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230" s="12" t="str">
        <f>IF(Players[[#This Row],[Coach]], "Coach", IF(Players[[#This Row],[Active]], "Active", "Inactive"))</f>
        <v>Active</v>
      </c>
      <c r="H230" s="32">
        <f>Players[[#This Row],[Base]] * Settings!$B$2 + Players[[#This Row],[Entry Bonus]] + Players[[#This Row],[Sniper Bonus]] + Players[[#This Row],[Captain Bonus]] + Players[[#This Row],[Coach Bonus]]</f>
        <v>68.379599999999996</v>
      </c>
      <c r="I230" s="21" t="b">
        <f>TRUE</f>
        <v>1</v>
      </c>
      <c r="J230" s="23" t="b">
        <f>TRUE</f>
        <v>1</v>
      </c>
      <c r="K230" s="21" t="b">
        <f>FALSE</f>
        <v>0</v>
      </c>
      <c r="L230" s="20" t="b">
        <f>FALSE</f>
        <v>0</v>
      </c>
      <c r="M230" s="20" t="b">
        <f>FALSE</f>
        <v>0</v>
      </c>
      <c r="N230" s="29">
        <v>69.16</v>
      </c>
      <c r="O230" s="28">
        <f>SUMIFS(Players[Base], Players[Team], Players[[#This Row],[Team]], Players[Entry], TRUE) * Settings!$B$3</f>
        <v>8.299199999999999</v>
      </c>
      <c r="P230" s="28">
        <f>SUMIFS(Players[Base], Players[Team], Players[[#This Row],[Team]], Players[Sniper], TRUE) * Settings!$B$4</f>
        <v>7.0835999999999997</v>
      </c>
      <c r="Q230" s="28">
        <f>SUMIFS(Players[Base], Players[Team], Players[[#This Row],[Team]], Players[Captain], TRUE) * Settings!$B$5</f>
        <v>11.5008</v>
      </c>
      <c r="R230" s="28">
        <f>SUMIFS(Players[Base], Players[Team], Players[[#This Row],[Team]], Players[Coach], TRUE) * Settings!$B$6</f>
        <v>0</v>
      </c>
      <c r="S230" s="28">
        <f>IF(Players[[#This Row],[Team]] = 0, 0, AVERAGEIFS(Players[ANC Base ATK], Players[Team], Players[[#This Row],[Team]]))</f>
        <v>58.334266621160637</v>
      </c>
      <c r="T230" s="28">
        <f>IF(Players[[#This Row],[Team]] = 0, 0, AVERAGEIFS(Players[ANC Base DEF], Players[Team], Players[[#This Row],[Team]]))</f>
        <v>35.265007556947879</v>
      </c>
      <c r="U230" s="28">
        <v>46.784164555753478</v>
      </c>
      <c r="V230" s="28">
        <v>34.548997819438213</v>
      </c>
    </row>
    <row r="231" spans="1:22" ht="15" customHeight="1">
      <c r="A231" s="12">
        <v>78</v>
      </c>
      <c r="B231" s="12" t="s">
        <v>327</v>
      </c>
      <c r="C231" s="12" t="s">
        <v>271</v>
      </c>
      <c r="D231" s="12" t="s">
        <v>323</v>
      </c>
      <c r="E231" s="12" t="s">
        <v>27</v>
      </c>
      <c r="F23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31" s="12" t="str">
        <f>IF(Players[[#This Row],[Coach]], "Coach", IF(Players[[#This Row],[Active]], "Active", "Inactive"))</f>
        <v>Active</v>
      </c>
      <c r="H231" s="32">
        <f>Players[[#This Row],[Base]] * Settings!$B$2 + Players[[#This Row],[Entry Bonus]] + Players[[#This Row],[Sniper Bonus]] + Players[[#This Row],[Captain Bonus]] + Players[[#This Row],[Coach Bonus]]</f>
        <v>37.977600000000002</v>
      </c>
      <c r="I231" s="21" t="b">
        <f>TRUE</f>
        <v>1</v>
      </c>
      <c r="J231" s="23" t="b">
        <f>FALSE</f>
        <v>0</v>
      </c>
      <c r="K231" s="21" t="b">
        <f>FALSE</f>
        <v>0</v>
      </c>
      <c r="L231" s="20" t="b">
        <f>FALSE</f>
        <v>0</v>
      </c>
      <c r="M231" s="20" t="b">
        <f>FALSE</f>
        <v>0</v>
      </c>
      <c r="N231" s="29">
        <v>18.489999999999998</v>
      </c>
      <c r="O231" s="28">
        <f>SUMIFS(Players[Base], Players[Team], Players[[#This Row],[Team]], Players[Entry], TRUE) * Settings!$B$3</f>
        <v>8.299199999999999</v>
      </c>
      <c r="P231" s="28">
        <f>SUMIFS(Players[Base], Players[Team], Players[[#This Row],[Team]], Players[Sniper], TRUE) * Settings!$B$4</f>
        <v>7.0835999999999997</v>
      </c>
      <c r="Q231" s="28">
        <f>SUMIFS(Players[Base], Players[Team], Players[[#This Row],[Team]], Players[Captain], TRUE) * Settings!$B$5</f>
        <v>11.5008</v>
      </c>
      <c r="R231" s="28">
        <f>SUMIFS(Players[Base], Players[Team], Players[[#This Row],[Team]], Players[Coach], TRUE) * Settings!$B$6</f>
        <v>0</v>
      </c>
      <c r="S231" s="28">
        <f>IF(Players[[#This Row],[Team]] = 0, 0, AVERAGEIFS(Players[ANC Base ATK], Players[Team], Players[[#This Row],[Team]]))</f>
        <v>58.334266621160637</v>
      </c>
      <c r="T231" s="28">
        <f>IF(Players[[#This Row],[Team]] = 0, 0, AVERAGEIFS(Players[ANC Base DEF], Players[Team], Players[[#This Row],[Team]]))</f>
        <v>35.265007556947879</v>
      </c>
      <c r="U231" s="28">
        <v>33.033248815410154</v>
      </c>
      <c r="V231" s="28">
        <v>36.109361770228901</v>
      </c>
    </row>
    <row r="232" spans="1:22" ht="15" customHeight="1">
      <c r="A232" s="12">
        <v>321</v>
      </c>
      <c r="B232" s="12" t="s">
        <v>328</v>
      </c>
      <c r="C232" s="12" t="s">
        <v>244</v>
      </c>
      <c r="D232" s="12" t="s">
        <v>329</v>
      </c>
      <c r="E232" s="12" t="s">
        <v>154</v>
      </c>
      <c r="F23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32" s="12" t="str">
        <f>IF(Players[[#This Row],[Coach]], "Coach", IF(Players[[#This Row],[Active]], "Active", "Inactive"))</f>
        <v>Active</v>
      </c>
      <c r="H232" s="32">
        <f>Players[[#This Row],[Base]] * Settings!$B$2 + Players[[#This Row],[Entry Bonus]] + Players[[#This Row],[Sniper Bonus]] + Players[[#This Row],[Captain Bonus]] + Players[[#This Row],[Coach Bonus]]</f>
        <v>71.078400000000016</v>
      </c>
      <c r="I232" s="21" t="b">
        <f>TRUE</f>
        <v>1</v>
      </c>
      <c r="J232" s="23" t="b">
        <f>FALSE</f>
        <v>0</v>
      </c>
      <c r="K232" s="21" t="b">
        <f>FALSE</f>
        <v>0</v>
      </c>
      <c r="L232" s="20" t="b">
        <f>FALSE</f>
        <v>0</v>
      </c>
      <c r="M232" s="20" t="b">
        <f>FALSE</f>
        <v>0</v>
      </c>
      <c r="N232" s="29">
        <v>94.4</v>
      </c>
      <c r="O232" s="28">
        <f>SUMIFS(Players[Base], Players[Team], Players[[#This Row],[Team]], Players[Entry], TRUE) * Settings!$B$3</f>
        <v>8.4672000000000001</v>
      </c>
      <c r="P232" s="28">
        <f>SUMIFS(Players[Base], Players[Team], Players[[#This Row],[Team]], Players[Sniper], TRUE) * Settings!$B$4</f>
        <v>0.45599999999999996</v>
      </c>
      <c r="Q232" s="28">
        <f>SUMIFS(Players[Base], Players[Team], Players[[#This Row],[Team]], Players[Captain], TRUE) * Settings!$B$5</f>
        <v>5.5152000000000001</v>
      </c>
      <c r="R232" s="28">
        <f>SUMIFS(Players[Base], Players[Team], Players[[#This Row],[Team]], Players[Coach], TRUE) * Settings!$B$6</f>
        <v>0</v>
      </c>
      <c r="S232" s="28">
        <f>IF(Players[[#This Row],[Team]] = 0, 0, AVERAGEIFS(Players[ANC Base ATK], Players[Team], Players[[#This Row],[Team]]))</f>
        <v>34.967063036798017</v>
      </c>
      <c r="T232" s="28">
        <f>IF(Players[[#This Row],[Team]] = 0, 0, AVERAGEIFS(Players[ANC Base DEF], Players[Team], Players[[#This Row],[Team]]))</f>
        <v>34.689684220483244</v>
      </c>
      <c r="U232" s="28">
        <v>69.61586123756291</v>
      </c>
      <c r="V232" s="28">
        <v>7.1341895114196312</v>
      </c>
    </row>
    <row r="233" spans="1:22" ht="15" customHeight="1">
      <c r="A233" s="12">
        <v>312</v>
      </c>
      <c r="B233" s="12" t="s">
        <v>330</v>
      </c>
      <c r="C233" s="12" t="s">
        <v>244</v>
      </c>
      <c r="D233" s="12" t="s">
        <v>329</v>
      </c>
      <c r="E233" s="12" t="s">
        <v>154</v>
      </c>
      <c r="F23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233" s="12" t="str">
        <f>IF(Players[[#This Row],[Coach]], "Coach", IF(Players[[#This Row],[Active]], "Active", "Inactive"))</f>
        <v>Active</v>
      </c>
      <c r="H233" s="32">
        <f>Players[[#This Row],[Base]] * Settings!$B$2 + Players[[#This Row],[Entry Bonus]] + Players[[#This Row],[Sniper Bonus]] + Players[[#This Row],[Captain Bonus]] + Players[[#This Row],[Coach Bonus]]</f>
        <v>56.7744</v>
      </c>
      <c r="I233" s="21" t="b">
        <f>TRUE</f>
        <v>1</v>
      </c>
      <c r="J233" s="23" t="b">
        <f>TRUE</f>
        <v>1</v>
      </c>
      <c r="K233" s="21" t="b">
        <f>FALSE</f>
        <v>0</v>
      </c>
      <c r="L233" s="20" t="b">
        <f>FALSE</f>
        <v>0</v>
      </c>
      <c r="M233" s="20" t="b">
        <f>FALSE</f>
        <v>0</v>
      </c>
      <c r="N233" s="29">
        <v>70.56</v>
      </c>
      <c r="O233" s="28">
        <f>SUMIFS(Players[Base], Players[Team], Players[[#This Row],[Team]], Players[Entry], TRUE) * Settings!$B$3</f>
        <v>8.4672000000000001</v>
      </c>
      <c r="P233" s="28">
        <f>SUMIFS(Players[Base], Players[Team], Players[[#This Row],[Team]], Players[Sniper], TRUE) * Settings!$B$4</f>
        <v>0.45599999999999996</v>
      </c>
      <c r="Q233" s="28">
        <f>SUMIFS(Players[Base], Players[Team], Players[[#This Row],[Team]], Players[Captain], TRUE) * Settings!$B$5</f>
        <v>5.5152000000000001</v>
      </c>
      <c r="R233" s="28">
        <f>SUMIFS(Players[Base], Players[Team], Players[[#This Row],[Team]], Players[Coach], TRUE) * Settings!$B$6</f>
        <v>0</v>
      </c>
      <c r="S233" s="28">
        <f>IF(Players[[#This Row],[Team]] = 0, 0, AVERAGEIFS(Players[ANC Base ATK], Players[Team], Players[[#This Row],[Team]]))</f>
        <v>34.967063036798017</v>
      </c>
      <c r="T233" s="28">
        <f>IF(Players[[#This Row],[Team]] = 0, 0, AVERAGEIFS(Players[ANC Base DEF], Players[Team], Players[[#This Row],[Team]]))</f>
        <v>34.689684220483244</v>
      </c>
      <c r="U233" s="28">
        <v>49.883838935917716</v>
      </c>
      <c r="V233" s="28">
        <v>30.365904979223757</v>
      </c>
    </row>
    <row r="234" spans="1:22" ht="15" customHeight="1">
      <c r="A234" s="12">
        <v>319</v>
      </c>
      <c r="B234" s="12" t="s">
        <v>331</v>
      </c>
      <c r="C234" s="12" t="s">
        <v>244</v>
      </c>
      <c r="D234" s="12" t="s">
        <v>329</v>
      </c>
      <c r="E234" s="12" t="s">
        <v>154</v>
      </c>
      <c r="F23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34" s="12" t="str">
        <f>IF(Players[[#This Row],[Coach]], "Coach", IF(Players[[#This Row],[Active]], "Active", "Inactive"))</f>
        <v>Active</v>
      </c>
      <c r="H234" s="32">
        <f>Players[[#This Row],[Base]] * Settings!$B$2 + Players[[#This Row],[Entry Bonus]] + Players[[#This Row],[Sniper Bonus]] + Players[[#This Row],[Captain Bonus]] + Players[[#This Row],[Coach Bonus]]</f>
        <v>50.798400000000001</v>
      </c>
      <c r="I234" s="21" t="b">
        <f>TRUE</f>
        <v>1</v>
      </c>
      <c r="J234" s="23" t="b">
        <f>FALSE</f>
        <v>0</v>
      </c>
      <c r="K234" s="21" t="b">
        <f>FALSE</f>
        <v>0</v>
      </c>
      <c r="L234" s="20" t="b">
        <f>FALSE</f>
        <v>0</v>
      </c>
      <c r="M234" s="20" t="b">
        <f>FALSE</f>
        <v>0</v>
      </c>
      <c r="N234" s="29">
        <v>60.6</v>
      </c>
      <c r="O234" s="28">
        <f>SUMIFS(Players[Base], Players[Team], Players[[#This Row],[Team]], Players[Entry], TRUE) * Settings!$B$3</f>
        <v>8.4672000000000001</v>
      </c>
      <c r="P234" s="28">
        <f>SUMIFS(Players[Base], Players[Team], Players[[#This Row],[Team]], Players[Sniper], TRUE) * Settings!$B$4</f>
        <v>0.45599999999999996</v>
      </c>
      <c r="Q234" s="28">
        <f>SUMIFS(Players[Base], Players[Team], Players[[#This Row],[Team]], Players[Captain], TRUE) * Settings!$B$5</f>
        <v>5.5152000000000001</v>
      </c>
      <c r="R234" s="28">
        <f>SUMIFS(Players[Base], Players[Team], Players[[#This Row],[Team]], Players[Coach], TRUE) * Settings!$B$6</f>
        <v>0</v>
      </c>
      <c r="S234" s="28">
        <f>IF(Players[[#This Row],[Team]] = 0, 0, AVERAGEIFS(Players[ANC Base ATK], Players[Team], Players[[#This Row],[Team]]))</f>
        <v>34.967063036798017</v>
      </c>
      <c r="T234" s="28">
        <f>IF(Players[[#This Row],[Team]] = 0, 0, AVERAGEIFS(Players[ANC Base DEF], Players[Team], Players[[#This Row],[Team]]))</f>
        <v>34.689684220483244</v>
      </c>
      <c r="U234" s="28">
        <v>34.529134977310363</v>
      </c>
      <c r="V234" s="28">
        <v>19.045112344268755</v>
      </c>
    </row>
    <row r="235" spans="1:22" ht="15" customHeight="1">
      <c r="A235" s="12">
        <v>317</v>
      </c>
      <c r="B235" s="12" t="s">
        <v>332</v>
      </c>
      <c r="C235" s="12" t="s">
        <v>244</v>
      </c>
      <c r="D235" s="12" t="s">
        <v>329</v>
      </c>
      <c r="E235" s="12" t="s">
        <v>154</v>
      </c>
      <c r="F23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235" s="12" t="str">
        <f>IF(Players[[#This Row],[Coach]], "Coach", IF(Players[[#This Row],[Active]], "Active", "Inactive"))</f>
        <v>Active</v>
      </c>
      <c r="H235" s="32">
        <f>Players[[#This Row],[Base]] * Settings!$B$2 + Players[[#This Row],[Entry Bonus]] + Players[[#This Row],[Sniper Bonus]] + Players[[#This Row],[Captain Bonus]] + Players[[#This Row],[Coach Bonus]]</f>
        <v>42.014400000000002</v>
      </c>
      <c r="I235" s="21" t="b">
        <f>TRUE</f>
        <v>1</v>
      </c>
      <c r="J235" s="23" t="b">
        <f>FALSE</f>
        <v>0</v>
      </c>
      <c r="K235" s="21" t="b">
        <f>FALSE</f>
        <v>0</v>
      </c>
      <c r="L235" s="20" t="b">
        <f>TRUE</f>
        <v>1</v>
      </c>
      <c r="M235" s="20" t="b">
        <f>FALSE</f>
        <v>0</v>
      </c>
      <c r="N235" s="29">
        <v>45.96</v>
      </c>
      <c r="O235" s="28">
        <f>SUMIFS(Players[Base], Players[Team], Players[[#This Row],[Team]], Players[Entry], TRUE) * Settings!$B$3</f>
        <v>8.4672000000000001</v>
      </c>
      <c r="P235" s="28">
        <f>SUMIFS(Players[Base], Players[Team], Players[[#This Row],[Team]], Players[Sniper], TRUE) * Settings!$B$4</f>
        <v>0.45599999999999996</v>
      </c>
      <c r="Q235" s="28">
        <f>SUMIFS(Players[Base], Players[Team], Players[[#This Row],[Team]], Players[Captain], TRUE) * Settings!$B$5</f>
        <v>5.5152000000000001</v>
      </c>
      <c r="R235" s="28">
        <f>SUMIFS(Players[Base], Players[Team], Players[[#This Row],[Team]], Players[Coach], TRUE) * Settings!$B$6</f>
        <v>0</v>
      </c>
      <c r="S235" s="28">
        <f>IF(Players[[#This Row],[Team]] = 0, 0, AVERAGEIFS(Players[ANC Base ATK], Players[Team], Players[[#This Row],[Team]]))</f>
        <v>34.967063036798017</v>
      </c>
      <c r="T235" s="28">
        <f>IF(Players[[#This Row],[Team]] = 0, 0, AVERAGEIFS(Players[ANC Base DEF], Players[Team], Players[[#This Row],[Team]]))</f>
        <v>34.689684220483244</v>
      </c>
      <c r="U235" s="28">
        <v>18.716823955890863</v>
      </c>
      <c r="V235" s="28">
        <v>53.562497257966022</v>
      </c>
    </row>
    <row r="236" spans="1:22" ht="15" customHeight="1">
      <c r="A236" s="12">
        <v>336</v>
      </c>
      <c r="B236" s="12" t="s">
        <v>333</v>
      </c>
      <c r="C236" s="12" t="s">
        <v>244</v>
      </c>
      <c r="D236" s="12" t="s">
        <v>329</v>
      </c>
      <c r="E236" s="12" t="s">
        <v>154</v>
      </c>
      <c r="F23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236" s="12" t="str">
        <f>IF(Players[[#This Row],[Coach]], "Coach", IF(Players[[#This Row],[Active]], "Active", "Inactive"))</f>
        <v>Active</v>
      </c>
      <c r="H236" s="32">
        <f>Players[[#This Row],[Base]] * Settings!$B$2 + Players[[#This Row],[Entry Bonus]] + Players[[#This Row],[Sniper Bonus]] + Players[[#This Row],[Captain Bonus]] + Players[[#This Row],[Coach Bonus]]</f>
        <v>16.718399999999999</v>
      </c>
      <c r="I236" s="21" t="b">
        <f>TRUE</f>
        <v>1</v>
      </c>
      <c r="J236" s="23" t="b">
        <f>FALSE</f>
        <v>0</v>
      </c>
      <c r="K236" s="21" t="b">
        <f>TRUE</f>
        <v>1</v>
      </c>
      <c r="L236" s="20" t="b">
        <f>FALSE</f>
        <v>0</v>
      </c>
      <c r="M236" s="20" t="b">
        <f>FALSE</f>
        <v>0</v>
      </c>
      <c r="N236" s="29">
        <v>3.8</v>
      </c>
      <c r="O236" s="28">
        <f>SUMIFS(Players[Base], Players[Team], Players[[#This Row],[Team]], Players[Entry], TRUE) * Settings!$B$3</f>
        <v>8.4672000000000001</v>
      </c>
      <c r="P236" s="28">
        <f>SUMIFS(Players[Base], Players[Team], Players[[#This Row],[Team]], Players[Sniper], TRUE) * Settings!$B$4</f>
        <v>0.45599999999999996</v>
      </c>
      <c r="Q236" s="28">
        <f>SUMIFS(Players[Base], Players[Team], Players[[#This Row],[Team]], Players[Captain], TRUE) * Settings!$B$5</f>
        <v>5.5152000000000001</v>
      </c>
      <c r="R236" s="28">
        <f>SUMIFS(Players[Base], Players[Team], Players[[#This Row],[Team]], Players[Coach], TRUE) * Settings!$B$6</f>
        <v>0</v>
      </c>
      <c r="S236" s="28">
        <f>IF(Players[[#This Row],[Team]] = 0, 0, AVERAGEIFS(Players[ANC Base ATK], Players[Team], Players[[#This Row],[Team]]))</f>
        <v>34.967063036798017</v>
      </c>
      <c r="T236" s="28">
        <f>IF(Players[[#This Row],[Team]] = 0, 0, AVERAGEIFS(Players[ANC Base DEF], Players[Team], Players[[#This Row],[Team]]))</f>
        <v>34.689684220483244</v>
      </c>
      <c r="U236" s="28">
        <v>2.0896560773081947</v>
      </c>
      <c r="V236" s="28">
        <v>63.340717009538054</v>
      </c>
    </row>
    <row r="237" spans="1:22" ht="15" customHeight="1">
      <c r="A237" s="12">
        <v>459</v>
      </c>
      <c r="B237" s="12" t="s">
        <v>334</v>
      </c>
      <c r="C237" s="12" t="s">
        <v>61</v>
      </c>
      <c r="D237" s="12" t="s">
        <v>335</v>
      </c>
      <c r="E237" s="12" t="s">
        <v>58</v>
      </c>
      <c r="F23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37" s="12" t="str">
        <f>IF(Players[[#This Row],[Coach]], "Coach", IF(Players[[#This Row],[Active]], "Active", "Inactive"))</f>
        <v>Active</v>
      </c>
      <c r="H237" s="32">
        <f>Players[[#This Row],[Base]] * Settings!$B$2 + Players[[#This Row],[Entry Bonus]] + Players[[#This Row],[Sniper Bonus]] + Players[[#This Row],[Captain Bonus]] + Players[[#This Row],[Coach Bonus]]</f>
        <v>51.995999999999995</v>
      </c>
      <c r="I237" s="21" t="b">
        <f>TRUE</f>
        <v>1</v>
      </c>
      <c r="J237" s="23" t="b">
        <f>FALSE</f>
        <v>0</v>
      </c>
      <c r="K237" s="21" t="b">
        <f>FALSE</f>
        <v>0</v>
      </c>
      <c r="L237" s="20" t="b">
        <f>FALSE</f>
        <v>0</v>
      </c>
      <c r="M237" s="20" t="b">
        <f>FALSE</f>
        <v>0</v>
      </c>
      <c r="N237" s="29">
        <v>86.66</v>
      </c>
      <c r="O237" s="28">
        <f>SUMIFS(Players[Base], Players[Team], Players[[#This Row],[Team]], Players[Entry], TRUE) * Settings!$B$3</f>
        <v>0</v>
      </c>
      <c r="P237" s="28">
        <f>SUMIFS(Players[Base], Players[Team], Players[[#This Row],[Team]], Players[Sniper], TRUE) * Settings!$B$4</f>
        <v>0</v>
      </c>
      <c r="Q237" s="28">
        <f>SUMIFS(Players[Base], Players[Team], Players[[#This Row],[Team]], Players[Captain], TRUE) * Settings!$B$5</f>
        <v>0</v>
      </c>
      <c r="R237" s="28">
        <f>SUMIFS(Players[Base], Players[Team], Players[[#This Row],[Team]], Players[Coach], TRUE) * Settings!$B$6</f>
        <v>0</v>
      </c>
      <c r="S237" s="28">
        <f>IF(Players[[#This Row],[Team]] = 0, 0, AVERAGEIFS(Players[ANC Base ATK], Players[Team], Players[[#This Row],[Team]]))</f>
        <v>12.143941794775388</v>
      </c>
      <c r="T237" s="28">
        <f>IF(Players[[#This Row],[Team]] = 0, 0, AVERAGEIFS(Players[ANC Base DEF], Players[Team], Players[[#This Row],[Team]]))</f>
        <v>33.873924969624497</v>
      </c>
      <c r="U237" s="28">
        <v>39.617450320647848</v>
      </c>
      <c r="V237" s="28">
        <v>26.703236750048081</v>
      </c>
    </row>
    <row r="238" spans="1:22" ht="15" customHeight="1">
      <c r="A238" s="12">
        <v>412</v>
      </c>
      <c r="B238" s="12" t="s">
        <v>336</v>
      </c>
      <c r="C238" s="12" t="s">
        <v>337</v>
      </c>
      <c r="D238" s="12" t="s">
        <v>335</v>
      </c>
      <c r="E238" s="12" t="s">
        <v>58</v>
      </c>
      <c r="F23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38" s="12" t="str">
        <f>IF(Players[[#This Row],[Coach]], "Coach", IF(Players[[#This Row],[Active]], "Active", "Inactive"))</f>
        <v>Active</v>
      </c>
      <c r="H238" s="32">
        <f>Players[[#This Row],[Base]] * Settings!$B$2 + Players[[#This Row],[Entry Bonus]] + Players[[#This Row],[Sniper Bonus]] + Players[[#This Row],[Captain Bonus]] + Players[[#This Row],[Coach Bonus]]</f>
        <v>20.7</v>
      </c>
      <c r="I238" s="21" t="b">
        <f>TRUE</f>
        <v>1</v>
      </c>
      <c r="J238" s="23" t="b">
        <f>FALSE</f>
        <v>0</v>
      </c>
      <c r="K238" s="21" t="b">
        <f>FALSE</f>
        <v>0</v>
      </c>
      <c r="L238" s="20" t="b">
        <f>FALSE</f>
        <v>0</v>
      </c>
      <c r="M238" s="20" t="b">
        <f>FALSE</f>
        <v>0</v>
      </c>
      <c r="N238" s="29">
        <v>34.5</v>
      </c>
      <c r="O238" s="28">
        <f>SUMIFS(Players[Base], Players[Team], Players[[#This Row],[Team]], Players[Entry], TRUE) * Settings!$B$3</f>
        <v>0</v>
      </c>
      <c r="P238" s="28">
        <f>SUMIFS(Players[Base], Players[Team], Players[[#This Row],[Team]], Players[Sniper], TRUE) * Settings!$B$4</f>
        <v>0</v>
      </c>
      <c r="Q238" s="28">
        <f>SUMIFS(Players[Base], Players[Team], Players[[#This Row],[Team]], Players[Captain], TRUE) * Settings!$B$5</f>
        <v>0</v>
      </c>
      <c r="R238" s="28">
        <f>SUMIFS(Players[Base], Players[Team], Players[[#This Row],[Team]], Players[Coach], TRUE) * Settings!$B$6</f>
        <v>0</v>
      </c>
      <c r="S238" s="28">
        <f>IF(Players[[#This Row],[Team]] = 0, 0, AVERAGEIFS(Players[ANC Base ATK], Players[Team], Players[[#This Row],[Team]]))</f>
        <v>12.143941794775388</v>
      </c>
      <c r="T238" s="28">
        <f>IF(Players[[#This Row],[Team]] = 0, 0, AVERAGEIFS(Players[ANC Base DEF], Players[Team], Players[[#This Row],[Team]]))</f>
        <v>33.873924969624497</v>
      </c>
      <c r="U238" s="28">
        <v>13.346616886419682</v>
      </c>
      <c r="V238" s="28">
        <v>33.446839675678106</v>
      </c>
    </row>
    <row r="239" spans="1:22" ht="15" customHeight="1">
      <c r="A239" s="12">
        <v>451</v>
      </c>
      <c r="B239" s="12" t="s">
        <v>338</v>
      </c>
      <c r="C239" s="12" t="s">
        <v>61</v>
      </c>
      <c r="D239" s="12" t="s">
        <v>335</v>
      </c>
      <c r="E239" s="12" t="s">
        <v>58</v>
      </c>
      <c r="F23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39" s="12" t="str">
        <f>IF(Players[[#This Row],[Coach]], "Coach", IF(Players[[#This Row],[Active]], "Active", "Inactive"))</f>
        <v>Active</v>
      </c>
      <c r="H239" s="32">
        <f>Players[[#This Row],[Base]] * Settings!$B$2 + Players[[#This Row],[Entry Bonus]] + Players[[#This Row],[Sniper Bonus]] + Players[[#This Row],[Captain Bonus]] + Players[[#This Row],[Coach Bonus]]</f>
        <v>44.052</v>
      </c>
      <c r="I239" s="21" t="b">
        <f>TRUE</f>
        <v>1</v>
      </c>
      <c r="J239" s="23" t="b">
        <f>FALSE</f>
        <v>0</v>
      </c>
      <c r="K239" s="21" t="b">
        <f>FALSE</f>
        <v>0</v>
      </c>
      <c r="L239" s="20" t="b">
        <f>FALSE</f>
        <v>0</v>
      </c>
      <c r="M239" s="20" t="b">
        <f>FALSE</f>
        <v>0</v>
      </c>
      <c r="N239" s="29">
        <v>73.42</v>
      </c>
      <c r="O239" s="28">
        <f>SUMIFS(Players[Base], Players[Team], Players[[#This Row],[Team]], Players[Entry], TRUE) * Settings!$B$3</f>
        <v>0</v>
      </c>
      <c r="P239" s="28">
        <f>SUMIFS(Players[Base], Players[Team], Players[[#This Row],[Team]], Players[Sniper], TRUE) * Settings!$B$4</f>
        <v>0</v>
      </c>
      <c r="Q239" s="28">
        <f>SUMIFS(Players[Base], Players[Team], Players[[#This Row],[Team]], Players[Captain], TRUE) * Settings!$B$5</f>
        <v>0</v>
      </c>
      <c r="R239" s="28">
        <f>SUMIFS(Players[Base], Players[Team], Players[[#This Row],[Team]], Players[Coach], TRUE) * Settings!$B$6</f>
        <v>0</v>
      </c>
      <c r="S239" s="28">
        <f>IF(Players[[#This Row],[Team]] = 0, 0, AVERAGEIFS(Players[ANC Base ATK], Players[Team], Players[[#This Row],[Team]]))</f>
        <v>12.143941794775388</v>
      </c>
      <c r="T239" s="28">
        <f>IF(Players[[#This Row],[Team]] = 0, 0, AVERAGEIFS(Players[ANC Base DEF], Players[Team], Players[[#This Row],[Team]]))</f>
        <v>33.873924969624497</v>
      </c>
      <c r="U239" s="28">
        <v>4.3800979259933088</v>
      </c>
      <c r="V239" s="28">
        <v>5.4234581541885722</v>
      </c>
    </row>
    <row r="240" spans="1:22" ht="15" customHeight="1">
      <c r="A240" s="12">
        <v>577</v>
      </c>
      <c r="B240" s="12" t="s">
        <v>339</v>
      </c>
      <c r="C240" s="12" t="s">
        <v>72</v>
      </c>
      <c r="D240" s="12" t="s">
        <v>335</v>
      </c>
      <c r="E240" s="12" t="s">
        <v>58</v>
      </c>
      <c r="F24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40" s="12" t="str">
        <f>IF(Players[[#This Row],[Coach]], "Coach", IF(Players[[#This Row],[Active]], "Active", "Inactive"))</f>
        <v>Active</v>
      </c>
      <c r="H240" s="32">
        <f>Players[[#This Row],[Base]] * Settings!$B$2 + Players[[#This Row],[Entry Bonus]] + Players[[#This Row],[Sniper Bonus]] + Players[[#This Row],[Captain Bonus]] + Players[[#This Row],[Coach Bonus]]</f>
        <v>4.2720000000000002</v>
      </c>
      <c r="I240" s="21" t="b">
        <f>TRUE</f>
        <v>1</v>
      </c>
      <c r="J240" s="23" t="b">
        <f>FALSE</f>
        <v>0</v>
      </c>
      <c r="K240" s="21" t="b">
        <f>FALSE</f>
        <v>0</v>
      </c>
      <c r="L240" s="20" t="b">
        <f>FALSE</f>
        <v>0</v>
      </c>
      <c r="M240" s="20" t="b">
        <f>FALSE</f>
        <v>0</v>
      </c>
      <c r="N240" s="29">
        <v>7.12</v>
      </c>
      <c r="O240" s="28">
        <f>SUMIFS(Players[Base], Players[Team], Players[[#This Row],[Team]], Players[Entry], TRUE) * Settings!$B$3</f>
        <v>0</v>
      </c>
      <c r="P240" s="28">
        <f>SUMIFS(Players[Base], Players[Team], Players[[#This Row],[Team]], Players[Sniper], TRUE) * Settings!$B$4</f>
        <v>0</v>
      </c>
      <c r="Q240" s="28">
        <f>SUMIFS(Players[Base], Players[Team], Players[[#This Row],[Team]], Players[Captain], TRUE) * Settings!$B$5</f>
        <v>0</v>
      </c>
      <c r="R240" s="28">
        <f>SUMIFS(Players[Base], Players[Team], Players[[#This Row],[Team]], Players[Coach], TRUE) * Settings!$B$6</f>
        <v>0</v>
      </c>
      <c r="S240" s="28">
        <f>IF(Players[[#This Row],[Team]] = 0, 0, AVERAGEIFS(Players[ANC Base ATK], Players[Team], Players[[#This Row],[Team]]))</f>
        <v>12.143941794775388</v>
      </c>
      <c r="T240" s="28">
        <f>IF(Players[[#This Row],[Team]] = 0, 0, AVERAGEIFS(Players[ANC Base DEF], Players[Team], Players[[#This Row],[Team]]))</f>
        <v>33.873924969624497</v>
      </c>
      <c r="U240" s="28">
        <v>2.7671567656299008</v>
      </c>
      <c r="V240" s="28">
        <v>84.882636232769698</v>
      </c>
    </row>
    <row r="241" spans="1:22" ht="15" customHeight="1">
      <c r="A241" s="12">
        <v>558</v>
      </c>
      <c r="B241" s="12" t="s">
        <v>340</v>
      </c>
      <c r="C241" s="12" t="s">
        <v>337</v>
      </c>
      <c r="D241" s="12" t="s">
        <v>335</v>
      </c>
      <c r="E241" s="12" t="s">
        <v>58</v>
      </c>
      <c r="F24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41" s="12" t="str">
        <f>IF(Players[[#This Row],[Coach]], "Coach", IF(Players[[#This Row],[Active]], "Active", "Inactive"))</f>
        <v>Active</v>
      </c>
      <c r="H241" s="32">
        <f>Players[[#This Row],[Base]] * Settings!$B$2 + Players[[#This Row],[Entry Bonus]] + Players[[#This Row],[Sniper Bonus]] + Players[[#This Row],[Captain Bonus]] + Players[[#This Row],[Coach Bonus]]</f>
        <v>2.9339999999999997</v>
      </c>
      <c r="I241" s="21" t="b">
        <f>TRUE</f>
        <v>1</v>
      </c>
      <c r="J241" s="23" t="b">
        <f>FALSE</f>
        <v>0</v>
      </c>
      <c r="K241" s="21" t="b">
        <f>FALSE</f>
        <v>0</v>
      </c>
      <c r="L241" s="20" t="b">
        <f>FALSE</f>
        <v>0</v>
      </c>
      <c r="M241" s="20" t="b">
        <f>FALSE</f>
        <v>0</v>
      </c>
      <c r="N241" s="29">
        <v>4.8899999999999997</v>
      </c>
      <c r="O241" s="28">
        <f>SUMIFS(Players[Base], Players[Team], Players[[#This Row],[Team]], Players[Entry], TRUE) * Settings!$B$3</f>
        <v>0</v>
      </c>
      <c r="P241" s="28">
        <f>SUMIFS(Players[Base], Players[Team], Players[[#This Row],[Team]], Players[Sniper], TRUE) * Settings!$B$4</f>
        <v>0</v>
      </c>
      <c r="Q241" s="28">
        <f>SUMIFS(Players[Base], Players[Team], Players[[#This Row],[Team]], Players[Captain], TRUE) * Settings!$B$5</f>
        <v>0</v>
      </c>
      <c r="R241" s="28">
        <f>SUMIFS(Players[Base], Players[Team], Players[[#This Row],[Team]], Players[Coach], TRUE) * Settings!$B$6</f>
        <v>0</v>
      </c>
      <c r="S241" s="28">
        <f>IF(Players[[#This Row],[Team]] = 0, 0, AVERAGEIFS(Players[ANC Base ATK], Players[Team], Players[[#This Row],[Team]]))</f>
        <v>12.143941794775388</v>
      </c>
      <c r="T241" s="28">
        <f>IF(Players[[#This Row],[Team]] = 0, 0, AVERAGEIFS(Players[ANC Base DEF], Players[Team], Players[[#This Row],[Team]]))</f>
        <v>33.873924969624497</v>
      </c>
      <c r="U241" s="28">
        <v>0.60838707518619894</v>
      </c>
      <c r="V241" s="28">
        <v>18.913454035438058</v>
      </c>
    </row>
    <row r="242" spans="1:22" ht="15" customHeight="1">
      <c r="A242" s="12">
        <v>408</v>
      </c>
      <c r="B242" s="12" t="s">
        <v>341</v>
      </c>
      <c r="C242" s="12" t="s">
        <v>206</v>
      </c>
      <c r="D242" s="12" t="s">
        <v>342</v>
      </c>
      <c r="E242" s="12" t="s">
        <v>58</v>
      </c>
      <c r="F24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42" s="12" t="str">
        <f>IF(Players[[#This Row],[Coach]], "Coach", IF(Players[[#This Row],[Active]], "Active", "Inactive"))</f>
        <v>Active</v>
      </c>
      <c r="H242" s="32">
        <f>Players[[#This Row],[Base]] * Settings!$B$2 + Players[[#This Row],[Entry Bonus]] + Players[[#This Row],[Sniper Bonus]] + Players[[#This Row],[Captain Bonus]] + Players[[#This Row],[Coach Bonus]]</f>
        <v>52.667999999999999</v>
      </c>
      <c r="I242" s="21" t="b">
        <f>TRUE</f>
        <v>1</v>
      </c>
      <c r="J242" s="23" t="b">
        <f>FALSE</f>
        <v>0</v>
      </c>
      <c r="K242" s="21" t="b">
        <f>FALSE</f>
        <v>0</v>
      </c>
      <c r="L242" s="20" t="b">
        <f>FALSE</f>
        <v>0</v>
      </c>
      <c r="M242" s="20" t="b">
        <f>FALSE</f>
        <v>0</v>
      </c>
      <c r="N242" s="29">
        <v>87.78</v>
      </c>
      <c r="O242" s="28">
        <f>SUMIFS(Players[Base], Players[Team], Players[[#This Row],[Team]], Players[Entry], TRUE) * Settings!$B$3</f>
        <v>0</v>
      </c>
      <c r="P242" s="28">
        <f>SUMIFS(Players[Base], Players[Team], Players[[#This Row],[Team]], Players[Sniper], TRUE) * Settings!$B$4</f>
        <v>0</v>
      </c>
      <c r="Q242" s="28">
        <f>SUMIFS(Players[Base], Players[Team], Players[[#This Row],[Team]], Players[Captain], TRUE) * Settings!$B$5</f>
        <v>0</v>
      </c>
      <c r="R242" s="28">
        <f>SUMIFS(Players[Base], Players[Team], Players[[#This Row],[Team]], Players[Coach], TRUE) * Settings!$B$6</f>
        <v>0</v>
      </c>
      <c r="S242" s="28">
        <f>IF(Players[[#This Row],[Team]] = 0, 0, AVERAGEIFS(Players[ANC Base ATK], Players[Team], Players[[#This Row],[Team]]))</f>
        <v>11.269729558807226</v>
      </c>
      <c r="T242" s="28">
        <f>IF(Players[[#This Row],[Team]] = 0, 0, AVERAGEIFS(Players[ANC Base DEF], Players[Team], Players[[#This Row],[Team]]))</f>
        <v>33.826070440722738</v>
      </c>
      <c r="U242" s="28">
        <v>16.24957250979293</v>
      </c>
      <c r="V242" s="28">
        <v>15.198016435172079</v>
      </c>
    </row>
    <row r="243" spans="1:22" ht="15" customHeight="1">
      <c r="A243" s="12">
        <v>367</v>
      </c>
      <c r="B243" s="12" t="s">
        <v>343</v>
      </c>
      <c r="C243" s="12" t="s">
        <v>206</v>
      </c>
      <c r="D243" s="12" t="s">
        <v>342</v>
      </c>
      <c r="E243" s="12" t="s">
        <v>58</v>
      </c>
      <c r="F24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43" s="12" t="str">
        <f>IF(Players[[#This Row],[Coach]], "Coach", IF(Players[[#This Row],[Active]], "Active", "Inactive"))</f>
        <v>Active</v>
      </c>
      <c r="H243" s="32">
        <f>Players[[#This Row],[Base]] * Settings!$B$2 + Players[[#This Row],[Entry Bonus]] + Players[[#This Row],[Sniper Bonus]] + Players[[#This Row],[Captain Bonus]] + Players[[#This Row],[Coach Bonus]]</f>
        <v>35.94</v>
      </c>
      <c r="I243" s="21" t="b">
        <f>TRUE</f>
        <v>1</v>
      </c>
      <c r="J243" s="23" t="b">
        <f>FALSE</f>
        <v>0</v>
      </c>
      <c r="K243" s="21" t="b">
        <f>FALSE</f>
        <v>0</v>
      </c>
      <c r="L243" s="20" t="b">
        <f>FALSE</f>
        <v>0</v>
      </c>
      <c r="M243" s="20" t="b">
        <f>FALSE</f>
        <v>0</v>
      </c>
      <c r="N243" s="29">
        <v>59.9</v>
      </c>
      <c r="O243" s="28">
        <f>SUMIFS(Players[Base], Players[Team], Players[[#This Row],[Team]], Players[Entry], TRUE) * Settings!$B$3</f>
        <v>0</v>
      </c>
      <c r="P243" s="28">
        <f>SUMIFS(Players[Base], Players[Team], Players[[#This Row],[Team]], Players[Sniper], TRUE) * Settings!$B$4</f>
        <v>0</v>
      </c>
      <c r="Q243" s="28">
        <f>SUMIFS(Players[Base], Players[Team], Players[[#This Row],[Team]], Players[Captain], TRUE) * Settings!$B$5</f>
        <v>0</v>
      </c>
      <c r="R243" s="28">
        <f>SUMIFS(Players[Base], Players[Team], Players[[#This Row],[Team]], Players[Coach], TRUE) * Settings!$B$6</f>
        <v>0</v>
      </c>
      <c r="S243" s="28">
        <f>IF(Players[[#This Row],[Team]] = 0, 0, AVERAGEIFS(Players[ANC Base ATK], Players[Team], Players[[#This Row],[Team]]))</f>
        <v>11.269729558807226</v>
      </c>
      <c r="T243" s="28">
        <f>IF(Players[[#This Row],[Team]] = 0, 0, AVERAGEIFS(Players[ANC Base DEF], Players[Team], Players[[#This Row],[Team]]))</f>
        <v>33.826070440722738</v>
      </c>
      <c r="U243" s="28">
        <v>15.967895857829957</v>
      </c>
      <c r="V243" s="28">
        <v>16.033821143460965</v>
      </c>
    </row>
    <row r="244" spans="1:22" ht="15" customHeight="1">
      <c r="A244" s="12">
        <v>604</v>
      </c>
      <c r="B244" s="12" t="s">
        <v>344</v>
      </c>
      <c r="C244" s="12" t="s">
        <v>206</v>
      </c>
      <c r="D244" s="12" t="s">
        <v>342</v>
      </c>
      <c r="E244" s="12" t="s">
        <v>58</v>
      </c>
      <c r="F24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44" s="12" t="str">
        <f>IF(Players[[#This Row],[Coach]], "Coach", IF(Players[[#This Row],[Active]], "Active", "Inactive"))</f>
        <v>Active</v>
      </c>
      <c r="H244" s="32">
        <f>Players[[#This Row],[Base]] * Settings!$B$2 + Players[[#This Row],[Entry Bonus]] + Players[[#This Row],[Sniper Bonus]] + Players[[#This Row],[Captain Bonus]] + Players[[#This Row],[Coach Bonus]]</f>
        <v>13.956000000000001</v>
      </c>
      <c r="I244" s="21" t="b">
        <f>TRUE</f>
        <v>1</v>
      </c>
      <c r="J244" s="23" t="b">
        <f>FALSE</f>
        <v>0</v>
      </c>
      <c r="K244" s="21" t="b">
        <f>FALSE</f>
        <v>0</v>
      </c>
      <c r="L244" s="20" t="b">
        <f>FALSE</f>
        <v>0</v>
      </c>
      <c r="M244" s="20" t="b">
        <f>FALSE</f>
        <v>0</v>
      </c>
      <c r="N244" s="29">
        <v>23.26</v>
      </c>
      <c r="O244" s="28">
        <f>SUMIFS(Players[Base], Players[Team], Players[[#This Row],[Team]], Players[Entry], TRUE) * Settings!$B$3</f>
        <v>0</v>
      </c>
      <c r="P244" s="28">
        <f>SUMIFS(Players[Base], Players[Team], Players[[#This Row],[Team]], Players[Sniper], TRUE) * Settings!$B$4</f>
        <v>0</v>
      </c>
      <c r="Q244" s="28">
        <f>SUMIFS(Players[Base], Players[Team], Players[[#This Row],[Team]], Players[Captain], TRUE) * Settings!$B$5</f>
        <v>0</v>
      </c>
      <c r="R244" s="28">
        <f>SUMIFS(Players[Base], Players[Team], Players[[#This Row],[Team]], Players[Coach], TRUE) * Settings!$B$6</f>
        <v>0</v>
      </c>
      <c r="S244" s="28">
        <f>IF(Players[[#This Row],[Team]] = 0, 0, AVERAGEIFS(Players[ANC Base ATK], Players[Team], Players[[#This Row],[Team]]))</f>
        <v>11.269729558807226</v>
      </c>
      <c r="T244" s="28">
        <f>IF(Players[[#This Row],[Team]] = 0, 0, AVERAGEIFS(Players[ANC Base DEF], Players[Team], Players[[#This Row],[Team]]))</f>
        <v>33.826070440722738</v>
      </c>
      <c r="U244" s="28">
        <v>12.893625777193913</v>
      </c>
      <c r="V244" s="28">
        <v>42.469964370639673</v>
      </c>
    </row>
    <row r="245" spans="1:22" ht="15" customHeight="1">
      <c r="A245" s="12">
        <v>464</v>
      </c>
      <c r="B245" s="12" t="s">
        <v>345</v>
      </c>
      <c r="C245" s="12" t="s">
        <v>206</v>
      </c>
      <c r="D245" s="12" t="s">
        <v>342</v>
      </c>
      <c r="E245" s="12" t="s">
        <v>58</v>
      </c>
      <c r="F24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45" s="12" t="str">
        <f>IF(Players[[#This Row],[Coach]], "Coach", IF(Players[[#This Row],[Active]], "Active", "Inactive"))</f>
        <v>Active</v>
      </c>
      <c r="H245" s="32">
        <f>Players[[#This Row],[Base]] * Settings!$B$2 + Players[[#This Row],[Entry Bonus]] + Players[[#This Row],[Sniper Bonus]] + Players[[#This Row],[Captain Bonus]] + Players[[#This Row],[Coach Bonus]]</f>
        <v>43.47</v>
      </c>
      <c r="I245" s="21" t="b">
        <f>TRUE</f>
        <v>1</v>
      </c>
      <c r="J245" s="23" t="b">
        <f>FALSE</f>
        <v>0</v>
      </c>
      <c r="K245" s="21" t="b">
        <f>FALSE</f>
        <v>0</v>
      </c>
      <c r="L245" s="20" t="b">
        <f>FALSE</f>
        <v>0</v>
      </c>
      <c r="M245" s="20" t="b">
        <f>FALSE</f>
        <v>0</v>
      </c>
      <c r="N245" s="29">
        <v>72.45</v>
      </c>
      <c r="O245" s="28">
        <f>SUMIFS(Players[Base], Players[Team], Players[[#This Row],[Team]], Players[Entry], TRUE) * Settings!$B$3</f>
        <v>0</v>
      </c>
      <c r="P245" s="28">
        <f>SUMIFS(Players[Base], Players[Team], Players[[#This Row],[Team]], Players[Sniper], TRUE) * Settings!$B$4</f>
        <v>0</v>
      </c>
      <c r="Q245" s="28">
        <f>SUMIFS(Players[Base], Players[Team], Players[[#This Row],[Team]], Players[Captain], TRUE) * Settings!$B$5</f>
        <v>0</v>
      </c>
      <c r="R245" s="28">
        <f>SUMIFS(Players[Base], Players[Team], Players[[#This Row],[Team]], Players[Coach], TRUE) * Settings!$B$6</f>
        <v>0</v>
      </c>
      <c r="S245" s="28">
        <f>IF(Players[[#This Row],[Team]] = 0, 0, AVERAGEIFS(Players[ANC Base ATK], Players[Team], Players[[#This Row],[Team]]))</f>
        <v>11.269729558807226</v>
      </c>
      <c r="T245" s="28">
        <f>IF(Players[[#This Row],[Team]] = 0, 0, AVERAGEIFS(Players[ANC Base DEF], Players[Team], Players[[#This Row],[Team]]))</f>
        <v>33.826070440722738</v>
      </c>
      <c r="U245" s="28">
        <v>10.872848407918866</v>
      </c>
      <c r="V245" s="28">
        <v>13.341033067293873</v>
      </c>
    </row>
    <row r="246" spans="1:22" ht="15" customHeight="1">
      <c r="A246" s="12">
        <v>134</v>
      </c>
      <c r="B246" s="12" t="s">
        <v>346</v>
      </c>
      <c r="C246" s="12" t="s">
        <v>206</v>
      </c>
      <c r="D246" s="12" t="s">
        <v>342</v>
      </c>
      <c r="E246" s="12" t="s">
        <v>58</v>
      </c>
      <c r="F24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46" s="12" t="str">
        <f>IF(Players[[#This Row],[Coach]], "Coach", IF(Players[[#This Row],[Active]], "Active", "Inactive"))</f>
        <v>Active</v>
      </c>
      <c r="H246" s="32">
        <f>Players[[#This Row],[Base]] * Settings!$B$2 + Players[[#This Row],[Entry Bonus]] + Players[[#This Row],[Sniper Bonus]] + Players[[#This Row],[Captain Bonus]] + Players[[#This Row],[Coach Bonus]]</f>
        <v>3.4380000000000002</v>
      </c>
      <c r="I246" s="21" t="b">
        <f>TRUE</f>
        <v>1</v>
      </c>
      <c r="J246" s="23" t="b">
        <f>FALSE</f>
        <v>0</v>
      </c>
      <c r="K246" s="21" t="b">
        <f>FALSE</f>
        <v>0</v>
      </c>
      <c r="L246" s="20" t="b">
        <f>FALSE</f>
        <v>0</v>
      </c>
      <c r="M246" s="20" t="b">
        <f>FALSE</f>
        <v>0</v>
      </c>
      <c r="N246" s="29">
        <v>5.73</v>
      </c>
      <c r="O246" s="28">
        <f>SUMIFS(Players[Base], Players[Team], Players[[#This Row],[Team]], Players[Entry], TRUE) * Settings!$B$3</f>
        <v>0</v>
      </c>
      <c r="P246" s="28">
        <f>SUMIFS(Players[Base], Players[Team], Players[[#This Row],[Team]], Players[Sniper], TRUE) * Settings!$B$4</f>
        <v>0</v>
      </c>
      <c r="Q246" s="28">
        <f>SUMIFS(Players[Base], Players[Team], Players[[#This Row],[Team]], Players[Captain], TRUE) * Settings!$B$5</f>
        <v>0</v>
      </c>
      <c r="R246" s="28">
        <f>SUMIFS(Players[Base], Players[Team], Players[[#This Row],[Team]], Players[Coach], TRUE) * Settings!$B$6</f>
        <v>0</v>
      </c>
      <c r="S246" s="28">
        <f>IF(Players[[#This Row],[Team]] = 0, 0, AVERAGEIFS(Players[ANC Base ATK], Players[Team], Players[[#This Row],[Team]]))</f>
        <v>11.269729558807226</v>
      </c>
      <c r="T246" s="28">
        <f>IF(Players[[#This Row],[Team]] = 0, 0, AVERAGEIFS(Players[ANC Base DEF], Players[Team], Players[[#This Row],[Team]]))</f>
        <v>33.826070440722738</v>
      </c>
      <c r="U246" s="28">
        <v>0.36470524130046661</v>
      </c>
      <c r="V246" s="28">
        <v>82.087517187047084</v>
      </c>
    </row>
    <row r="247" spans="1:22" ht="15" customHeight="1">
      <c r="A247" s="12">
        <v>303</v>
      </c>
      <c r="B247" s="12" t="s">
        <v>347</v>
      </c>
      <c r="C247" s="12" t="s">
        <v>29</v>
      </c>
      <c r="D247" s="12" t="s">
        <v>348</v>
      </c>
      <c r="E247" s="12" t="s">
        <v>27</v>
      </c>
      <c r="F24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47" s="12" t="str">
        <f>IF(Players[[#This Row],[Coach]], "Coach", IF(Players[[#This Row],[Active]], "Active", "Inactive"))</f>
        <v>Active</v>
      </c>
      <c r="H247" s="32">
        <f>Players[[#This Row],[Base]] * Settings!$B$2 + Players[[#This Row],[Entry Bonus]] + Players[[#This Row],[Sniper Bonus]] + Players[[#This Row],[Captain Bonus]] + Players[[#This Row],[Coach Bonus]]</f>
        <v>63.111600000000003</v>
      </c>
      <c r="I247" s="21" t="b">
        <f>TRUE</f>
        <v>1</v>
      </c>
      <c r="J247" s="23" t="b">
        <f>FALSE</f>
        <v>0</v>
      </c>
      <c r="K247" s="21" t="b">
        <f>FALSE</f>
        <v>0</v>
      </c>
      <c r="L247" s="20" t="b">
        <f>FALSE</f>
        <v>0</v>
      </c>
      <c r="M247" s="20" t="b">
        <f>FALSE</f>
        <v>0</v>
      </c>
      <c r="N247" s="29">
        <v>73.11</v>
      </c>
      <c r="O247" s="28">
        <f>SUMIFS(Players[Base], Players[Team], Players[[#This Row],[Team]], Players[Entry], TRUE) * Settings!$B$3</f>
        <v>6.3647999999999998</v>
      </c>
      <c r="P247" s="28">
        <f>SUMIFS(Players[Base], Players[Team], Players[[#This Row],[Team]], Players[Sniper], TRUE) * Settings!$B$4</f>
        <v>11.383199999999999</v>
      </c>
      <c r="Q247" s="28">
        <f>SUMIFS(Players[Base], Players[Team], Players[[#This Row],[Team]], Players[Captain], TRUE) * Settings!$B$5</f>
        <v>1.4976</v>
      </c>
      <c r="R247" s="28">
        <f>SUMIFS(Players[Base], Players[Team], Players[[#This Row],[Team]], Players[Coach], TRUE) * Settings!$B$6</f>
        <v>0</v>
      </c>
      <c r="S247" s="28">
        <f>IF(Players[[#This Row],[Team]] = 0, 0, AVERAGEIFS(Players[ANC Base ATK], Players[Team], Players[[#This Row],[Team]]))</f>
        <v>11.225420226183527</v>
      </c>
      <c r="T247" s="28">
        <f>IF(Players[[#This Row],[Team]] = 0, 0, AVERAGEIFS(Players[ANC Base DEF], Players[Team], Players[[#This Row],[Team]]))</f>
        <v>32.816964536460553</v>
      </c>
      <c r="U247" s="28">
        <v>40.453141347510957</v>
      </c>
      <c r="V247" s="28">
        <v>72.519884982968506</v>
      </c>
    </row>
    <row r="248" spans="1:22" ht="15" customHeight="1">
      <c r="A248" s="12">
        <v>277</v>
      </c>
      <c r="B248" s="12" t="s">
        <v>349</v>
      </c>
      <c r="C248" s="12" t="s">
        <v>92</v>
      </c>
      <c r="D248" s="12" t="s">
        <v>348</v>
      </c>
      <c r="E248" s="12" t="s">
        <v>27</v>
      </c>
      <c r="F24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48" s="12" t="str">
        <f>IF(Players[[#This Row],[Coach]], "Coach", IF(Players[[#This Row],[Active]], "Active", "Inactive"))</f>
        <v>Active</v>
      </c>
      <c r="H248" s="32">
        <f>Players[[#This Row],[Base]] * Settings!$B$2 + Players[[#This Row],[Entry Bonus]] + Players[[#This Row],[Sniper Bonus]] + Players[[#This Row],[Captain Bonus]] + Players[[#This Row],[Coach Bonus]]</f>
        <v>25.065599999999996</v>
      </c>
      <c r="I248" s="21" t="b">
        <f>TRUE</f>
        <v>1</v>
      </c>
      <c r="J248" s="23" t="b">
        <f>FALSE</f>
        <v>0</v>
      </c>
      <c r="K248" s="21" t="b">
        <f>FALSE</f>
        <v>0</v>
      </c>
      <c r="L248" s="20" t="b">
        <f>FALSE</f>
        <v>0</v>
      </c>
      <c r="M248" s="20" t="b">
        <f>FALSE</f>
        <v>0</v>
      </c>
      <c r="N248" s="29">
        <v>9.6999999999999993</v>
      </c>
      <c r="O248" s="28">
        <f>SUMIFS(Players[Base], Players[Team], Players[[#This Row],[Team]], Players[Entry], TRUE) * Settings!$B$3</f>
        <v>6.3647999999999998</v>
      </c>
      <c r="P248" s="28">
        <f>SUMIFS(Players[Base], Players[Team], Players[[#This Row],[Team]], Players[Sniper], TRUE) * Settings!$B$4</f>
        <v>11.383199999999999</v>
      </c>
      <c r="Q248" s="28">
        <f>SUMIFS(Players[Base], Players[Team], Players[[#This Row],[Team]], Players[Captain], TRUE) * Settings!$B$5</f>
        <v>1.4976</v>
      </c>
      <c r="R248" s="28">
        <f>SUMIFS(Players[Base], Players[Team], Players[[#This Row],[Team]], Players[Coach], TRUE) * Settings!$B$6</f>
        <v>0</v>
      </c>
      <c r="S248" s="28">
        <f>IF(Players[[#This Row],[Team]] = 0, 0, AVERAGEIFS(Players[ANC Base ATK], Players[Team], Players[[#This Row],[Team]]))</f>
        <v>11.225420226183527</v>
      </c>
      <c r="T248" s="28">
        <f>IF(Players[[#This Row],[Team]] = 0, 0, AVERAGEIFS(Players[ANC Base DEF], Players[Team], Players[[#This Row],[Team]]))</f>
        <v>32.816964536460553</v>
      </c>
      <c r="U248" s="28">
        <v>10.787365454303016</v>
      </c>
      <c r="V248" s="28">
        <v>14.702806500917312</v>
      </c>
    </row>
    <row r="249" spans="1:22" ht="15" customHeight="1">
      <c r="A249" s="12">
        <v>299</v>
      </c>
      <c r="B249" s="12" t="s">
        <v>350</v>
      </c>
      <c r="C249" s="12" t="s">
        <v>29</v>
      </c>
      <c r="D249" s="12" t="s">
        <v>348</v>
      </c>
      <c r="E249" s="12" t="s">
        <v>27</v>
      </c>
      <c r="F24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249" s="12" t="str">
        <f>IF(Players[[#This Row],[Coach]], "Coach", IF(Players[[#This Row],[Active]], "Active", "Inactive"))</f>
        <v>Active</v>
      </c>
      <c r="H249" s="32">
        <f>Players[[#This Row],[Base]] * Settings!$B$2 + Players[[#This Row],[Entry Bonus]] + Players[[#This Row],[Sniper Bonus]] + Players[[#This Row],[Captain Bonus]] + Players[[#This Row],[Coach Bonus]]</f>
        <v>51.069600000000001</v>
      </c>
      <c r="I249" s="21" t="b">
        <f>TRUE</f>
        <v>1</v>
      </c>
      <c r="J249" s="23" t="b">
        <f>TRUE</f>
        <v>1</v>
      </c>
      <c r="K249" s="21" t="b">
        <f>FALSE</f>
        <v>0</v>
      </c>
      <c r="L249" s="20" t="b">
        <f>FALSE</f>
        <v>0</v>
      </c>
      <c r="M249" s="20" t="b">
        <f>FALSE</f>
        <v>0</v>
      </c>
      <c r="N249" s="29">
        <v>53.04</v>
      </c>
      <c r="O249" s="28">
        <f>SUMIFS(Players[Base], Players[Team], Players[[#This Row],[Team]], Players[Entry], TRUE) * Settings!$B$3</f>
        <v>6.3647999999999998</v>
      </c>
      <c r="P249" s="28">
        <f>SUMIFS(Players[Base], Players[Team], Players[[#This Row],[Team]], Players[Sniper], TRUE) * Settings!$B$4</f>
        <v>11.383199999999999</v>
      </c>
      <c r="Q249" s="28">
        <f>SUMIFS(Players[Base], Players[Team], Players[[#This Row],[Team]], Players[Captain], TRUE) * Settings!$B$5</f>
        <v>1.4976</v>
      </c>
      <c r="R249" s="28">
        <f>SUMIFS(Players[Base], Players[Team], Players[[#This Row],[Team]], Players[Coach], TRUE) * Settings!$B$6</f>
        <v>0</v>
      </c>
      <c r="S249" s="28">
        <f>IF(Players[[#This Row],[Team]] = 0, 0, AVERAGEIFS(Players[ANC Base ATK], Players[Team], Players[[#This Row],[Team]]))</f>
        <v>11.225420226183527</v>
      </c>
      <c r="T249" s="28">
        <f>IF(Players[[#This Row],[Team]] = 0, 0, AVERAGEIFS(Players[ANC Base DEF], Players[Team], Players[[#This Row],[Team]]))</f>
        <v>32.816964536460553</v>
      </c>
      <c r="U249" s="28">
        <v>2.570357667736491</v>
      </c>
      <c r="V249" s="28">
        <v>38.911796899652977</v>
      </c>
    </row>
    <row r="250" spans="1:22" ht="15" customHeight="1">
      <c r="A250" s="12">
        <v>203</v>
      </c>
      <c r="B250" s="12" t="s">
        <v>351</v>
      </c>
      <c r="C250" s="12" t="s">
        <v>29</v>
      </c>
      <c r="D250" s="12" t="s">
        <v>348</v>
      </c>
      <c r="E250" s="12" t="s">
        <v>27</v>
      </c>
      <c r="F25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250" s="12" t="str">
        <f>IF(Players[[#This Row],[Coach]], "Coach", IF(Players[[#This Row],[Active]], "Active", "Inactive"))</f>
        <v>Active</v>
      </c>
      <c r="H250" s="32">
        <f>Players[[#This Row],[Base]] * Settings!$B$2 + Players[[#This Row],[Entry Bonus]] + Players[[#This Row],[Sniper Bonus]] + Players[[#This Row],[Captain Bonus]] + Players[[#This Row],[Coach Bonus]]</f>
        <v>26.733599999999996</v>
      </c>
      <c r="I250" s="21" t="b">
        <f>TRUE</f>
        <v>1</v>
      </c>
      <c r="J250" s="23" t="b">
        <f>FALSE</f>
        <v>0</v>
      </c>
      <c r="K250" s="21" t="b">
        <f>FALSE</f>
        <v>0</v>
      </c>
      <c r="L250" s="20" t="b">
        <f>TRUE</f>
        <v>1</v>
      </c>
      <c r="M250" s="20" t="b">
        <f>FALSE</f>
        <v>0</v>
      </c>
      <c r="N250" s="29">
        <v>12.48</v>
      </c>
      <c r="O250" s="28">
        <f>SUMIFS(Players[Base], Players[Team], Players[[#This Row],[Team]], Players[Entry], TRUE) * Settings!$B$3</f>
        <v>6.3647999999999998</v>
      </c>
      <c r="P250" s="28">
        <f>SUMIFS(Players[Base], Players[Team], Players[[#This Row],[Team]], Players[Sniper], TRUE) * Settings!$B$4</f>
        <v>11.383199999999999</v>
      </c>
      <c r="Q250" s="28">
        <f>SUMIFS(Players[Base], Players[Team], Players[[#This Row],[Team]], Players[Captain], TRUE) * Settings!$B$5</f>
        <v>1.4976</v>
      </c>
      <c r="R250" s="28">
        <f>SUMIFS(Players[Base], Players[Team], Players[[#This Row],[Team]], Players[Coach], TRUE) * Settings!$B$6</f>
        <v>0</v>
      </c>
      <c r="S250" s="28">
        <f>IF(Players[[#This Row],[Team]] = 0, 0, AVERAGEIFS(Players[ANC Base ATK], Players[Team], Players[[#This Row],[Team]]))</f>
        <v>11.225420226183527</v>
      </c>
      <c r="T250" s="28">
        <f>IF(Players[[#This Row],[Team]] = 0, 0, AVERAGEIFS(Players[ANC Base DEF], Players[Team], Players[[#This Row],[Team]]))</f>
        <v>32.816964536460553</v>
      </c>
      <c r="U250" s="28">
        <v>2.2739021710532894</v>
      </c>
      <c r="V250" s="28">
        <v>29.215318721314205</v>
      </c>
    </row>
    <row r="251" spans="1:22" ht="15" customHeight="1">
      <c r="A251" s="12">
        <v>99</v>
      </c>
      <c r="B251" s="12" t="s">
        <v>352</v>
      </c>
      <c r="C251" s="12" t="s">
        <v>29</v>
      </c>
      <c r="D251" s="12" t="s">
        <v>348</v>
      </c>
      <c r="E251" s="12" t="s">
        <v>27</v>
      </c>
      <c r="F25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251" s="12" t="str">
        <f>IF(Players[[#This Row],[Coach]], "Coach", IF(Players[[#This Row],[Active]], "Active", "Inactive"))</f>
        <v>Active</v>
      </c>
      <c r="H251" s="32">
        <f>Players[[#This Row],[Base]] * Settings!$B$2 + Players[[#This Row],[Entry Bonus]] + Players[[#This Row],[Sniper Bonus]] + Players[[#This Row],[Captain Bonus]] + Players[[#This Row],[Coach Bonus]]</f>
        <v>76.161600000000007</v>
      </c>
      <c r="I251" s="21" t="b">
        <f>TRUE</f>
        <v>1</v>
      </c>
      <c r="J251" s="23" t="b">
        <f>FALSE</f>
        <v>0</v>
      </c>
      <c r="K251" s="21" t="b">
        <f>TRUE</f>
        <v>1</v>
      </c>
      <c r="L251" s="20" t="b">
        <f>FALSE</f>
        <v>0</v>
      </c>
      <c r="M251" s="20" t="b">
        <f>FALSE</f>
        <v>0</v>
      </c>
      <c r="N251" s="29">
        <v>94.86</v>
      </c>
      <c r="O251" s="28">
        <f>SUMIFS(Players[Base], Players[Team], Players[[#This Row],[Team]], Players[Entry], TRUE) * Settings!$B$3</f>
        <v>6.3647999999999998</v>
      </c>
      <c r="P251" s="28">
        <f>SUMIFS(Players[Base], Players[Team], Players[[#This Row],[Team]], Players[Sniper], TRUE) * Settings!$B$4</f>
        <v>11.383199999999999</v>
      </c>
      <c r="Q251" s="28">
        <f>SUMIFS(Players[Base], Players[Team], Players[[#This Row],[Team]], Players[Captain], TRUE) * Settings!$B$5</f>
        <v>1.4976</v>
      </c>
      <c r="R251" s="28">
        <f>SUMIFS(Players[Base], Players[Team], Players[[#This Row],[Team]], Players[Coach], TRUE) * Settings!$B$6</f>
        <v>0</v>
      </c>
      <c r="S251" s="28">
        <f>IF(Players[[#This Row],[Team]] = 0, 0, AVERAGEIFS(Players[ANC Base ATK], Players[Team], Players[[#This Row],[Team]]))</f>
        <v>11.225420226183527</v>
      </c>
      <c r="T251" s="28">
        <f>IF(Players[[#This Row],[Team]] = 0, 0, AVERAGEIFS(Players[ANC Base DEF], Players[Team], Players[[#This Row],[Team]]))</f>
        <v>32.816964536460553</v>
      </c>
      <c r="U251" s="28">
        <v>4.2334490313882235E-2</v>
      </c>
      <c r="V251" s="28">
        <v>8.7350155774497242</v>
      </c>
    </row>
    <row r="252" spans="1:22" ht="15" customHeight="1">
      <c r="A252" s="12">
        <v>252</v>
      </c>
      <c r="B252" s="12" t="s">
        <v>353</v>
      </c>
      <c r="C252" s="12" t="s">
        <v>152</v>
      </c>
      <c r="D252" s="12" t="s">
        <v>354</v>
      </c>
      <c r="E252" s="12" t="s">
        <v>154</v>
      </c>
      <c r="F25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252" s="12" t="str">
        <f>IF(Players[[#This Row],[Coach]], "Coach", IF(Players[[#This Row],[Active]], "Active", "Inactive"))</f>
        <v>Active</v>
      </c>
      <c r="H252" s="32">
        <f>Players[[#This Row],[Base]] * Settings!$B$2 + Players[[#This Row],[Entry Bonus]] + Players[[#This Row],[Sniper Bonus]] + Players[[#This Row],[Captain Bonus]] + Players[[#This Row],[Coach Bonus]]</f>
        <v>71.590799999999987</v>
      </c>
      <c r="I252" s="21" t="b">
        <f>TRUE</f>
        <v>1</v>
      </c>
      <c r="J252" s="23" t="b">
        <f>TRUE</f>
        <v>1</v>
      </c>
      <c r="K252" s="21" t="b">
        <f>FALSE</f>
        <v>0</v>
      </c>
      <c r="L252" s="20" t="b">
        <f>FALSE</f>
        <v>0</v>
      </c>
      <c r="M252" s="20" t="b">
        <f>FALSE</f>
        <v>0</v>
      </c>
      <c r="N252" s="29">
        <v>92.73</v>
      </c>
      <c r="O252" s="28">
        <f>SUMIFS(Players[Base], Players[Team], Players[[#This Row],[Team]], Players[Entry], TRUE) * Settings!$B$3</f>
        <v>11.127599999999999</v>
      </c>
      <c r="P252" s="28">
        <f>SUMIFS(Players[Base], Players[Team], Players[[#This Row],[Team]], Players[Sniper], TRUE) * Settings!$B$4</f>
        <v>2.5631999999999997</v>
      </c>
      <c r="Q252" s="28">
        <f>SUMIFS(Players[Base], Players[Team], Players[[#This Row],[Team]], Players[Captain], TRUE) * Settings!$B$5</f>
        <v>2.262</v>
      </c>
      <c r="R252" s="28">
        <f>SUMIFS(Players[Base], Players[Team], Players[[#This Row],[Team]], Players[Coach], TRUE) * Settings!$B$6</f>
        <v>0</v>
      </c>
      <c r="S252" s="28">
        <f>IF(Players[[#This Row],[Team]] = 0, 0, AVERAGEIFS(Players[ANC Base ATK], Players[Team], Players[[#This Row],[Team]]))</f>
        <v>24.876766245246433</v>
      </c>
      <c r="T252" s="28">
        <f>IF(Players[[#This Row],[Team]] = 0, 0, AVERAGEIFS(Players[ANC Base DEF], Players[Team], Players[[#This Row],[Team]]))</f>
        <v>31.925447578791573</v>
      </c>
      <c r="U252" s="28">
        <v>70.265492015412377</v>
      </c>
      <c r="V252" s="28">
        <v>67.531783965413368</v>
      </c>
    </row>
    <row r="253" spans="1:22" ht="15" customHeight="1">
      <c r="A253" s="12">
        <v>103</v>
      </c>
      <c r="B253" s="12" t="s">
        <v>355</v>
      </c>
      <c r="C253" s="12" t="s">
        <v>152</v>
      </c>
      <c r="D253" s="12" t="s">
        <v>354</v>
      </c>
      <c r="E253" s="12" t="s">
        <v>154</v>
      </c>
      <c r="F25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53" s="12" t="str">
        <f>IF(Players[[#This Row],[Coach]], "Coach", IF(Players[[#This Row],[Active]], "Active", "Inactive"))</f>
        <v>Active</v>
      </c>
      <c r="H253" s="32">
        <f>Players[[#This Row],[Base]] * Settings!$B$2 + Players[[#This Row],[Entry Bonus]] + Players[[#This Row],[Sniper Bonus]] + Players[[#This Row],[Captain Bonus]] + Players[[#This Row],[Coach Bonus]]</f>
        <v>44.530799999999999</v>
      </c>
      <c r="I253" s="21" t="b">
        <f>TRUE</f>
        <v>1</v>
      </c>
      <c r="J253" s="23" t="b">
        <f>FALSE</f>
        <v>0</v>
      </c>
      <c r="K253" s="21" t="b">
        <f>FALSE</f>
        <v>0</v>
      </c>
      <c r="L253" s="20" t="b">
        <f>FALSE</f>
        <v>0</v>
      </c>
      <c r="M253" s="20" t="b">
        <f>FALSE</f>
        <v>0</v>
      </c>
      <c r="N253" s="29">
        <v>47.63</v>
      </c>
      <c r="O253" s="28">
        <f>SUMIFS(Players[Base], Players[Team], Players[[#This Row],[Team]], Players[Entry], TRUE) * Settings!$B$3</f>
        <v>11.127599999999999</v>
      </c>
      <c r="P253" s="28">
        <f>SUMIFS(Players[Base], Players[Team], Players[[#This Row],[Team]], Players[Sniper], TRUE) * Settings!$B$4</f>
        <v>2.5631999999999997</v>
      </c>
      <c r="Q253" s="28">
        <f>SUMIFS(Players[Base], Players[Team], Players[[#This Row],[Team]], Players[Captain], TRUE) * Settings!$B$5</f>
        <v>2.262</v>
      </c>
      <c r="R253" s="28">
        <f>SUMIFS(Players[Base], Players[Team], Players[[#This Row],[Team]], Players[Coach], TRUE) * Settings!$B$6</f>
        <v>0</v>
      </c>
      <c r="S253" s="28">
        <f>IF(Players[[#This Row],[Team]] = 0, 0, AVERAGEIFS(Players[ANC Base ATK], Players[Team], Players[[#This Row],[Team]]))</f>
        <v>24.876766245246433</v>
      </c>
      <c r="T253" s="28">
        <f>IF(Players[[#This Row],[Team]] = 0, 0, AVERAGEIFS(Players[ANC Base DEF], Players[Team], Players[[#This Row],[Team]]))</f>
        <v>31.925447578791573</v>
      </c>
      <c r="U253" s="28">
        <v>32.508353002947096</v>
      </c>
      <c r="V253" s="28">
        <v>38.655043083153004</v>
      </c>
    </row>
    <row r="254" spans="1:22" ht="15" customHeight="1">
      <c r="A254" s="12">
        <v>75</v>
      </c>
      <c r="B254" s="12" t="s">
        <v>356</v>
      </c>
      <c r="C254" s="12" t="s">
        <v>152</v>
      </c>
      <c r="D254" s="12" t="s">
        <v>354</v>
      </c>
      <c r="E254" s="12" t="s">
        <v>154</v>
      </c>
      <c r="F25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254" s="12" t="str">
        <f>IF(Players[[#This Row],[Coach]], "Coach", IF(Players[[#This Row],[Active]], "Active", "Inactive"))</f>
        <v>Active</v>
      </c>
      <c r="H254" s="32">
        <f>Players[[#This Row],[Base]] * Settings!$B$2 + Players[[#This Row],[Entry Bonus]] + Players[[#This Row],[Sniper Bonus]] + Players[[#This Row],[Captain Bonus]] + Players[[#This Row],[Coach Bonus]]</f>
        <v>28.768799999999995</v>
      </c>
      <c r="I254" s="21" t="b">
        <f>TRUE</f>
        <v>1</v>
      </c>
      <c r="J254" s="23" t="b">
        <f>FALSE</f>
        <v>0</v>
      </c>
      <c r="K254" s="21" t="b">
        <f>TRUE</f>
        <v>1</v>
      </c>
      <c r="L254" s="20" t="b">
        <f>FALSE</f>
        <v>0</v>
      </c>
      <c r="M254" s="20" t="b">
        <f>FALSE</f>
        <v>0</v>
      </c>
      <c r="N254" s="29">
        <v>21.36</v>
      </c>
      <c r="O254" s="28">
        <f>SUMIFS(Players[Base], Players[Team], Players[[#This Row],[Team]], Players[Entry], TRUE) * Settings!$B$3</f>
        <v>11.127599999999999</v>
      </c>
      <c r="P254" s="28">
        <f>SUMIFS(Players[Base], Players[Team], Players[[#This Row],[Team]], Players[Sniper], TRUE) * Settings!$B$4</f>
        <v>2.5631999999999997</v>
      </c>
      <c r="Q254" s="28">
        <f>SUMIFS(Players[Base], Players[Team], Players[[#This Row],[Team]], Players[Captain], TRUE) * Settings!$B$5</f>
        <v>2.262</v>
      </c>
      <c r="R254" s="28">
        <f>SUMIFS(Players[Base], Players[Team], Players[[#This Row],[Team]], Players[Coach], TRUE) * Settings!$B$6</f>
        <v>0</v>
      </c>
      <c r="S254" s="28">
        <f>IF(Players[[#This Row],[Team]] = 0, 0, AVERAGEIFS(Players[ANC Base ATK], Players[Team], Players[[#This Row],[Team]]))</f>
        <v>24.876766245246433</v>
      </c>
      <c r="T254" s="28">
        <f>IF(Players[[#This Row],[Team]] = 0, 0, AVERAGEIFS(Players[ANC Base DEF], Players[Team], Players[[#This Row],[Team]]))</f>
        <v>31.925447578791573</v>
      </c>
      <c r="U254" s="28">
        <v>12.285366821948092</v>
      </c>
      <c r="V254" s="28">
        <v>24.906071976539256</v>
      </c>
    </row>
    <row r="255" spans="1:22" ht="15" customHeight="1">
      <c r="A255" s="12">
        <v>314</v>
      </c>
      <c r="B255" s="12" t="s">
        <v>357</v>
      </c>
      <c r="C255" s="12" t="s">
        <v>152</v>
      </c>
      <c r="D255" s="12" t="s">
        <v>354</v>
      </c>
      <c r="E255" s="12" t="s">
        <v>154</v>
      </c>
      <c r="F25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255" s="12" t="str">
        <f>IF(Players[[#This Row],[Coach]], "Coach", IF(Players[[#This Row],[Active]], "Active", "Inactive"))</f>
        <v>Active</v>
      </c>
      <c r="H255" s="32">
        <f>Players[[#This Row],[Base]] * Settings!$B$2 + Players[[#This Row],[Entry Bonus]] + Players[[#This Row],[Sniper Bonus]] + Players[[#This Row],[Captain Bonus]] + Players[[#This Row],[Coach Bonus]]</f>
        <v>27.262799999999999</v>
      </c>
      <c r="I255" s="21" t="b">
        <f>TRUE</f>
        <v>1</v>
      </c>
      <c r="J255" s="23" t="b">
        <f>FALSE</f>
        <v>0</v>
      </c>
      <c r="K255" s="21" t="b">
        <f>FALSE</f>
        <v>0</v>
      </c>
      <c r="L255" s="20" t="b">
        <f>TRUE</f>
        <v>1</v>
      </c>
      <c r="M255" s="20" t="b">
        <f>FALSE</f>
        <v>0</v>
      </c>
      <c r="N255" s="29">
        <v>18.850000000000001</v>
      </c>
      <c r="O255" s="28">
        <f>SUMIFS(Players[Base], Players[Team], Players[[#This Row],[Team]], Players[Entry], TRUE) * Settings!$B$3</f>
        <v>11.127599999999999</v>
      </c>
      <c r="P255" s="28">
        <f>SUMIFS(Players[Base], Players[Team], Players[[#This Row],[Team]], Players[Sniper], TRUE) * Settings!$B$4</f>
        <v>2.5631999999999997</v>
      </c>
      <c r="Q255" s="28">
        <f>SUMIFS(Players[Base], Players[Team], Players[[#This Row],[Team]], Players[Captain], TRUE) * Settings!$B$5</f>
        <v>2.262</v>
      </c>
      <c r="R255" s="28">
        <f>SUMIFS(Players[Base], Players[Team], Players[[#This Row],[Team]], Players[Coach], TRUE) * Settings!$B$6</f>
        <v>0</v>
      </c>
      <c r="S255" s="28">
        <f>IF(Players[[#This Row],[Team]] = 0, 0, AVERAGEIFS(Players[ANC Base ATK], Players[Team], Players[[#This Row],[Team]]))</f>
        <v>24.876766245246433</v>
      </c>
      <c r="T255" s="28">
        <f>IF(Players[[#This Row],[Team]] = 0, 0, AVERAGEIFS(Players[ANC Base DEF], Players[Team], Players[[#This Row],[Team]]))</f>
        <v>31.925447578791573</v>
      </c>
      <c r="U255" s="28">
        <v>5.2107846019438737</v>
      </c>
      <c r="V255" s="28">
        <v>13.30105436855419</v>
      </c>
    </row>
    <row r="256" spans="1:22" ht="15" customHeight="1">
      <c r="A256" s="12">
        <v>121</v>
      </c>
      <c r="B256" s="12" t="s">
        <v>358</v>
      </c>
      <c r="C256" s="12" t="s">
        <v>152</v>
      </c>
      <c r="D256" s="12" t="s">
        <v>354</v>
      </c>
      <c r="E256" s="12" t="s">
        <v>154</v>
      </c>
      <c r="F25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56" s="12" t="str">
        <f>IF(Players[[#This Row],[Coach]], "Coach", IF(Players[[#This Row],[Active]], "Active", "Inactive"))</f>
        <v>Active</v>
      </c>
      <c r="H256" s="32">
        <f>Players[[#This Row],[Base]] * Settings!$B$2 + Players[[#This Row],[Entry Bonus]] + Players[[#This Row],[Sniper Bonus]] + Players[[#This Row],[Captain Bonus]] + Players[[#This Row],[Coach Bonus]]</f>
        <v>21.232799999999997</v>
      </c>
      <c r="I256" s="21" t="b">
        <f>TRUE</f>
        <v>1</v>
      </c>
      <c r="J256" s="23" t="b">
        <f>FALSE</f>
        <v>0</v>
      </c>
      <c r="K256" s="21" t="b">
        <f>FALSE</f>
        <v>0</v>
      </c>
      <c r="L256" s="20" t="b">
        <f>FALSE</f>
        <v>0</v>
      </c>
      <c r="M256" s="20" t="b">
        <f>FALSE</f>
        <v>0</v>
      </c>
      <c r="N256" s="29">
        <v>8.8000000000000007</v>
      </c>
      <c r="O256" s="28">
        <f>SUMIFS(Players[Base], Players[Team], Players[[#This Row],[Team]], Players[Entry], TRUE) * Settings!$B$3</f>
        <v>11.127599999999999</v>
      </c>
      <c r="P256" s="28">
        <f>SUMIFS(Players[Base], Players[Team], Players[[#This Row],[Team]], Players[Sniper], TRUE) * Settings!$B$4</f>
        <v>2.5631999999999997</v>
      </c>
      <c r="Q256" s="28">
        <f>SUMIFS(Players[Base], Players[Team], Players[[#This Row],[Team]], Players[Captain], TRUE) * Settings!$B$5</f>
        <v>2.262</v>
      </c>
      <c r="R256" s="28">
        <f>SUMIFS(Players[Base], Players[Team], Players[[#This Row],[Team]], Players[Coach], TRUE) * Settings!$B$6</f>
        <v>0</v>
      </c>
      <c r="S256" s="28">
        <f>IF(Players[[#This Row],[Team]] = 0, 0, AVERAGEIFS(Players[ANC Base ATK], Players[Team], Players[[#This Row],[Team]]))</f>
        <v>24.876766245246433</v>
      </c>
      <c r="T256" s="28">
        <f>IF(Players[[#This Row],[Team]] = 0, 0, AVERAGEIFS(Players[ANC Base DEF], Players[Team], Players[[#This Row],[Team]]))</f>
        <v>31.925447578791573</v>
      </c>
      <c r="U256" s="28">
        <v>4.1138347839807263</v>
      </c>
      <c r="V256" s="28">
        <v>15.233284500298058</v>
      </c>
    </row>
    <row r="257" spans="1:22" ht="15" customHeight="1">
      <c r="A257" s="12">
        <v>423</v>
      </c>
      <c r="B257" s="12" t="s">
        <v>359</v>
      </c>
      <c r="C257" s="12" t="s">
        <v>35</v>
      </c>
      <c r="D257" s="12" t="s">
        <v>360</v>
      </c>
      <c r="E257" s="12" t="s">
        <v>37</v>
      </c>
      <c r="F25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57" s="12" t="str">
        <f>IF(Players[[#This Row],[Coach]], "Coach", IF(Players[[#This Row],[Active]], "Active", "Inactive"))</f>
        <v>Active</v>
      </c>
      <c r="H257" s="32">
        <f>Players[[#This Row],[Base]] * Settings!$B$2 + Players[[#This Row],[Entry Bonus]] + Players[[#This Row],[Sniper Bonus]] + Players[[#This Row],[Captain Bonus]] + Players[[#This Row],[Coach Bonus]]</f>
        <v>42.636000000000003</v>
      </c>
      <c r="I257" s="21" t="b">
        <f>TRUE</f>
        <v>1</v>
      </c>
      <c r="J257" s="23" t="b">
        <f>FALSE</f>
        <v>0</v>
      </c>
      <c r="K257" s="21" t="b">
        <f>FALSE</f>
        <v>0</v>
      </c>
      <c r="L257" s="20" t="b">
        <f>FALSE</f>
        <v>0</v>
      </c>
      <c r="M257" s="20" t="b">
        <f>FALSE</f>
        <v>0</v>
      </c>
      <c r="N257" s="29">
        <v>71.06</v>
      </c>
      <c r="O257" s="28">
        <f>SUMIFS(Players[Base], Players[Team], Players[[#This Row],[Team]], Players[Entry], TRUE) * Settings!$B$3</f>
        <v>0</v>
      </c>
      <c r="P257" s="28">
        <f>SUMIFS(Players[Base], Players[Team], Players[[#This Row],[Team]], Players[Sniper], TRUE) * Settings!$B$4</f>
        <v>0</v>
      </c>
      <c r="Q257" s="28">
        <f>SUMIFS(Players[Base], Players[Team], Players[[#This Row],[Team]], Players[Captain], TRUE) * Settings!$B$5</f>
        <v>0</v>
      </c>
      <c r="R257" s="28">
        <f>SUMIFS(Players[Base], Players[Team], Players[[#This Row],[Team]], Players[Coach], TRUE) * Settings!$B$6</f>
        <v>0</v>
      </c>
      <c r="S257" s="28">
        <f>IF(Players[[#This Row],[Team]] = 0, 0, AVERAGEIFS(Players[ANC Base ATK], Players[Team], Players[[#This Row],[Team]]))</f>
        <v>14.097920629595553</v>
      </c>
      <c r="T257" s="28">
        <f>IF(Players[[#This Row],[Team]] = 0, 0, AVERAGEIFS(Players[ANC Base DEF], Players[Team], Players[[#This Row],[Team]]))</f>
        <v>31.693453625562448</v>
      </c>
      <c r="U257" s="28">
        <v>35.591147017791158</v>
      </c>
      <c r="V257" s="28">
        <v>11.673680625074237</v>
      </c>
    </row>
    <row r="258" spans="1:22" ht="15" customHeight="1">
      <c r="A258" s="12">
        <v>549</v>
      </c>
      <c r="B258" s="12" t="s">
        <v>361</v>
      </c>
      <c r="C258" s="12" t="s">
        <v>35</v>
      </c>
      <c r="D258" s="12" t="s">
        <v>360</v>
      </c>
      <c r="E258" s="12" t="s">
        <v>37</v>
      </c>
      <c r="F25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58" s="12" t="str">
        <f>IF(Players[[#This Row],[Coach]], "Coach", IF(Players[[#This Row],[Active]], "Active", "Inactive"))</f>
        <v>Active</v>
      </c>
      <c r="H258" s="32">
        <f>Players[[#This Row],[Base]] * Settings!$B$2 + Players[[#This Row],[Entry Bonus]] + Players[[#This Row],[Sniper Bonus]] + Players[[#This Row],[Captain Bonus]] + Players[[#This Row],[Coach Bonus]]</f>
        <v>17.172000000000001</v>
      </c>
      <c r="I258" s="21" t="b">
        <f>TRUE</f>
        <v>1</v>
      </c>
      <c r="J258" s="23" t="b">
        <f>FALSE</f>
        <v>0</v>
      </c>
      <c r="K258" s="21" t="b">
        <f>FALSE</f>
        <v>0</v>
      </c>
      <c r="L258" s="20" t="b">
        <f>FALSE</f>
        <v>0</v>
      </c>
      <c r="M258" s="20" t="b">
        <f>FALSE</f>
        <v>0</v>
      </c>
      <c r="N258" s="29">
        <v>28.62</v>
      </c>
      <c r="O258" s="28">
        <f>SUMIFS(Players[Base], Players[Team], Players[[#This Row],[Team]], Players[Entry], TRUE) * Settings!$B$3</f>
        <v>0</v>
      </c>
      <c r="P258" s="28">
        <f>SUMIFS(Players[Base], Players[Team], Players[[#This Row],[Team]], Players[Sniper], TRUE) * Settings!$B$4</f>
        <v>0</v>
      </c>
      <c r="Q258" s="28">
        <f>SUMIFS(Players[Base], Players[Team], Players[[#This Row],[Team]], Players[Captain], TRUE) * Settings!$B$5</f>
        <v>0</v>
      </c>
      <c r="R258" s="28">
        <f>SUMIFS(Players[Base], Players[Team], Players[[#This Row],[Team]], Players[Coach], TRUE) * Settings!$B$6</f>
        <v>0</v>
      </c>
      <c r="S258" s="28">
        <f>IF(Players[[#This Row],[Team]] = 0, 0, AVERAGEIFS(Players[ANC Base ATK], Players[Team], Players[[#This Row],[Team]]))</f>
        <v>14.097920629595553</v>
      </c>
      <c r="T258" s="28">
        <f>IF(Players[[#This Row],[Team]] = 0, 0, AVERAGEIFS(Players[ANC Base DEF], Players[Team], Players[[#This Row],[Team]]))</f>
        <v>31.693453625562448</v>
      </c>
      <c r="U258" s="28">
        <v>14.113241491672877</v>
      </c>
      <c r="V258" s="28">
        <v>2.5223970248015974</v>
      </c>
    </row>
    <row r="259" spans="1:22" ht="15" customHeight="1">
      <c r="A259" s="12">
        <v>429</v>
      </c>
      <c r="B259" s="12" t="s">
        <v>362</v>
      </c>
      <c r="C259" s="12" t="s">
        <v>35</v>
      </c>
      <c r="D259" s="12" t="s">
        <v>360</v>
      </c>
      <c r="E259" s="12" t="s">
        <v>37</v>
      </c>
      <c r="F25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59" s="12" t="str">
        <f>IF(Players[[#This Row],[Coach]], "Coach", IF(Players[[#This Row],[Active]], "Active", "Inactive"))</f>
        <v>Active</v>
      </c>
      <c r="H259" s="32">
        <f>Players[[#This Row],[Base]] * Settings!$B$2 + Players[[#This Row],[Entry Bonus]] + Players[[#This Row],[Sniper Bonus]] + Players[[#This Row],[Captain Bonus]] + Players[[#This Row],[Coach Bonus]]</f>
        <v>36.395999999999994</v>
      </c>
      <c r="I259" s="21" t="b">
        <f>TRUE</f>
        <v>1</v>
      </c>
      <c r="J259" s="23" t="b">
        <f>FALSE</f>
        <v>0</v>
      </c>
      <c r="K259" s="21" t="b">
        <f>FALSE</f>
        <v>0</v>
      </c>
      <c r="L259" s="20" t="b">
        <f>FALSE</f>
        <v>0</v>
      </c>
      <c r="M259" s="20" t="b">
        <f>FALSE</f>
        <v>0</v>
      </c>
      <c r="N259" s="29">
        <v>60.66</v>
      </c>
      <c r="O259" s="28">
        <f>SUMIFS(Players[Base], Players[Team], Players[[#This Row],[Team]], Players[Entry], TRUE) * Settings!$B$3</f>
        <v>0</v>
      </c>
      <c r="P259" s="28">
        <f>SUMIFS(Players[Base], Players[Team], Players[[#This Row],[Team]], Players[Sniper], TRUE) * Settings!$B$4</f>
        <v>0</v>
      </c>
      <c r="Q259" s="28">
        <f>SUMIFS(Players[Base], Players[Team], Players[[#This Row],[Team]], Players[Captain], TRUE) * Settings!$B$5</f>
        <v>0</v>
      </c>
      <c r="R259" s="28">
        <f>SUMIFS(Players[Base], Players[Team], Players[[#This Row],[Team]], Players[Coach], TRUE) * Settings!$B$6</f>
        <v>0</v>
      </c>
      <c r="S259" s="28">
        <f>IF(Players[[#This Row],[Team]] = 0, 0, AVERAGEIFS(Players[ANC Base ATK], Players[Team], Players[[#This Row],[Team]]))</f>
        <v>14.097920629595553</v>
      </c>
      <c r="T259" s="28">
        <f>IF(Players[[#This Row],[Team]] = 0, 0, AVERAGEIFS(Players[ANC Base DEF], Players[Team], Players[[#This Row],[Team]]))</f>
        <v>31.693453625562448</v>
      </c>
      <c r="U259" s="28">
        <v>12.154196426500031</v>
      </c>
      <c r="V259" s="28">
        <v>9.1077503183448343</v>
      </c>
    </row>
    <row r="260" spans="1:22" ht="15" customHeight="1">
      <c r="A260" s="12">
        <v>432</v>
      </c>
      <c r="B260" s="12" t="s">
        <v>363</v>
      </c>
      <c r="C260" s="12" t="s">
        <v>35</v>
      </c>
      <c r="D260" s="12" t="s">
        <v>360</v>
      </c>
      <c r="E260" s="12" t="s">
        <v>37</v>
      </c>
      <c r="F26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60" s="12" t="str">
        <f>IF(Players[[#This Row],[Coach]], "Coach", IF(Players[[#This Row],[Active]], "Active", "Inactive"))</f>
        <v>Active</v>
      </c>
      <c r="H260" s="32">
        <f>Players[[#This Row],[Base]] * Settings!$B$2 + Players[[#This Row],[Entry Bonus]] + Players[[#This Row],[Sniper Bonus]] + Players[[#This Row],[Captain Bonus]] + Players[[#This Row],[Coach Bonus]]</f>
        <v>58.433999999999997</v>
      </c>
      <c r="I260" s="21" t="b">
        <f>TRUE</f>
        <v>1</v>
      </c>
      <c r="J260" s="23" t="b">
        <f>FALSE</f>
        <v>0</v>
      </c>
      <c r="K260" s="21" t="b">
        <f>FALSE</f>
        <v>0</v>
      </c>
      <c r="L260" s="20" t="b">
        <f>FALSE</f>
        <v>0</v>
      </c>
      <c r="M260" s="20" t="b">
        <f>FALSE</f>
        <v>0</v>
      </c>
      <c r="N260" s="29">
        <v>97.39</v>
      </c>
      <c r="O260" s="28">
        <f>SUMIFS(Players[Base], Players[Team], Players[[#This Row],[Team]], Players[Entry], TRUE) * Settings!$B$3</f>
        <v>0</v>
      </c>
      <c r="P260" s="28">
        <f>SUMIFS(Players[Base], Players[Team], Players[[#This Row],[Team]], Players[Sniper], TRUE) * Settings!$B$4</f>
        <v>0</v>
      </c>
      <c r="Q260" s="28">
        <f>SUMIFS(Players[Base], Players[Team], Players[[#This Row],[Team]], Players[Captain], TRUE) * Settings!$B$5</f>
        <v>0</v>
      </c>
      <c r="R260" s="28">
        <f>SUMIFS(Players[Base], Players[Team], Players[[#This Row],[Team]], Players[Coach], TRUE) * Settings!$B$6</f>
        <v>0</v>
      </c>
      <c r="S260" s="28">
        <f>IF(Players[[#This Row],[Team]] = 0, 0, AVERAGEIFS(Players[ANC Base ATK], Players[Team], Players[[#This Row],[Team]]))</f>
        <v>14.097920629595553</v>
      </c>
      <c r="T260" s="28">
        <f>IF(Players[[#This Row],[Team]] = 0, 0, AVERAGEIFS(Players[ANC Base DEF], Players[Team], Players[[#This Row],[Team]]))</f>
        <v>31.693453625562448</v>
      </c>
      <c r="U260" s="28">
        <v>7.8763254119682191</v>
      </c>
      <c r="V260" s="28">
        <v>90.117780705855495</v>
      </c>
    </row>
    <row r="261" spans="1:22" ht="15" customHeight="1">
      <c r="A261" s="12">
        <v>463</v>
      </c>
      <c r="B261" s="12" t="s">
        <v>364</v>
      </c>
      <c r="C261" s="12" t="s">
        <v>35</v>
      </c>
      <c r="D261" s="12" t="s">
        <v>360</v>
      </c>
      <c r="E261" s="12" t="s">
        <v>37</v>
      </c>
      <c r="F26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61" s="12" t="str">
        <f>IF(Players[[#This Row],[Coach]], "Coach", IF(Players[[#This Row],[Active]], "Active", "Inactive"))</f>
        <v>Active</v>
      </c>
      <c r="H261" s="32">
        <f>Players[[#This Row],[Base]] * Settings!$B$2 + Players[[#This Row],[Entry Bonus]] + Players[[#This Row],[Sniper Bonus]] + Players[[#This Row],[Captain Bonus]] + Players[[#This Row],[Coach Bonus]]</f>
        <v>1.704</v>
      </c>
      <c r="I261" s="21" t="b">
        <f>TRUE</f>
        <v>1</v>
      </c>
      <c r="J261" s="23" t="b">
        <f>FALSE</f>
        <v>0</v>
      </c>
      <c r="K261" s="21" t="b">
        <f>FALSE</f>
        <v>0</v>
      </c>
      <c r="L261" s="20" t="b">
        <f>FALSE</f>
        <v>0</v>
      </c>
      <c r="M261" s="20" t="b">
        <f>FALSE</f>
        <v>0</v>
      </c>
      <c r="N261" s="29">
        <v>2.84</v>
      </c>
      <c r="O261" s="28">
        <f>SUMIFS(Players[Base], Players[Team], Players[[#This Row],[Team]], Players[Entry], TRUE) * Settings!$B$3</f>
        <v>0</v>
      </c>
      <c r="P261" s="28">
        <f>SUMIFS(Players[Base], Players[Team], Players[[#This Row],[Team]], Players[Sniper], TRUE) * Settings!$B$4</f>
        <v>0</v>
      </c>
      <c r="Q261" s="28">
        <f>SUMIFS(Players[Base], Players[Team], Players[[#This Row],[Team]], Players[Captain], TRUE) * Settings!$B$5</f>
        <v>0</v>
      </c>
      <c r="R261" s="28">
        <f>SUMIFS(Players[Base], Players[Team], Players[[#This Row],[Team]], Players[Coach], TRUE) * Settings!$B$6</f>
        <v>0</v>
      </c>
      <c r="S261" s="28">
        <f>IF(Players[[#This Row],[Team]] = 0, 0, AVERAGEIFS(Players[ANC Base ATK], Players[Team], Players[[#This Row],[Team]]))</f>
        <v>14.097920629595553</v>
      </c>
      <c r="T261" s="28">
        <f>IF(Players[[#This Row],[Team]] = 0, 0, AVERAGEIFS(Players[ANC Base DEF], Players[Team], Players[[#This Row],[Team]]))</f>
        <v>31.693453625562448</v>
      </c>
      <c r="U261" s="28">
        <v>0.75469280004548045</v>
      </c>
      <c r="V261" s="28">
        <v>45.045659453736079</v>
      </c>
    </row>
    <row r="262" spans="1:22" ht="15" customHeight="1">
      <c r="A262" s="12">
        <v>76</v>
      </c>
      <c r="B262" s="12" t="s">
        <v>365</v>
      </c>
      <c r="C262" s="12" t="s">
        <v>125</v>
      </c>
      <c r="D262" s="12" t="s">
        <v>366</v>
      </c>
      <c r="E262" s="12" t="s">
        <v>121</v>
      </c>
      <c r="F26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62" s="12" t="str">
        <f>IF(Players[[#This Row],[Coach]], "Coach", IF(Players[[#This Row],[Active]], "Active", "Inactive"))</f>
        <v>Active</v>
      </c>
      <c r="H262" s="32">
        <f>Players[[#This Row],[Base]] * Settings!$B$2 + Players[[#This Row],[Entry Bonus]] + Players[[#This Row],[Sniper Bonus]] + Players[[#This Row],[Captain Bonus]] + Players[[#This Row],[Coach Bonus]]</f>
        <v>39.059999999999995</v>
      </c>
      <c r="I262" s="21" t="b">
        <f>TRUE</f>
        <v>1</v>
      </c>
      <c r="J262" s="23" t="b">
        <f>FALSE</f>
        <v>0</v>
      </c>
      <c r="K262" s="21" t="b">
        <f>FALSE</f>
        <v>0</v>
      </c>
      <c r="L262" s="20" t="b">
        <f>FALSE</f>
        <v>0</v>
      </c>
      <c r="M262" s="20" t="b">
        <f>FALSE</f>
        <v>0</v>
      </c>
      <c r="N262" s="29">
        <v>65.099999999999994</v>
      </c>
      <c r="O262" s="28">
        <f>SUMIFS(Players[Base], Players[Team], Players[[#This Row],[Team]], Players[Entry], TRUE) * Settings!$B$3</f>
        <v>0</v>
      </c>
      <c r="P262" s="28">
        <f>SUMIFS(Players[Base], Players[Team], Players[[#This Row],[Team]], Players[Sniper], TRUE) * Settings!$B$4</f>
        <v>0</v>
      </c>
      <c r="Q262" s="28">
        <f>SUMIFS(Players[Base], Players[Team], Players[[#This Row],[Team]], Players[Captain], TRUE) * Settings!$B$5</f>
        <v>0</v>
      </c>
      <c r="R262" s="28">
        <f>SUMIFS(Players[Base], Players[Team], Players[[#This Row],[Team]], Players[Coach], TRUE) * Settings!$B$6</f>
        <v>0</v>
      </c>
      <c r="S262" s="28">
        <f>IF(Players[[#This Row],[Team]] = 0, 0, AVERAGEIFS(Players[ANC Base ATK], Players[Team], Players[[#This Row],[Team]]))</f>
        <v>25.933572572538186</v>
      </c>
      <c r="T262" s="28">
        <f>IF(Players[[#This Row],[Team]] = 0, 0, AVERAGEIFS(Players[ANC Base DEF], Players[Team], Players[[#This Row],[Team]]))</f>
        <v>30.303134935965836</v>
      </c>
      <c r="U262" s="28">
        <v>35.992666087506059</v>
      </c>
      <c r="V262" s="28">
        <v>27.828654314418767</v>
      </c>
    </row>
    <row r="263" spans="1:22" ht="15" customHeight="1">
      <c r="A263" s="12">
        <v>123</v>
      </c>
      <c r="B263" s="12" t="s">
        <v>367</v>
      </c>
      <c r="C263" s="12" t="s">
        <v>125</v>
      </c>
      <c r="D263" s="12" t="s">
        <v>366</v>
      </c>
      <c r="E263" s="12" t="s">
        <v>121</v>
      </c>
      <c r="F26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63" s="12" t="str">
        <f>IF(Players[[#This Row],[Coach]], "Coach", IF(Players[[#This Row],[Active]], "Active", "Inactive"))</f>
        <v>Active</v>
      </c>
      <c r="H263" s="32">
        <f>Players[[#This Row],[Base]] * Settings!$B$2 + Players[[#This Row],[Entry Bonus]] + Players[[#This Row],[Sniper Bonus]] + Players[[#This Row],[Captain Bonus]] + Players[[#This Row],[Coach Bonus]]</f>
        <v>54.887999999999998</v>
      </c>
      <c r="I263" s="21" t="b">
        <f>TRUE</f>
        <v>1</v>
      </c>
      <c r="J263" s="23" t="b">
        <f>FALSE</f>
        <v>0</v>
      </c>
      <c r="K263" s="21" t="b">
        <f>FALSE</f>
        <v>0</v>
      </c>
      <c r="L263" s="20" t="b">
        <f>FALSE</f>
        <v>0</v>
      </c>
      <c r="M263" s="20" t="b">
        <f>FALSE</f>
        <v>0</v>
      </c>
      <c r="N263" s="29">
        <v>91.48</v>
      </c>
      <c r="O263" s="28">
        <f>SUMIFS(Players[Base], Players[Team], Players[[#This Row],[Team]], Players[Entry], TRUE) * Settings!$B$3</f>
        <v>0</v>
      </c>
      <c r="P263" s="28">
        <f>SUMIFS(Players[Base], Players[Team], Players[[#This Row],[Team]], Players[Sniper], TRUE) * Settings!$B$4</f>
        <v>0</v>
      </c>
      <c r="Q263" s="28">
        <f>SUMIFS(Players[Base], Players[Team], Players[[#This Row],[Team]], Players[Captain], TRUE) * Settings!$B$5</f>
        <v>0</v>
      </c>
      <c r="R263" s="28">
        <f>SUMIFS(Players[Base], Players[Team], Players[[#This Row],[Team]], Players[Coach], TRUE) * Settings!$B$6</f>
        <v>0</v>
      </c>
      <c r="S263" s="28">
        <f>IF(Players[[#This Row],[Team]] = 0, 0, AVERAGEIFS(Players[ANC Base ATK], Players[Team], Players[[#This Row],[Team]]))</f>
        <v>25.933572572538186</v>
      </c>
      <c r="T263" s="28">
        <f>IF(Players[[#This Row],[Team]] = 0, 0, AVERAGEIFS(Players[ANC Base DEF], Players[Team], Players[[#This Row],[Team]]))</f>
        <v>30.303134935965836</v>
      </c>
      <c r="U263" s="28">
        <v>35.552552491967369</v>
      </c>
      <c r="V263" s="28">
        <v>25.567402920524291</v>
      </c>
    </row>
    <row r="264" spans="1:22" ht="15" customHeight="1">
      <c r="A264" s="12">
        <v>227</v>
      </c>
      <c r="B264" s="12" t="s">
        <v>368</v>
      </c>
      <c r="C264" s="12" t="s">
        <v>125</v>
      </c>
      <c r="D264" s="12" t="s">
        <v>366</v>
      </c>
      <c r="E264" s="12" t="s">
        <v>121</v>
      </c>
      <c r="F26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64" s="12" t="str">
        <f>IF(Players[[#This Row],[Coach]], "Coach", IF(Players[[#This Row],[Active]], "Active", "Inactive"))</f>
        <v>Active</v>
      </c>
      <c r="H264" s="32">
        <f>Players[[#This Row],[Base]] * Settings!$B$2 + Players[[#This Row],[Entry Bonus]] + Players[[#This Row],[Sniper Bonus]] + Players[[#This Row],[Captain Bonus]] + Players[[#This Row],[Coach Bonus]]</f>
        <v>30.468</v>
      </c>
      <c r="I264" s="21" t="b">
        <f>TRUE</f>
        <v>1</v>
      </c>
      <c r="J264" s="23" t="b">
        <f>FALSE</f>
        <v>0</v>
      </c>
      <c r="K264" s="21" t="b">
        <f>FALSE</f>
        <v>0</v>
      </c>
      <c r="L264" s="20" t="b">
        <f>FALSE</f>
        <v>0</v>
      </c>
      <c r="M264" s="20" t="b">
        <f>FALSE</f>
        <v>0</v>
      </c>
      <c r="N264" s="29">
        <v>50.78</v>
      </c>
      <c r="O264" s="28">
        <f>SUMIFS(Players[Base], Players[Team], Players[[#This Row],[Team]], Players[Entry], TRUE) * Settings!$B$3</f>
        <v>0</v>
      </c>
      <c r="P264" s="28">
        <f>SUMIFS(Players[Base], Players[Team], Players[[#This Row],[Team]], Players[Sniper], TRUE) * Settings!$B$4</f>
        <v>0</v>
      </c>
      <c r="Q264" s="28">
        <f>SUMIFS(Players[Base], Players[Team], Players[[#This Row],[Team]], Players[Captain], TRUE) * Settings!$B$5</f>
        <v>0</v>
      </c>
      <c r="R264" s="28">
        <f>SUMIFS(Players[Base], Players[Team], Players[[#This Row],[Team]], Players[Coach], TRUE) * Settings!$B$6</f>
        <v>0</v>
      </c>
      <c r="S264" s="28">
        <f>IF(Players[[#This Row],[Team]] = 0, 0, AVERAGEIFS(Players[ANC Base ATK], Players[Team], Players[[#This Row],[Team]]))</f>
        <v>25.933572572538186</v>
      </c>
      <c r="T264" s="28">
        <f>IF(Players[[#This Row],[Team]] = 0, 0, AVERAGEIFS(Players[ANC Base DEF], Players[Team], Players[[#This Row],[Team]]))</f>
        <v>30.303134935965836</v>
      </c>
      <c r="U264" s="28">
        <v>29.645093604952894</v>
      </c>
      <c r="V264" s="28">
        <v>10.336905765634681</v>
      </c>
    </row>
    <row r="265" spans="1:22" ht="15" customHeight="1">
      <c r="A265" s="12">
        <v>125</v>
      </c>
      <c r="B265" s="12" t="s">
        <v>369</v>
      </c>
      <c r="C265" s="12" t="s">
        <v>125</v>
      </c>
      <c r="D265" s="12" t="s">
        <v>366</v>
      </c>
      <c r="E265" s="12" t="s">
        <v>121</v>
      </c>
      <c r="F26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65" s="12" t="str">
        <f>IF(Players[[#This Row],[Coach]], "Coach", IF(Players[[#This Row],[Active]], "Active", "Inactive"))</f>
        <v>Active</v>
      </c>
      <c r="H265" s="32">
        <f>Players[[#This Row],[Base]] * Settings!$B$2 + Players[[#This Row],[Entry Bonus]] + Players[[#This Row],[Sniper Bonus]] + Players[[#This Row],[Captain Bonus]] + Players[[#This Row],[Coach Bonus]]</f>
        <v>46.884</v>
      </c>
      <c r="I265" s="21" t="b">
        <f>TRUE</f>
        <v>1</v>
      </c>
      <c r="J265" s="23" t="b">
        <f>FALSE</f>
        <v>0</v>
      </c>
      <c r="K265" s="21" t="b">
        <f>FALSE</f>
        <v>0</v>
      </c>
      <c r="L265" s="20" t="b">
        <f>FALSE</f>
        <v>0</v>
      </c>
      <c r="M265" s="20" t="b">
        <f>FALSE</f>
        <v>0</v>
      </c>
      <c r="N265" s="29">
        <v>78.14</v>
      </c>
      <c r="O265" s="28">
        <f>SUMIFS(Players[Base], Players[Team], Players[[#This Row],[Team]], Players[Entry], TRUE) * Settings!$B$3</f>
        <v>0</v>
      </c>
      <c r="P265" s="28">
        <f>SUMIFS(Players[Base], Players[Team], Players[[#This Row],[Team]], Players[Sniper], TRUE) * Settings!$B$4</f>
        <v>0</v>
      </c>
      <c r="Q265" s="28">
        <f>SUMIFS(Players[Base], Players[Team], Players[[#This Row],[Team]], Players[Captain], TRUE) * Settings!$B$5</f>
        <v>0</v>
      </c>
      <c r="R265" s="28">
        <f>SUMIFS(Players[Base], Players[Team], Players[[#This Row],[Team]], Players[Coach], TRUE) * Settings!$B$6</f>
        <v>0</v>
      </c>
      <c r="S265" s="28">
        <f>IF(Players[[#This Row],[Team]] = 0, 0, AVERAGEIFS(Players[ANC Base ATK], Players[Team], Players[[#This Row],[Team]]))</f>
        <v>25.933572572538186</v>
      </c>
      <c r="T265" s="28">
        <f>IF(Players[[#This Row],[Team]] = 0, 0, AVERAGEIFS(Players[ANC Base DEF], Players[Team], Players[[#This Row],[Team]]))</f>
        <v>30.303134935965836</v>
      </c>
      <c r="U265" s="28">
        <v>27.107614536418797</v>
      </c>
      <c r="V265" s="28">
        <v>21.634611046736467</v>
      </c>
    </row>
    <row r="266" spans="1:22" ht="15" customHeight="1">
      <c r="A266" s="12">
        <v>135</v>
      </c>
      <c r="B266" s="12" t="s">
        <v>370</v>
      </c>
      <c r="C266" s="12" t="s">
        <v>125</v>
      </c>
      <c r="D266" s="12" t="s">
        <v>366</v>
      </c>
      <c r="E266" s="12" t="s">
        <v>121</v>
      </c>
      <c r="F26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66" s="12" t="str">
        <f>IF(Players[[#This Row],[Coach]], "Coach", IF(Players[[#This Row],[Active]], "Active", "Inactive"))</f>
        <v>Active</v>
      </c>
      <c r="H266" s="32">
        <f>Players[[#This Row],[Base]] * Settings!$B$2 + Players[[#This Row],[Entry Bonus]] + Players[[#This Row],[Sniper Bonus]] + Players[[#This Row],[Captain Bonus]] + Players[[#This Row],[Coach Bonus]]</f>
        <v>2.2320000000000002</v>
      </c>
      <c r="I266" s="21" t="b">
        <f>TRUE</f>
        <v>1</v>
      </c>
      <c r="J266" s="23" t="b">
        <f>FALSE</f>
        <v>0</v>
      </c>
      <c r="K266" s="21" t="b">
        <f>FALSE</f>
        <v>0</v>
      </c>
      <c r="L266" s="20" t="b">
        <f>FALSE</f>
        <v>0</v>
      </c>
      <c r="M266" s="20" t="b">
        <f>FALSE</f>
        <v>0</v>
      </c>
      <c r="N266" s="29">
        <v>3.72</v>
      </c>
      <c r="O266" s="28">
        <f>SUMIFS(Players[Base], Players[Team], Players[[#This Row],[Team]], Players[Entry], TRUE) * Settings!$B$3</f>
        <v>0</v>
      </c>
      <c r="P266" s="28">
        <f>SUMIFS(Players[Base], Players[Team], Players[[#This Row],[Team]], Players[Sniper], TRUE) * Settings!$B$4</f>
        <v>0</v>
      </c>
      <c r="Q266" s="28">
        <f>SUMIFS(Players[Base], Players[Team], Players[[#This Row],[Team]], Players[Captain], TRUE) * Settings!$B$5</f>
        <v>0</v>
      </c>
      <c r="R266" s="28">
        <f>SUMIFS(Players[Base], Players[Team], Players[[#This Row],[Team]], Players[Coach], TRUE) * Settings!$B$6</f>
        <v>0</v>
      </c>
      <c r="S266" s="28">
        <f>IF(Players[[#This Row],[Team]] = 0, 0, AVERAGEIFS(Players[ANC Base ATK], Players[Team], Players[[#This Row],[Team]]))</f>
        <v>25.933572572538186</v>
      </c>
      <c r="T266" s="28">
        <f>IF(Players[[#This Row],[Team]] = 0, 0, AVERAGEIFS(Players[ANC Base DEF], Players[Team], Players[[#This Row],[Team]]))</f>
        <v>30.303134935965836</v>
      </c>
      <c r="U266" s="28">
        <v>1.3699361418457994</v>
      </c>
      <c r="V266" s="28">
        <v>66.148100632514968</v>
      </c>
    </row>
    <row r="267" spans="1:22" ht="15" customHeight="1">
      <c r="A267" s="12">
        <v>315</v>
      </c>
      <c r="B267" s="12" t="s">
        <v>371</v>
      </c>
      <c r="C267" s="12" t="s">
        <v>51</v>
      </c>
      <c r="D267" s="12" t="s">
        <v>372</v>
      </c>
      <c r="E267" s="12" t="s">
        <v>27</v>
      </c>
      <c r="F26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267" s="12" t="str">
        <f>IF(Players[[#This Row],[Coach]], "Coach", IF(Players[[#This Row],[Active]], "Active", "Inactive"))</f>
        <v>Active</v>
      </c>
      <c r="H267" s="32">
        <f>Players[[#This Row],[Base]] * Settings!$B$2 + Players[[#This Row],[Entry Bonus]] + Players[[#This Row],[Sniper Bonus]] + Players[[#This Row],[Captain Bonus]] + Players[[#This Row],[Coach Bonus]]</f>
        <v>72.926400000000001</v>
      </c>
      <c r="I267" s="21" t="b">
        <f>TRUE</f>
        <v>1</v>
      </c>
      <c r="J267" s="23" t="b">
        <f>FALSE</f>
        <v>0</v>
      </c>
      <c r="K267" s="21" t="b">
        <f>FALSE</f>
        <v>0</v>
      </c>
      <c r="L267" s="20" t="b">
        <f>TRUE</f>
        <v>1</v>
      </c>
      <c r="M267" s="20" t="b">
        <f>FALSE</f>
        <v>0</v>
      </c>
      <c r="N267" s="29">
        <v>83.6</v>
      </c>
      <c r="O267" s="28">
        <f>SUMIFS(Players[Base], Players[Team], Players[[#This Row],[Team]], Players[Entry], TRUE) * Settings!$B$3</f>
        <v>5.9459999999999997</v>
      </c>
      <c r="P267" s="28">
        <f>SUMIFS(Players[Base], Players[Team], Players[[#This Row],[Team]], Players[Sniper], TRUE) * Settings!$B$4</f>
        <v>6.7884000000000002</v>
      </c>
      <c r="Q267" s="28">
        <f>SUMIFS(Players[Base], Players[Team], Players[[#This Row],[Team]], Players[Captain], TRUE) * Settings!$B$5</f>
        <v>10.031999999999998</v>
      </c>
      <c r="R267" s="28">
        <f>SUMIFS(Players[Base], Players[Team], Players[[#This Row],[Team]], Players[Coach], TRUE) * Settings!$B$6</f>
        <v>0</v>
      </c>
      <c r="S267" s="28">
        <f>IF(Players[[#This Row],[Team]] = 0, 0, AVERAGEIFS(Players[ANC Base ATK], Players[Team], Players[[#This Row],[Team]]))</f>
        <v>35.794683472333055</v>
      </c>
      <c r="T267" s="28">
        <f>IF(Players[[#This Row],[Team]] = 0, 0, AVERAGEIFS(Players[ANC Base DEF], Players[Team], Players[[#This Row],[Team]]))</f>
        <v>30.026085872175223</v>
      </c>
      <c r="U267" s="28">
        <v>63.674810799267973</v>
      </c>
      <c r="V267" s="28">
        <v>89.046885328124475</v>
      </c>
    </row>
    <row r="268" spans="1:22" ht="15" customHeight="1">
      <c r="A268" s="12">
        <v>69</v>
      </c>
      <c r="B268" s="12" t="s">
        <v>373</v>
      </c>
      <c r="C268" s="12" t="s">
        <v>51</v>
      </c>
      <c r="D268" s="12" t="s">
        <v>372</v>
      </c>
      <c r="E268" s="12" t="s">
        <v>27</v>
      </c>
      <c r="F26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268" s="12" t="str">
        <f>IF(Players[[#This Row],[Coach]], "Coach", IF(Players[[#This Row],[Active]], "Active", "Inactive"))</f>
        <v>Active</v>
      </c>
      <c r="H268" s="32">
        <f>Players[[#This Row],[Base]] * Settings!$B$2 + Players[[#This Row],[Entry Bonus]] + Players[[#This Row],[Sniper Bonus]] + Players[[#This Row],[Captain Bonus]] + Players[[#This Row],[Coach Bonus]]</f>
        <v>52.496399999999994</v>
      </c>
      <c r="I268" s="21" t="b">
        <f>TRUE</f>
        <v>1</v>
      </c>
      <c r="J268" s="23" t="b">
        <f>TRUE</f>
        <v>1</v>
      </c>
      <c r="K268" s="21" t="b">
        <f>FALSE</f>
        <v>0</v>
      </c>
      <c r="L268" s="20" t="b">
        <f>FALSE</f>
        <v>0</v>
      </c>
      <c r="M268" s="20" t="b">
        <f>FALSE</f>
        <v>0</v>
      </c>
      <c r="N268" s="29">
        <v>49.55</v>
      </c>
      <c r="O268" s="28">
        <f>SUMIFS(Players[Base], Players[Team], Players[[#This Row],[Team]], Players[Entry], TRUE) * Settings!$B$3</f>
        <v>5.9459999999999997</v>
      </c>
      <c r="P268" s="28">
        <f>SUMIFS(Players[Base], Players[Team], Players[[#This Row],[Team]], Players[Sniper], TRUE) * Settings!$B$4</f>
        <v>6.7884000000000002</v>
      </c>
      <c r="Q268" s="28">
        <f>SUMIFS(Players[Base], Players[Team], Players[[#This Row],[Team]], Players[Captain], TRUE) * Settings!$B$5</f>
        <v>10.031999999999998</v>
      </c>
      <c r="R268" s="28">
        <f>SUMIFS(Players[Base], Players[Team], Players[[#This Row],[Team]], Players[Coach], TRUE) * Settings!$B$6</f>
        <v>0</v>
      </c>
      <c r="S268" s="28">
        <f>IF(Players[[#This Row],[Team]] = 0, 0, AVERAGEIFS(Players[ANC Base ATK], Players[Team], Players[[#This Row],[Team]]))</f>
        <v>35.794683472333055</v>
      </c>
      <c r="T268" s="28">
        <f>IF(Players[[#This Row],[Team]] = 0, 0, AVERAGEIFS(Players[ANC Base DEF], Players[Team], Players[[#This Row],[Team]]))</f>
        <v>30.026085872175223</v>
      </c>
      <c r="U268" s="28">
        <v>49.731019021276133</v>
      </c>
      <c r="V268" s="28">
        <v>9.4689784834719966</v>
      </c>
    </row>
    <row r="269" spans="1:22" ht="15" customHeight="1">
      <c r="A269" s="12">
        <v>229</v>
      </c>
      <c r="B269" s="12" t="s">
        <v>374</v>
      </c>
      <c r="C269" s="12" t="s">
        <v>51</v>
      </c>
      <c r="D269" s="12" t="s">
        <v>372</v>
      </c>
      <c r="E269" s="12" t="s">
        <v>27</v>
      </c>
      <c r="F26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69" s="12" t="str">
        <f>IF(Players[[#This Row],[Coach]], "Coach", IF(Players[[#This Row],[Active]], "Active", "Inactive"))</f>
        <v>Active</v>
      </c>
      <c r="H269" s="32">
        <f>Players[[#This Row],[Base]] * Settings!$B$2 + Players[[#This Row],[Entry Bonus]] + Players[[#This Row],[Sniper Bonus]] + Players[[#This Row],[Captain Bonus]] + Players[[#This Row],[Coach Bonus]]</f>
        <v>29.7864</v>
      </c>
      <c r="I269" s="21" t="b">
        <f>TRUE</f>
        <v>1</v>
      </c>
      <c r="J269" s="23" t="b">
        <f>FALSE</f>
        <v>0</v>
      </c>
      <c r="K269" s="21" t="b">
        <f>FALSE</f>
        <v>0</v>
      </c>
      <c r="L269" s="20" t="b">
        <f>FALSE</f>
        <v>0</v>
      </c>
      <c r="M269" s="20" t="b">
        <f>FALSE</f>
        <v>0</v>
      </c>
      <c r="N269" s="29">
        <v>11.7</v>
      </c>
      <c r="O269" s="28">
        <f>SUMIFS(Players[Base], Players[Team], Players[[#This Row],[Team]], Players[Entry], TRUE) * Settings!$B$3</f>
        <v>5.9459999999999997</v>
      </c>
      <c r="P269" s="28">
        <f>SUMIFS(Players[Base], Players[Team], Players[[#This Row],[Team]], Players[Sniper], TRUE) * Settings!$B$4</f>
        <v>6.7884000000000002</v>
      </c>
      <c r="Q269" s="28">
        <f>SUMIFS(Players[Base], Players[Team], Players[[#This Row],[Team]], Players[Captain], TRUE) * Settings!$B$5</f>
        <v>10.031999999999998</v>
      </c>
      <c r="R269" s="28">
        <f>SUMIFS(Players[Base], Players[Team], Players[[#This Row],[Team]], Players[Coach], TRUE) * Settings!$B$6</f>
        <v>0</v>
      </c>
      <c r="S269" s="28">
        <f>IF(Players[[#This Row],[Team]] = 0, 0, AVERAGEIFS(Players[ANC Base ATK], Players[Team], Players[[#This Row],[Team]]))</f>
        <v>35.794683472333055</v>
      </c>
      <c r="T269" s="28">
        <f>IF(Players[[#This Row],[Team]] = 0, 0, AVERAGEIFS(Players[ANC Base DEF], Players[Team], Players[[#This Row],[Team]]))</f>
        <v>30.026085872175223</v>
      </c>
      <c r="U269" s="28">
        <v>26.627069668561099</v>
      </c>
      <c r="V269" s="28">
        <v>7.2724280468567413</v>
      </c>
    </row>
    <row r="270" spans="1:22" ht="15" customHeight="1">
      <c r="A270" s="12">
        <v>133</v>
      </c>
      <c r="B270" s="12" t="s">
        <v>375</v>
      </c>
      <c r="C270" s="12" t="s">
        <v>51</v>
      </c>
      <c r="D270" s="12" t="s">
        <v>372</v>
      </c>
      <c r="E270" s="12" t="s">
        <v>27</v>
      </c>
      <c r="F27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70" s="12" t="str">
        <f>IF(Players[[#This Row],[Coach]], "Coach", IF(Players[[#This Row],[Active]], "Active", "Inactive"))</f>
        <v>Active</v>
      </c>
      <c r="H270" s="32">
        <f>Players[[#This Row],[Base]] * Settings!$B$2 + Players[[#This Row],[Entry Bonus]] + Players[[#This Row],[Sniper Bonus]] + Players[[#This Row],[Captain Bonus]] + Players[[#This Row],[Coach Bonus]]</f>
        <v>26.234400000000001</v>
      </c>
      <c r="I270" s="21" t="b">
        <f>TRUE</f>
        <v>1</v>
      </c>
      <c r="J270" s="23" t="b">
        <f>FALSE</f>
        <v>0</v>
      </c>
      <c r="K270" s="21" t="b">
        <f>FALSE</f>
        <v>0</v>
      </c>
      <c r="L270" s="20" t="b">
        <f>FALSE</f>
        <v>0</v>
      </c>
      <c r="M270" s="20" t="b">
        <f>FALSE</f>
        <v>0</v>
      </c>
      <c r="N270" s="29">
        <v>5.78</v>
      </c>
      <c r="O270" s="28">
        <f>SUMIFS(Players[Base], Players[Team], Players[[#This Row],[Team]], Players[Entry], TRUE) * Settings!$B$3</f>
        <v>5.9459999999999997</v>
      </c>
      <c r="P270" s="28">
        <f>SUMIFS(Players[Base], Players[Team], Players[[#This Row],[Team]], Players[Sniper], TRUE) * Settings!$B$4</f>
        <v>6.7884000000000002</v>
      </c>
      <c r="Q270" s="28">
        <f>SUMIFS(Players[Base], Players[Team], Players[[#This Row],[Team]], Players[Captain], TRUE) * Settings!$B$5</f>
        <v>10.031999999999998</v>
      </c>
      <c r="R270" s="28">
        <f>SUMIFS(Players[Base], Players[Team], Players[[#This Row],[Team]], Players[Coach], TRUE) * Settings!$B$6</f>
        <v>0</v>
      </c>
      <c r="S270" s="28">
        <f>IF(Players[[#This Row],[Team]] = 0, 0, AVERAGEIFS(Players[ANC Base ATK], Players[Team], Players[[#This Row],[Team]]))</f>
        <v>35.794683472333055</v>
      </c>
      <c r="T270" s="28">
        <f>IF(Players[[#This Row],[Team]] = 0, 0, AVERAGEIFS(Players[ANC Base DEF], Players[Team], Players[[#This Row],[Team]]))</f>
        <v>30.026085872175223</v>
      </c>
      <c r="U270" s="28">
        <v>22.642393616985146</v>
      </c>
      <c r="V270" s="28">
        <v>19.8630363293077</v>
      </c>
    </row>
    <row r="271" spans="1:22" ht="15" customHeight="1">
      <c r="A271" s="12">
        <v>112</v>
      </c>
      <c r="B271" s="12" t="s">
        <v>376</v>
      </c>
      <c r="C271" s="12" t="s">
        <v>51</v>
      </c>
      <c r="D271" s="12" t="s">
        <v>372</v>
      </c>
      <c r="E271" s="12" t="s">
        <v>27</v>
      </c>
      <c r="F27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271" s="12" t="str">
        <f>IF(Players[[#This Row],[Coach]], "Coach", IF(Players[[#This Row],[Active]], "Active", "Inactive"))</f>
        <v>Active</v>
      </c>
      <c r="H271" s="32">
        <f>Players[[#This Row],[Base]] * Settings!$B$2 + Players[[#This Row],[Entry Bonus]] + Players[[#This Row],[Sniper Bonus]] + Players[[#This Row],[Captain Bonus]] + Players[[#This Row],[Coach Bonus]]</f>
        <v>56.708399999999997</v>
      </c>
      <c r="I271" s="21" t="b">
        <f>TRUE</f>
        <v>1</v>
      </c>
      <c r="J271" s="23" t="b">
        <f>FALSE</f>
        <v>0</v>
      </c>
      <c r="K271" s="21" t="b">
        <f>TRUE</f>
        <v>1</v>
      </c>
      <c r="L271" s="20" t="b">
        <f>FALSE</f>
        <v>0</v>
      </c>
      <c r="M271" s="20" t="b">
        <f>FALSE</f>
        <v>0</v>
      </c>
      <c r="N271" s="29">
        <v>56.57</v>
      </c>
      <c r="O271" s="28">
        <f>SUMIFS(Players[Base], Players[Team], Players[[#This Row],[Team]], Players[Entry], TRUE) * Settings!$B$3</f>
        <v>5.9459999999999997</v>
      </c>
      <c r="P271" s="28">
        <f>SUMIFS(Players[Base], Players[Team], Players[[#This Row],[Team]], Players[Sniper], TRUE) * Settings!$B$4</f>
        <v>6.7884000000000002</v>
      </c>
      <c r="Q271" s="28">
        <f>SUMIFS(Players[Base], Players[Team], Players[[#This Row],[Team]], Players[Captain], TRUE) * Settings!$B$5</f>
        <v>10.031999999999998</v>
      </c>
      <c r="R271" s="28">
        <f>SUMIFS(Players[Base], Players[Team], Players[[#This Row],[Team]], Players[Coach], TRUE) * Settings!$B$6</f>
        <v>0</v>
      </c>
      <c r="S271" s="28">
        <f>IF(Players[[#This Row],[Team]] = 0, 0, AVERAGEIFS(Players[ANC Base ATK], Players[Team], Players[[#This Row],[Team]]))</f>
        <v>35.794683472333055</v>
      </c>
      <c r="T271" s="28">
        <f>IF(Players[[#This Row],[Team]] = 0, 0, AVERAGEIFS(Players[ANC Base DEF], Players[Team], Players[[#This Row],[Team]]))</f>
        <v>30.026085872175223</v>
      </c>
      <c r="U271" s="28">
        <v>16.298124255574916</v>
      </c>
      <c r="V271" s="28">
        <v>24.479101173115197</v>
      </c>
    </row>
    <row r="272" spans="1:22" ht="15" customHeight="1">
      <c r="A272" s="12">
        <v>535</v>
      </c>
      <c r="B272" s="12" t="s">
        <v>377</v>
      </c>
      <c r="C272" s="12" t="s">
        <v>125</v>
      </c>
      <c r="D272" s="12" t="s">
        <v>378</v>
      </c>
      <c r="E272" s="12" t="s">
        <v>121</v>
      </c>
      <c r="F27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72" s="12" t="str">
        <f>IF(Players[[#This Row],[Coach]], "Coach", IF(Players[[#This Row],[Active]], "Active", "Inactive"))</f>
        <v>Active</v>
      </c>
      <c r="H272" s="32">
        <f>Players[[#This Row],[Base]] * Settings!$B$2 + Players[[#This Row],[Entry Bonus]] + Players[[#This Row],[Sniper Bonus]] + Players[[#This Row],[Captain Bonus]] + Players[[#This Row],[Coach Bonus]]</f>
        <v>47.868000000000002</v>
      </c>
      <c r="I272" s="21" t="b">
        <f>TRUE</f>
        <v>1</v>
      </c>
      <c r="J272" s="23" t="b">
        <f>FALSE</f>
        <v>0</v>
      </c>
      <c r="K272" s="21" t="b">
        <f>FALSE</f>
        <v>0</v>
      </c>
      <c r="L272" s="20" t="b">
        <f>FALSE</f>
        <v>0</v>
      </c>
      <c r="M272" s="20" t="b">
        <f>FALSE</f>
        <v>0</v>
      </c>
      <c r="N272" s="29">
        <v>79.78</v>
      </c>
      <c r="O272" s="28">
        <f>SUMIFS(Players[Base], Players[Team], Players[[#This Row],[Team]], Players[Entry], TRUE) * Settings!$B$3</f>
        <v>0</v>
      </c>
      <c r="P272" s="28">
        <f>SUMIFS(Players[Base], Players[Team], Players[[#This Row],[Team]], Players[Sniper], TRUE) * Settings!$B$4</f>
        <v>0</v>
      </c>
      <c r="Q272" s="28">
        <f>SUMIFS(Players[Base], Players[Team], Players[[#This Row],[Team]], Players[Captain], TRUE) * Settings!$B$5</f>
        <v>0</v>
      </c>
      <c r="R272" s="28">
        <f>SUMIFS(Players[Base], Players[Team], Players[[#This Row],[Team]], Players[Coach], TRUE) * Settings!$B$6</f>
        <v>0</v>
      </c>
      <c r="S272" s="28">
        <f>IF(Players[[#This Row],[Team]] = 0, 0, AVERAGEIFS(Players[ANC Base ATK], Players[Team], Players[[#This Row],[Team]]))</f>
        <v>11.257807546596823</v>
      </c>
      <c r="T272" s="28">
        <f>IF(Players[[#This Row],[Team]] = 0, 0, AVERAGEIFS(Players[ANC Base DEF], Players[Team], Players[[#This Row],[Team]]))</f>
        <v>27.157495550030927</v>
      </c>
      <c r="U272" s="28">
        <v>24.308055765652131</v>
      </c>
      <c r="V272" s="28">
        <v>21.794939397433186</v>
      </c>
    </row>
    <row r="273" spans="1:22" ht="15" customHeight="1">
      <c r="A273" s="12">
        <v>542</v>
      </c>
      <c r="B273" s="12" t="s">
        <v>379</v>
      </c>
      <c r="C273" s="12" t="s">
        <v>125</v>
      </c>
      <c r="D273" s="12" t="s">
        <v>378</v>
      </c>
      <c r="E273" s="12" t="s">
        <v>121</v>
      </c>
      <c r="F27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73" s="12" t="str">
        <f>IF(Players[[#This Row],[Coach]], "Coach", IF(Players[[#This Row],[Active]], "Active", "Inactive"))</f>
        <v>Active</v>
      </c>
      <c r="H273" s="32">
        <f>Players[[#This Row],[Base]] * Settings!$B$2 + Players[[#This Row],[Entry Bonus]] + Players[[#This Row],[Sniper Bonus]] + Players[[#This Row],[Captain Bonus]] + Players[[#This Row],[Coach Bonus]]</f>
        <v>26.004000000000001</v>
      </c>
      <c r="I273" s="21" t="b">
        <f>TRUE</f>
        <v>1</v>
      </c>
      <c r="J273" s="23" t="b">
        <f>FALSE</f>
        <v>0</v>
      </c>
      <c r="K273" s="21" t="b">
        <f>FALSE</f>
        <v>0</v>
      </c>
      <c r="L273" s="20" t="b">
        <f>FALSE</f>
        <v>0</v>
      </c>
      <c r="M273" s="20" t="b">
        <f>FALSE</f>
        <v>0</v>
      </c>
      <c r="N273" s="29">
        <v>43.34</v>
      </c>
      <c r="O273" s="28">
        <f>SUMIFS(Players[Base], Players[Team], Players[[#This Row],[Team]], Players[Entry], TRUE) * Settings!$B$3</f>
        <v>0</v>
      </c>
      <c r="P273" s="28">
        <f>SUMIFS(Players[Base], Players[Team], Players[[#This Row],[Team]], Players[Sniper], TRUE) * Settings!$B$4</f>
        <v>0</v>
      </c>
      <c r="Q273" s="28">
        <f>SUMIFS(Players[Base], Players[Team], Players[[#This Row],[Team]], Players[Captain], TRUE) * Settings!$B$5</f>
        <v>0</v>
      </c>
      <c r="R273" s="28">
        <f>SUMIFS(Players[Base], Players[Team], Players[[#This Row],[Team]], Players[Coach], TRUE) * Settings!$B$6</f>
        <v>0</v>
      </c>
      <c r="S273" s="28">
        <f>IF(Players[[#This Row],[Team]] = 0, 0, AVERAGEIFS(Players[ANC Base ATK], Players[Team], Players[[#This Row],[Team]]))</f>
        <v>11.257807546596823</v>
      </c>
      <c r="T273" s="28">
        <f>IF(Players[[#This Row],[Team]] = 0, 0, AVERAGEIFS(Players[ANC Base DEF], Players[Team], Players[[#This Row],[Team]]))</f>
        <v>27.157495550030927</v>
      </c>
      <c r="U273" s="28">
        <v>16.726348136286678</v>
      </c>
      <c r="V273" s="28">
        <v>68.33721658890866</v>
      </c>
    </row>
    <row r="274" spans="1:22" ht="15" customHeight="1">
      <c r="A274" s="12">
        <v>540</v>
      </c>
      <c r="B274" s="12" t="s">
        <v>380</v>
      </c>
      <c r="C274" s="12" t="s">
        <v>125</v>
      </c>
      <c r="D274" s="12" t="s">
        <v>378</v>
      </c>
      <c r="E274" s="12" t="s">
        <v>121</v>
      </c>
      <c r="F27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74" s="12" t="str">
        <f>IF(Players[[#This Row],[Coach]], "Coach", IF(Players[[#This Row],[Active]], "Active", "Inactive"))</f>
        <v>Active</v>
      </c>
      <c r="H274" s="32">
        <f>Players[[#This Row],[Base]] * Settings!$B$2 + Players[[#This Row],[Entry Bonus]] + Players[[#This Row],[Sniper Bonus]] + Players[[#This Row],[Captain Bonus]] + Players[[#This Row],[Coach Bonus]]</f>
        <v>20.916</v>
      </c>
      <c r="I274" s="21" t="b">
        <f>TRUE</f>
        <v>1</v>
      </c>
      <c r="J274" s="23" t="b">
        <f>FALSE</f>
        <v>0</v>
      </c>
      <c r="K274" s="21" t="b">
        <f>FALSE</f>
        <v>0</v>
      </c>
      <c r="L274" s="20" t="b">
        <f>FALSE</f>
        <v>0</v>
      </c>
      <c r="M274" s="20" t="b">
        <f>FALSE</f>
        <v>0</v>
      </c>
      <c r="N274" s="29">
        <v>34.86</v>
      </c>
      <c r="O274" s="28">
        <f>SUMIFS(Players[Base], Players[Team], Players[[#This Row],[Team]], Players[Entry], TRUE) * Settings!$B$3</f>
        <v>0</v>
      </c>
      <c r="P274" s="28">
        <f>SUMIFS(Players[Base], Players[Team], Players[[#This Row],[Team]], Players[Sniper], TRUE) * Settings!$B$4</f>
        <v>0</v>
      </c>
      <c r="Q274" s="28">
        <f>SUMIFS(Players[Base], Players[Team], Players[[#This Row],[Team]], Players[Captain], TRUE) * Settings!$B$5</f>
        <v>0</v>
      </c>
      <c r="R274" s="28">
        <f>SUMIFS(Players[Base], Players[Team], Players[[#This Row],[Team]], Players[Coach], TRUE) * Settings!$B$6</f>
        <v>0</v>
      </c>
      <c r="S274" s="28">
        <f>IF(Players[[#This Row],[Team]] = 0, 0, AVERAGEIFS(Players[ANC Base ATK], Players[Team], Players[[#This Row],[Team]]))</f>
        <v>11.257807546596823</v>
      </c>
      <c r="T274" s="28">
        <f>IF(Players[[#This Row],[Team]] = 0, 0, AVERAGEIFS(Players[ANC Base DEF], Players[Team], Players[[#This Row],[Team]]))</f>
        <v>27.157495550030927</v>
      </c>
      <c r="U274" s="28">
        <v>8.0605669164886304</v>
      </c>
      <c r="V274" s="28">
        <v>6.7878467292373328</v>
      </c>
    </row>
    <row r="275" spans="1:22" ht="15" customHeight="1">
      <c r="A275" s="12">
        <v>537</v>
      </c>
      <c r="B275" s="12" t="s">
        <v>381</v>
      </c>
      <c r="C275" s="12" t="s">
        <v>125</v>
      </c>
      <c r="D275" s="12" t="s">
        <v>378</v>
      </c>
      <c r="E275" s="12" t="s">
        <v>121</v>
      </c>
      <c r="F27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75" s="12" t="str">
        <f>IF(Players[[#This Row],[Coach]], "Coach", IF(Players[[#This Row],[Active]], "Active", "Inactive"))</f>
        <v>Active</v>
      </c>
      <c r="H275" s="32">
        <f>Players[[#This Row],[Base]] * Settings!$B$2 + Players[[#This Row],[Entry Bonus]] + Players[[#This Row],[Sniper Bonus]] + Players[[#This Row],[Captain Bonus]] + Players[[#This Row],[Coach Bonus]]</f>
        <v>25.5</v>
      </c>
      <c r="I275" s="21" t="b">
        <f>TRUE</f>
        <v>1</v>
      </c>
      <c r="J275" s="23" t="b">
        <f>FALSE</f>
        <v>0</v>
      </c>
      <c r="K275" s="21" t="b">
        <f>FALSE</f>
        <v>0</v>
      </c>
      <c r="L275" s="20" t="b">
        <f>FALSE</f>
        <v>0</v>
      </c>
      <c r="M275" s="20" t="b">
        <f>FALSE</f>
        <v>0</v>
      </c>
      <c r="N275" s="29">
        <v>42.5</v>
      </c>
      <c r="O275" s="28">
        <f>SUMIFS(Players[Base], Players[Team], Players[[#This Row],[Team]], Players[Entry], TRUE) * Settings!$B$3</f>
        <v>0</v>
      </c>
      <c r="P275" s="28">
        <f>SUMIFS(Players[Base], Players[Team], Players[[#This Row],[Team]], Players[Sniper], TRUE) * Settings!$B$4</f>
        <v>0</v>
      </c>
      <c r="Q275" s="28">
        <f>SUMIFS(Players[Base], Players[Team], Players[[#This Row],[Team]], Players[Captain], TRUE) * Settings!$B$5</f>
        <v>0</v>
      </c>
      <c r="R275" s="28">
        <f>SUMIFS(Players[Base], Players[Team], Players[[#This Row],[Team]], Players[Coach], TRUE) * Settings!$B$6</f>
        <v>0</v>
      </c>
      <c r="S275" s="28">
        <f>IF(Players[[#This Row],[Team]] = 0, 0, AVERAGEIFS(Players[ANC Base ATK], Players[Team], Players[[#This Row],[Team]]))</f>
        <v>11.257807546596823</v>
      </c>
      <c r="T275" s="28">
        <f>IF(Players[[#This Row],[Team]] = 0, 0, AVERAGEIFS(Players[ANC Base DEF], Players[Team], Players[[#This Row],[Team]]))</f>
        <v>27.157495550030927</v>
      </c>
      <c r="U275" s="28">
        <v>6.6389811618451722</v>
      </c>
      <c r="V275" s="28">
        <v>19.345027582055078</v>
      </c>
    </row>
    <row r="276" spans="1:22" ht="15" customHeight="1">
      <c r="A276" s="12">
        <v>539</v>
      </c>
      <c r="B276" s="12" t="s">
        <v>382</v>
      </c>
      <c r="C276" s="12" t="s">
        <v>125</v>
      </c>
      <c r="D276" s="12" t="s">
        <v>378</v>
      </c>
      <c r="E276" s="12" t="s">
        <v>121</v>
      </c>
      <c r="F27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76" s="12" t="str">
        <f>IF(Players[[#This Row],[Coach]], "Coach", IF(Players[[#This Row],[Active]], "Active", "Inactive"))</f>
        <v>Active</v>
      </c>
      <c r="H276" s="32">
        <f>Players[[#This Row],[Base]] * Settings!$B$2 + Players[[#This Row],[Entry Bonus]] + Players[[#This Row],[Sniper Bonus]] + Players[[#This Row],[Captain Bonus]] + Players[[#This Row],[Coach Bonus]]</f>
        <v>2.79</v>
      </c>
      <c r="I276" s="21" t="b">
        <f>TRUE</f>
        <v>1</v>
      </c>
      <c r="J276" s="23" t="b">
        <f>FALSE</f>
        <v>0</v>
      </c>
      <c r="K276" s="21" t="b">
        <f>FALSE</f>
        <v>0</v>
      </c>
      <c r="L276" s="20" t="b">
        <f>FALSE</f>
        <v>0</v>
      </c>
      <c r="M276" s="20" t="b">
        <f>FALSE</f>
        <v>0</v>
      </c>
      <c r="N276" s="29">
        <v>4.6500000000000004</v>
      </c>
      <c r="O276" s="28">
        <f>SUMIFS(Players[Base], Players[Team], Players[[#This Row],[Team]], Players[Entry], TRUE) * Settings!$B$3</f>
        <v>0</v>
      </c>
      <c r="P276" s="28">
        <f>SUMIFS(Players[Base], Players[Team], Players[[#This Row],[Team]], Players[Sniper], TRUE) * Settings!$B$4</f>
        <v>0</v>
      </c>
      <c r="Q276" s="28">
        <f>SUMIFS(Players[Base], Players[Team], Players[[#This Row],[Team]], Players[Captain], TRUE) * Settings!$B$5</f>
        <v>0</v>
      </c>
      <c r="R276" s="28">
        <f>SUMIFS(Players[Base], Players[Team], Players[[#This Row],[Team]], Players[Coach], TRUE) * Settings!$B$6</f>
        <v>0</v>
      </c>
      <c r="S276" s="28">
        <f>IF(Players[[#This Row],[Team]] = 0, 0, AVERAGEIFS(Players[ANC Base ATK], Players[Team], Players[[#This Row],[Team]]))</f>
        <v>11.257807546596823</v>
      </c>
      <c r="T276" s="28">
        <f>IF(Players[[#This Row],[Team]] = 0, 0, AVERAGEIFS(Players[ANC Base DEF], Players[Team], Players[[#This Row],[Team]]))</f>
        <v>27.157495550030927</v>
      </c>
      <c r="U276" s="28">
        <v>0.55508575271149829</v>
      </c>
      <c r="V276" s="28">
        <v>19.522447452520378</v>
      </c>
    </row>
    <row r="277" spans="1:22" ht="15" customHeight="1">
      <c r="A277" s="12">
        <v>365</v>
      </c>
      <c r="B277" s="12" t="s">
        <v>383</v>
      </c>
      <c r="C277" s="12" t="s">
        <v>152</v>
      </c>
      <c r="D277" s="12" t="s">
        <v>384</v>
      </c>
      <c r="E277" s="12" t="s">
        <v>154</v>
      </c>
      <c r="F27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77" s="12" t="str">
        <f>IF(Players[[#This Row],[Coach]], "Coach", IF(Players[[#This Row],[Active]], "Active", "Inactive"))</f>
        <v>Active</v>
      </c>
      <c r="H277" s="32">
        <f>Players[[#This Row],[Base]] * Settings!$B$2 + Players[[#This Row],[Entry Bonus]] + Players[[#This Row],[Sniper Bonus]] + Players[[#This Row],[Captain Bonus]] + Players[[#This Row],[Coach Bonus]]</f>
        <v>41.033999999999999</v>
      </c>
      <c r="I277" s="21" t="b">
        <f>TRUE</f>
        <v>1</v>
      </c>
      <c r="J277" s="23" t="b">
        <f>FALSE</f>
        <v>0</v>
      </c>
      <c r="K277" s="21" t="b">
        <f>FALSE</f>
        <v>0</v>
      </c>
      <c r="L277" s="20" t="b">
        <f>FALSE</f>
        <v>0</v>
      </c>
      <c r="M277" s="20" t="b">
        <f>FALSE</f>
        <v>0</v>
      </c>
      <c r="N277" s="29">
        <v>68.39</v>
      </c>
      <c r="O277" s="28">
        <f>SUMIFS(Players[Base], Players[Team], Players[[#This Row],[Team]], Players[Entry], TRUE) * Settings!$B$3</f>
        <v>0</v>
      </c>
      <c r="P277" s="28">
        <f>SUMIFS(Players[Base], Players[Team], Players[[#This Row],[Team]], Players[Sniper], TRUE) * Settings!$B$4</f>
        <v>0</v>
      </c>
      <c r="Q277" s="28">
        <f>SUMIFS(Players[Base], Players[Team], Players[[#This Row],[Team]], Players[Captain], TRUE) * Settings!$B$5</f>
        <v>0</v>
      </c>
      <c r="R277" s="28">
        <f>SUMIFS(Players[Base], Players[Team], Players[[#This Row],[Team]], Players[Coach], TRUE) * Settings!$B$6</f>
        <v>0</v>
      </c>
      <c r="S277" s="28">
        <f>IF(Players[[#This Row],[Team]] = 0, 0, AVERAGEIFS(Players[ANC Base ATK], Players[Team], Players[[#This Row],[Team]]))</f>
        <v>11.965635913548798</v>
      </c>
      <c r="T277" s="28">
        <f>IF(Players[[#This Row],[Team]] = 0, 0, AVERAGEIFS(Players[ANC Base DEF], Players[Team], Players[[#This Row],[Team]]))</f>
        <v>26.659455269588232</v>
      </c>
      <c r="U277" s="28">
        <v>35.680885060817857</v>
      </c>
      <c r="V277" s="28">
        <v>30.04338740826261</v>
      </c>
    </row>
    <row r="278" spans="1:22" ht="15" customHeight="1">
      <c r="A278" s="12">
        <v>380</v>
      </c>
      <c r="B278" s="12" t="s">
        <v>385</v>
      </c>
      <c r="C278" s="12" t="s">
        <v>152</v>
      </c>
      <c r="D278" s="12" t="s">
        <v>384</v>
      </c>
      <c r="E278" s="12" t="s">
        <v>154</v>
      </c>
      <c r="F27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78" s="12" t="str">
        <f>IF(Players[[#This Row],[Coach]], "Coach", IF(Players[[#This Row],[Active]], "Active", "Inactive"))</f>
        <v>Active</v>
      </c>
      <c r="H278" s="32">
        <f>Players[[#This Row],[Base]] * Settings!$B$2 + Players[[#This Row],[Entry Bonus]] + Players[[#This Row],[Sniper Bonus]] + Players[[#This Row],[Captain Bonus]] + Players[[#This Row],[Coach Bonus]]</f>
        <v>18.204000000000001</v>
      </c>
      <c r="I278" s="21" t="b">
        <f>TRUE</f>
        <v>1</v>
      </c>
      <c r="J278" s="23" t="b">
        <f>FALSE</f>
        <v>0</v>
      </c>
      <c r="K278" s="21" t="b">
        <f>FALSE</f>
        <v>0</v>
      </c>
      <c r="L278" s="20" t="b">
        <f>FALSE</f>
        <v>0</v>
      </c>
      <c r="M278" s="20" t="b">
        <f>FALSE</f>
        <v>0</v>
      </c>
      <c r="N278" s="29">
        <v>30.34</v>
      </c>
      <c r="O278" s="28">
        <f>SUMIFS(Players[Base], Players[Team], Players[[#This Row],[Team]], Players[Entry], TRUE) * Settings!$B$3</f>
        <v>0</v>
      </c>
      <c r="P278" s="28">
        <f>SUMIFS(Players[Base], Players[Team], Players[[#This Row],[Team]], Players[Sniper], TRUE) * Settings!$B$4</f>
        <v>0</v>
      </c>
      <c r="Q278" s="28">
        <f>SUMIFS(Players[Base], Players[Team], Players[[#This Row],[Team]], Players[Captain], TRUE) * Settings!$B$5</f>
        <v>0</v>
      </c>
      <c r="R278" s="28">
        <f>SUMIFS(Players[Base], Players[Team], Players[[#This Row],[Team]], Players[Coach], TRUE) * Settings!$B$6</f>
        <v>0</v>
      </c>
      <c r="S278" s="28">
        <f>IF(Players[[#This Row],[Team]] = 0, 0, AVERAGEIFS(Players[ANC Base ATK], Players[Team], Players[[#This Row],[Team]]))</f>
        <v>11.965635913548798</v>
      </c>
      <c r="T278" s="28">
        <f>IF(Players[[#This Row],[Team]] = 0, 0, AVERAGEIFS(Players[ANC Base DEF], Players[Team], Players[[#This Row],[Team]]))</f>
        <v>26.659455269588232</v>
      </c>
      <c r="U278" s="28">
        <v>14.21462974883269</v>
      </c>
      <c r="V278" s="28">
        <v>2.6238422223781388</v>
      </c>
    </row>
    <row r="279" spans="1:22" ht="15" customHeight="1">
      <c r="A279" s="12">
        <v>320</v>
      </c>
      <c r="B279" s="12" t="s">
        <v>386</v>
      </c>
      <c r="C279" s="12" t="s">
        <v>152</v>
      </c>
      <c r="D279" s="12" t="s">
        <v>384</v>
      </c>
      <c r="E279" s="12" t="s">
        <v>154</v>
      </c>
      <c r="F27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79" s="12" t="str">
        <f>IF(Players[[#This Row],[Coach]], "Coach", IF(Players[[#This Row],[Active]], "Active", "Inactive"))</f>
        <v>Active</v>
      </c>
      <c r="H279" s="32">
        <f>Players[[#This Row],[Base]] * Settings!$B$2 + Players[[#This Row],[Entry Bonus]] + Players[[#This Row],[Sniper Bonus]] + Players[[#This Row],[Captain Bonus]] + Players[[#This Row],[Coach Bonus]]</f>
        <v>16.523999999999997</v>
      </c>
      <c r="I279" s="21" t="b">
        <f>TRUE</f>
        <v>1</v>
      </c>
      <c r="J279" s="23" t="b">
        <f>FALSE</f>
        <v>0</v>
      </c>
      <c r="K279" s="21" t="b">
        <f>FALSE</f>
        <v>0</v>
      </c>
      <c r="L279" s="20" t="b">
        <f>FALSE</f>
        <v>0</v>
      </c>
      <c r="M279" s="20" t="b">
        <f>FALSE</f>
        <v>0</v>
      </c>
      <c r="N279" s="29">
        <v>27.54</v>
      </c>
      <c r="O279" s="28">
        <f>SUMIFS(Players[Base], Players[Team], Players[[#This Row],[Team]], Players[Entry], TRUE) * Settings!$B$3</f>
        <v>0</v>
      </c>
      <c r="P279" s="28">
        <f>SUMIFS(Players[Base], Players[Team], Players[[#This Row],[Team]], Players[Sniper], TRUE) * Settings!$B$4</f>
        <v>0</v>
      </c>
      <c r="Q279" s="28">
        <f>SUMIFS(Players[Base], Players[Team], Players[[#This Row],[Team]], Players[Captain], TRUE) * Settings!$B$5</f>
        <v>0</v>
      </c>
      <c r="R279" s="28">
        <f>SUMIFS(Players[Base], Players[Team], Players[[#This Row],[Team]], Players[Coach], TRUE) * Settings!$B$6</f>
        <v>0</v>
      </c>
      <c r="S279" s="28">
        <f>IF(Players[[#This Row],[Team]] = 0, 0, AVERAGEIFS(Players[ANC Base ATK], Players[Team], Players[[#This Row],[Team]]))</f>
        <v>11.965635913548798</v>
      </c>
      <c r="T279" s="28">
        <f>IF(Players[[#This Row],[Team]] = 0, 0, AVERAGEIFS(Players[ANC Base DEF], Players[Team], Players[[#This Row],[Team]]))</f>
        <v>26.659455269588232</v>
      </c>
      <c r="U279" s="28">
        <v>5.5769760770666661</v>
      </c>
      <c r="V279" s="28">
        <v>51.636509073997964</v>
      </c>
    </row>
    <row r="280" spans="1:22" ht="15" customHeight="1">
      <c r="A280" s="12">
        <v>33</v>
      </c>
      <c r="B280" s="12" t="s">
        <v>387</v>
      </c>
      <c r="C280" s="12" t="s">
        <v>152</v>
      </c>
      <c r="D280" s="12" t="s">
        <v>384</v>
      </c>
      <c r="E280" s="12" t="s">
        <v>154</v>
      </c>
      <c r="F28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80" s="12" t="str">
        <f>IF(Players[[#This Row],[Coach]], "Coach", IF(Players[[#This Row],[Active]], "Active", "Inactive"))</f>
        <v>Active</v>
      </c>
      <c r="H280" s="32">
        <f>Players[[#This Row],[Base]] * Settings!$B$2 + Players[[#This Row],[Entry Bonus]] + Players[[#This Row],[Sniper Bonus]] + Players[[#This Row],[Captain Bonus]] + Players[[#This Row],[Coach Bonus]]</f>
        <v>7.1760000000000002</v>
      </c>
      <c r="I280" s="21" t="b">
        <f>TRUE</f>
        <v>1</v>
      </c>
      <c r="J280" s="23" t="b">
        <f>FALSE</f>
        <v>0</v>
      </c>
      <c r="K280" s="21" t="b">
        <f>FALSE</f>
        <v>0</v>
      </c>
      <c r="L280" s="20" t="b">
        <f>FALSE</f>
        <v>0</v>
      </c>
      <c r="M280" s="20" t="b">
        <f>FALSE</f>
        <v>0</v>
      </c>
      <c r="N280" s="29">
        <v>11.96</v>
      </c>
      <c r="O280" s="28">
        <f>SUMIFS(Players[Base], Players[Team], Players[[#This Row],[Team]], Players[Entry], TRUE) * Settings!$B$3</f>
        <v>0</v>
      </c>
      <c r="P280" s="28">
        <f>SUMIFS(Players[Base], Players[Team], Players[[#This Row],[Team]], Players[Sniper], TRUE) * Settings!$B$4</f>
        <v>0</v>
      </c>
      <c r="Q280" s="28">
        <f>SUMIFS(Players[Base], Players[Team], Players[[#This Row],[Team]], Players[Captain], TRUE) * Settings!$B$5</f>
        <v>0</v>
      </c>
      <c r="R280" s="28">
        <f>SUMIFS(Players[Base], Players[Team], Players[[#This Row],[Team]], Players[Coach], TRUE) * Settings!$B$6</f>
        <v>0</v>
      </c>
      <c r="S280" s="28">
        <f>IF(Players[[#This Row],[Team]] = 0, 0, AVERAGEIFS(Players[ANC Base ATK], Players[Team], Players[[#This Row],[Team]]))</f>
        <v>11.965635913548798</v>
      </c>
      <c r="T280" s="28">
        <f>IF(Players[[#This Row],[Team]] = 0, 0, AVERAGEIFS(Players[ANC Base DEF], Players[Team], Players[[#This Row],[Team]]))</f>
        <v>26.659455269588232</v>
      </c>
      <c r="U280" s="28">
        <v>3.261503959274576</v>
      </c>
      <c r="V280" s="28">
        <v>34.391235323603908</v>
      </c>
    </row>
    <row r="281" spans="1:22" ht="15" customHeight="1">
      <c r="A281" s="12">
        <v>129</v>
      </c>
      <c r="B281" s="12" t="s">
        <v>388</v>
      </c>
      <c r="C281" s="12" t="s">
        <v>152</v>
      </c>
      <c r="D281" s="12" t="s">
        <v>384</v>
      </c>
      <c r="E281" s="12" t="s">
        <v>154</v>
      </c>
      <c r="F28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81" s="12" t="str">
        <f>IF(Players[[#This Row],[Coach]], "Coach", IF(Players[[#This Row],[Active]], "Active", "Inactive"))</f>
        <v>Active</v>
      </c>
      <c r="H281" s="32">
        <f>Players[[#This Row],[Base]] * Settings!$B$2 + Players[[#This Row],[Entry Bonus]] + Players[[#This Row],[Sniper Bonus]] + Players[[#This Row],[Captain Bonus]] + Players[[#This Row],[Coach Bonus]]</f>
        <v>57.054000000000002</v>
      </c>
      <c r="I281" s="21" t="b">
        <f>TRUE</f>
        <v>1</v>
      </c>
      <c r="J281" s="23" t="b">
        <f>FALSE</f>
        <v>0</v>
      </c>
      <c r="K281" s="21" t="b">
        <f>FALSE</f>
        <v>0</v>
      </c>
      <c r="L281" s="20" t="b">
        <f>FALSE</f>
        <v>0</v>
      </c>
      <c r="M281" s="20" t="b">
        <f>FALSE</f>
        <v>0</v>
      </c>
      <c r="N281" s="29">
        <v>95.09</v>
      </c>
      <c r="O281" s="28">
        <f>SUMIFS(Players[Base], Players[Team], Players[[#This Row],[Team]], Players[Entry], TRUE) * Settings!$B$3</f>
        <v>0</v>
      </c>
      <c r="P281" s="28">
        <f>SUMIFS(Players[Base], Players[Team], Players[[#This Row],[Team]], Players[Sniper], TRUE) * Settings!$B$4</f>
        <v>0</v>
      </c>
      <c r="Q281" s="28">
        <f>SUMIFS(Players[Base], Players[Team], Players[[#This Row],[Team]], Players[Captain], TRUE) * Settings!$B$5</f>
        <v>0</v>
      </c>
      <c r="R281" s="28">
        <f>SUMIFS(Players[Base], Players[Team], Players[[#This Row],[Team]], Players[Coach], TRUE) * Settings!$B$6</f>
        <v>0</v>
      </c>
      <c r="S281" s="28">
        <f>IF(Players[[#This Row],[Team]] = 0, 0, AVERAGEIFS(Players[ANC Base ATK], Players[Team], Players[[#This Row],[Team]]))</f>
        <v>11.965635913548798</v>
      </c>
      <c r="T281" s="28">
        <f>IF(Players[[#This Row],[Team]] = 0, 0, AVERAGEIFS(Players[ANC Base DEF], Players[Team], Players[[#This Row],[Team]]))</f>
        <v>26.659455269588232</v>
      </c>
      <c r="U281" s="28">
        <v>1.0941847217522001</v>
      </c>
      <c r="V281" s="28">
        <v>14.602302319698548</v>
      </c>
    </row>
    <row r="282" spans="1:22" ht="15" customHeight="1">
      <c r="A282" s="12">
        <v>246</v>
      </c>
      <c r="B282" s="12" t="s">
        <v>389</v>
      </c>
      <c r="C282" s="12" t="s">
        <v>41</v>
      </c>
      <c r="D282" s="12" t="s">
        <v>390</v>
      </c>
      <c r="E282" s="12" t="s">
        <v>37</v>
      </c>
      <c r="F28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282" s="12" t="str">
        <f>IF(Players[[#This Row],[Coach]], "Coach", IF(Players[[#This Row],[Active]], "Active", "Inactive"))</f>
        <v>Active</v>
      </c>
      <c r="H282" s="32">
        <f>Players[[#This Row],[Base]] * Settings!$B$2 + Players[[#This Row],[Entry Bonus]] + Players[[#This Row],[Sniper Bonus]] + Players[[#This Row],[Captain Bonus]] + Players[[#This Row],[Coach Bonus]]</f>
        <v>56.19639999999999</v>
      </c>
      <c r="I282" s="21" t="b">
        <f>TRUE</f>
        <v>1</v>
      </c>
      <c r="J282" s="23" t="b">
        <f>FALSE</f>
        <v>0</v>
      </c>
      <c r="K282" s="21" t="b">
        <f>FALSE</f>
        <v>0</v>
      </c>
      <c r="L282" s="20" t="b">
        <f>TRUE</f>
        <v>1</v>
      </c>
      <c r="M282" s="20" t="b">
        <f>FALSE</f>
        <v>0</v>
      </c>
      <c r="N282" s="29">
        <v>67.569999999999993</v>
      </c>
      <c r="O282" s="28">
        <f>SUMIFS(Players[Base], Players[Team], Players[[#This Row],[Team]], Players[Entry], TRUE) * Settings!$B$3</f>
        <v>4.2287999999999997</v>
      </c>
      <c r="P282" s="28">
        <f>SUMIFS(Players[Base], Players[Team], Players[[#This Row],[Team]], Players[Sniper], TRUE) * Settings!$B$4</f>
        <v>3.222</v>
      </c>
      <c r="Q282" s="28">
        <f>SUMIFS(Players[Base], Players[Team], Players[[#This Row],[Team]], Players[Captain], TRUE) * Settings!$B$5</f>
        <v>8.1083999999999996</v>
      </c>
      <c r="R282" s="28">
        <f>SUMIFS(Players[Base], Players[Team], Players[[#This Row],[Team]], Players[Coach], TRUE) * Settings!$B$6</f>
        <v>9.5199999999999993E-2</v>
      </c>
      <c r="S282" s="28">
        <f>IF(Players[[#This Row],[Team]] = 0, 0, AVERAGEIFS(Players[ANC Base ATK], Players[Team], Players[[#This Row],[Team]]))</f>
        <v>22.836993133494097</v>
      </c>
      <c r="T282" s="28">
        <f>IF(Players[[#This Row],[Team]] = 0, 0, AVERAGEIFS(Players[ANC Base DEF], Players[Team], Players[[#This Row],[Team]]))</f>
        <v>26.481799833747299</v>
      </c>
      <c r="U282" s="28">
        <v>50.736207795884418</v>
      </c>
      <c r="V282" s="28">
        <v>48.202101933859012</v>
      </c>
    </row>
    <row r="283" spans="1:22" ht="15" customHeight="1">
      <c r="A283" s="12">
        <v>195</v>
      </c>
      <c r="B283" s="12" t="s">
        <v>391</v>
      </c>
      <c r="C283" s="12" t="s">
        <v>41</v>
      </c>
      <c r="D283" s="12" t="s">
        <v>390</v>
      </c>
      <c r="E283" s="12" t="s">
        <v>37</v>
      </c>
      <c r="F28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83" s="12" t="str">
        <f>IF(Players[[#This Row],[Coach]], "Coach", IF(Players[[#This Row],[Active]], "Active", "Inactive"))</f>
        <v>Active</v>
      </c>
      <c r="H283" s="32">
        <f>Players[[#This Row],[Base]] * Settings!$B$2 + Players[[#This Row],[Entry Bonus]] + Players[[#This Row],[Sniper Bonus]] + Players[[#This Row],[Captain Bonus]] + Players[[#This Row],[Coach Bonus]]</f>
        <v>70.872399999999999</v>
      </c>
      <c r="I283" s="21" t="b">
        <f>TRUE</f>
        <v>1</v>
      </c>
      <c r="J283" s="23" t="b">
        <f>FALSE</f>
        <v>0</v>
      </c>
      <c r="K283" s="21" t="b">
        <f>FALSE</f>
        <v>0</v>
      </c>
      <c r="L283" s="20" t="b">
        <f>FALSE</f>
        <v>0</v>
      </c>
      <c r="M283" s="20" t="b">
        <f>FALSE</f>
        <v>0</v>
      </c>
      <c r="N283" s="29">
        <v>92.03</v>
      </c>
      <c r="O283" s="28">
        <f>SUMIFS(Players[Base], Players[Team], Players[[#This Row],[Team]], Players[Entry], TRUE) * Settings!$B$3</f>
        <v>4.2287999999999997</v>
      </c>
      <c r="P283" s="28">
        <f>SUMIFS(Players[Base], Players[Team], Players[[#This Row],[Team]], Players[Sniper], TRUE) * Settings!$B$4</f>
        <v>3.222</v>
      </c>
      <c r="Q283" s="28">
        <f>SUMIFS(Players[Base], Players[Team], Players[[#This Row],[Team]], Players[Captain], TRUE) * Settings!$B$5</f>
        <v>8.1083999999999996</v>
      </c>
      <c r="R283" s="28">
        <f>SUMIFS(Players[Base], Players[Team], Players[[#This Row],[Team]], Players[Coach], TRUE) * Settings!$B$6</f>
        <v>9.5199999999999993E-2</v>
      </c>
      <c r="S283" s="28">
        <f>IF(Players[[#This Row],[Team]] = 0, 0, AVERAGEIFS(Players[ANC Base ATK], Players[Team], Players[[#This Row],[Team]]))</f>
        <v>22.836993133494097</v>
      </c>
      <c r="T283" s="28">
        <f>IF(Players[[#This Row],[Team]] = 0, 0, AVERAGEIFS(Players[ANC Base DEF], Players[Team], Players[[#This Row],[Team]]))</f>
        <v>26.481799833747299</v>
      </c>
      <c r="U283" s="28">
        <v>43.904258578572524</v>
      </c>
      <c r="V283" s="28">
        <v>3.9169376038764816</v>
      </c>
    </row>
    <row r="284" spans="1:22" ht="15" customHeight="1">
      <c r="A284" s="12">
        <v>163</v>
      </c>
      <c r="B284" s="12" t="s">
        <v>392</v>
      </c>
      <c r="C284" s="12" t="s">
        <v>41</v>
      </c>
      <c r="D284" s="12" t="s">
        <v>390</v>
      </c>
      <c r="E284" s="12" t="s">
        <v>37</v>
      </c>
      <c r="F28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284" s="12" t="str">
        <f>IF(Players[[#This Row],[Coach]], "Coach", IF(Players[[#This Row],[Active]], "Active", "Inactive"))</f>
        <v>Active</v>
      </c>
      <c r="H284" s="32">
        <f>Players[[#This Row],[Base]] * Settings!$B$2 + Players[[#This Row],[Entry Bonus]] + Players[[#This Row],[Sniper Bonus]] + Players[[#This Row],[Captain Bonus]] + Players[[#This Row],[Coach Bonus]]</f>
        <v>31.764399999999998</v>
      </c>
      <c r="I284" s="21" t="b">
        <f>TRUE</f>
        <v>1</v>
      </c>
      <c r="J284" s="23" t="b">
        <f>FALSE</f>
        <v>0</v>
      </c>
      <c r="K284" s="21" t="b">
        <f>TRUE</f>
        <v>1</v>
      </c>
      <c r="L284" s="20" t="b">
        <f>FALSE</f>
        <v>0</v>
      </c>
      <c r="M284" s="20" t="b">
        <f>FALSE</f>
        <v>0</v>
      </c>
      <c r="N284" s="29">
        <v>26.85</v>
      </c>
      <c r="O284" s="28">
        <f>SUMIFS(Players[Base], Players[Team], Players[[#This Row],[Team]], Players[Entry], TRUE) * Settings!$B$3</f>
        <v>4.2287999999999997</v>
      </c>
      <c r="P284" s="28">
        <f>SUMIFS(Players[Base], Players[Team], Players[[#This Row],[Team]], Players[Sniper], TRUE) * Settings!$B$4</f>
        <v>3.222</v>
      </c>
      <c r="Q284" s="28">
        <f>SUMIFS(Players[Base], Players[Team], Players[[#This Row],[Team]], Players[Captain], TRUE) * Settings!$B$5</f>
        <v>8.1083999999999996</v>
      </c>
      <c r="R284" s="28">
        <f>SUMIFS(Players[Base], Players[Team], Players[[#This Row],[Team]], Players[Coach], TRUE) * Settings!$B$6</f>
        <v>9.5199999999999993E-2</v>
      </c>
      <c r="S284" s="28">
        <f>IF(Players[[#This Row],[Team]] = 0, 0, AVERAGEIFS(Players[ANC Base ATK], Players[Team], Players[[#This Row],[Team]]))</f>
        <v>22.836993133494097</v>
      </c>
      <c r="T284" s="28">
        <f>IF(Players[[#This Row],[Team]] = 0, 0, AVERAGEIFS(Players[ANC Base DEF], Players[Team], Players[[#This Row],[Team]]))</f>
        <v>26.481799833747299</v>
      </c>
      <c r="U284" s="28">
        <v>22.353367242257537</v>
      </c>
      <c r="V284" s="28">
        <v>33.450480493625655</v>
      </c>
    </row>
    <row r="285" spans="1:22" ht="15" customHeight="1">
      <c r="A285" s="12">
        <v>102</v>
      </c>
      <c r="B285" s="12" t="s">
        <v>393</v>
      </c>
      <c r="C285" s="12" t="s">
        <v>41</v>
      </c>
      <c r="D285" s="12" t="s">
        <v>390</v>
      </c>
      <c r="E285" s="12" t="s">
        <v>37</v>
      </c>
      <c r="F28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285" s="12" t="str">
        <f>IF(Players[[#This Row],[Coach]], "Coach", IF(Players[[#This Row],[Active]], "Active", "Inactive"))</f>
        <v>Active</v>
      </c>
      <c r="H285" s="32">
        <f>Players[[#This Row],[Base]] * Settings!$B$2 + Players[[#This Row],[Entry Bonus]] + Players[[#This Row],[Sniper Bonus]] + Players[[#This Row],[Captain Bonus]] + Players[[#This Row],[Coach Bonus]]</f>
        <v>36.798400000000001</v>
      </c>
      <c r="I285" s="21" t="b">
        <f>TRUE</f>
        <v>1</v>
      </c>
      <c r="J285" s="23" t="b">
        <f>TRUE</f>
        <v>1</v>
      </c>
      <c r="K285" s="21" t="b">
        <f>FALSE</f>
        <v>0</v>
      </c>
      <c r="L285" s="20" t="b">
        <f>FALSE</f>
        <v>0</v>
      </c>
      <c r="M285" s="20" t="b">
        <f>FALSE</f>
        <v>0</v>
      </c>
      <c r="N285" s="29">
        <v>35.24</v>
      </c>
      <c r="O285" s="28">
        <f>SUMIFS(Players[Base], Players[Team], Players[[#This Row],[Team]], Players[Entry], TRUE) * Settings!$B$3</f>
        <v>4.2287999999999997</v>
      </c>
      <c r="P285" s="28">
        <f>SUMIFS(Players[Base], Players[Team], Players[[#This Row],[Team]], Players[Sniper], TRUE) * Settings!$B$4</f>
        <v>3.222</v>
      </c>
      <c r="Q285" s="28">
        <f>SUMIFS(Players[Base], Players[Team], Players[[#This Row],[Team]], Players[Captain], TRUE) * Settings!$B$5</f>
        <v>8.1083999999999996</v>
      </c>
      <c r="R285" s="28">
        <f>SUMIFS(Players[Base], Players[Team], Players[[#This Row],[Team]], Players[Coach], TRUE) * Settings!$B$6</f>
        <v>9.5199999999999993E-2</v>
      </c>
      <c r="S285" s="28">
        <f>IF(Players[[#This Row],[Team]] = 0, 0, AVERAGEIFS(Players[ANC Base ATK], Players[Team], Players[[#This Row],[Team]]))</f>
        <v>22.836993133494097</v>
      </c>
      <c r="T285" s="28">
        <f>IF(Players[[#This Row],[Team]] = 0, 0, AVERAGEIFS(Players[ANC Base DEF], Players[Team], Players[[#This Row],[Team]]))</f>
        <v>26.481799833747299</v>
      </c>
      <c r="U285" s="28">
        <v>13.735397147036478</v>
      </c>
      <c r="V285" s="28">
        <v>7.8586803094523443</v>
      </c>
    </row>
    <row r="286" spans="1:22" ht="15" customHeight="1">
      <c r="A286" s="12">
        <v>618</v>
      </c>
      <c r="B286" s="12" t="s">
        <v>394</v>
      </c>
      <c r="C286" s="12" t="s">
        <v>41</v>
      </c>
      <c r="D286" s="12" t="s">
        <v>390</v>
      </c>
      <c r="E286" s="12" t="s">
        <v>37</v>
      </c>
      <c r="F28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86" s="12" t="str">
        <f>IF(Players[[#This Row],[Coach]], "Coach", IF(Players[[#This Row],[Active]], "Active", "Inactive"))</f>
        <v>Inactive</v>
      </c>
      <c r="H286" s="32">
        <f>Players[[#This Row],[Base]] * Settings!$B$2 + Players[[#This Row],[Entry Bonus]] + Players[[#This Row],[Sniper Bonus]] + Players[[#This Row],[Captain Bonus]] + Players[[#This Row],[Coach Bonus]]</f>
        <v>19.848399999999998</v>
      </c>
      <c r="I286" s="21" t="b">
        <f>FALSE</f>
        <v>0</v>
      </c>
      <c r="J286" s="23" t="b">
        <f>FALSE</f>
        <v>0</v>
      </c>
      <c r="K286" s="21" t="b">
        <f>FALSE</f>
        <v>0</v>
      </c>
      <c r="L286" s="20" t="b">
        <f>FALSE</f>
        <v>0</v>
      </c>
      <c r="M286" s="20" t="b">
        <f>FALSE</f>
        <v>0</v>
      </c>
      <c r="N286" s="29">
        <v>6.99</v>
      </c>
      <c r="O286" s="28">
        <f>SUMIFS(Players[Base], Players[Team], Players[[#This Row],[Team]], Players[Entry], TRUE) * Settings!$B$3</f>
        <v>4.2287999999999997</v>
      </c>
      <c r="P286" s="28">
        <f>SUMIFS(Players[Base], Players[Team], Players[[#This Row],[Team]], Players[Sniper], TRUE) * Settings!$B$4</f>
        <v>3.222</v>
      </c>
      <c r="Q286" s="28">
        <f>SUMIFS(Players[Base], Players[Team], Players[[#This Row],[Team]], Players[Captain], TRUE) * Settings!$B$5</f>
        <v>8.1083999999999996</v>
      </c>
      <c r="R286" s="28">
        <f>SUMIFS(Players[Base], Players[Team], Players[[#This Row],[Team]], Players[Coach], TRUE) * Settings!$B$6</f>
        <v>9.5199999999999993E-2</v>
      </c>
      <c r="S286" s="28">
        <f>IF(Players[[#This Row],[Team]] = 0, 0, AVERAGEIFS(Players[ANC Base ATK], Players[Team], Players[[#This Row],[Team]]))</f>
        <v>22.836993133494097</v>
      </c>
      <c r="T286" s="28">
        <f>IF(Players[[#This Row],[Team]] = 0, 0, AVERAGEIFS(Players[ANC Base DEF], Players[Team], Players[[#This Row],[Team]]))</f>
        <v>26.481799833747299</v>
      </c>
      <c r="U286" s="28">
        <v>12.460390833659499</v>
      </c>
      <c r="V286" s="28">
        <v>48.741660566401158</v>
      </c>
    </row>
    <row r="287" spans="1:22" ht="15" customHeight="1">
      <c r="A287" s="12">
        <v>57</v>
      </c>
      <c r="B287" s="12" t="s">
        <v>395</v>
      </c>
      <c r="C287" s="12" t="s">
        <v>41</v>
      </c>
      <c r="D287" s="12" t="s">
        <v>390</v>
      </c>
      <c r="E287" s="12" t="s">
        <v>37</v>
      </c>
      <c r="F28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Coach</v>
      </c>
      <c r="G287" s="12" t="str">
        <f>IF(Players[[#This Row],[Coach]], "Coach", IF(Players[[#This Row],[Active]], "Active", "Inactive"))</f>
        <v>Coach</v>
      </c>
      <c r="H287" s="32">
        <f>Players[[#This Row],[Base]] * Settings!$B$2 + Players[[#This Row],[Entry Bonus]] + Players[[#This Row],[Sniper Bonus]] + Players[[#This Row],[Captain Bonus]] + Players[[#This Row],[Coach Bonus]]</f>
        <v>17.0824</v>
      </c>
      <c r="I287" s="21" t="b">
        <f>TRUE</f>
        <v>1</v>
      </c>
      <c r="J287" s="23" t="b">
        <f>FALSE</f>
        <v>0</v>
      </c>
      <c r="K287" s="21" t="b">
        <f>FALSE</f>
        <v>0</v>
      </c>
      <c r="L287" s="20" t="b">
        <f>FALSE</f>
        <v>0</v>
      </c>
      <c r="M287" s="20" t="b">
        <f>TRUE</f>
        <v>1</v>
      </c>
      <c r="N287" s="29">
        <v>2.38</v>
      </c>
      <c r="O287" s="28">
        <f>SUMIFS(Players[Base], Players[Team], Players[[#This Row],[Team]], Players[Entry], TRUE) * Settings!$B$3</f>
        <v>4.2287999999999997</v>
      </c>
      <c r="P287" s="28">
        <f>SUMIFS(Players[Base], Players[Team], Players[[#This Row],[Team]], Players[Sniper], TRUE) * Settings!$B$4</f>
        <v>3.222</v>
      </c>
      <c r="Q287" s="28">
        <f>SUMIFS(Players[Base], Players[Team], Players[[#This Row],[Team]], Players[Captain], TRUE) * Settings!$B$5</f>
        <v>8.1083999999999996</v>
      </c>
      <c r="R287" s="28">
        <f>SUMIFS(Players[Base], Players[Team], Players[[#This Row],[Team]], Players[Coach], TRUE) * Settings!$B$6</f>
        <v>9.5199999999999993E-2</v>
      </c>
      <c r="S287" s="28">
        <f>IF(Players[[#This Row],[Team]] = 0, 0, AVERAGEIFS(Players[ANC Base ATK], Players[Team], Players[[#This Row],[Team]]))</f>
        <v>22.836993133494097</v>
      </c>
      <c r="T287" s="28">
        <f>IF(Players[[#This Row],[Team]] = 0, 0, AVERAGEIFS(Players[ANC Base DEF], Players[Team], Players[[#This Row],[Team]]))</f>
        <v>26.481799833747299</v>
      </c>
      <c r="U287" s="28">
        <v>11.975331818146135</v>
      </c>
      <c r="V287" s="28">
        <v>20.896987143096478</v>
      </c>
    </row>
    <row r="288" spans="1:22" ht="15" customHeight="1">
      <c r="A288" s="12">
        <v>225</v>
      </c>
      <c r="B288" s="12" t="s">
        <v>396</v>
      </c>
      <c r="C288" s="12" t="s">
        <v>41</v>
      </c>
      <c r="D288" s="12" t="s">
        <v>390</v>
      </c>
      <c r="E288" s="12" t="s">
        <v>37</v>
      </c>
      <c r="F28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88" s="12" t="str">
        <f>IF(Players[[#This Row],[Coach]], "Coach", IF(Players[[#This Row],[Active]], "Active", "Inactive"))</f>
        <v>Active</v>
      </c>
      <c r="H288" s="32">
        <f>Players[[#This Row],[Base]] * Settings!$B$2 + Players[[#This Row],[Entry Bonus]] + Players[[#This Row],[Sniper Bonus]] + Players[[#This Row],[Captain Bonus]] + Players[[#This Row],[Coach Bonus]]</f>
        <v>40.596399999999996</v>
      </c>
      <c r="I288" s="21" t="b">
        <f>TRUE</f>
        <v>1</v>
      </c>
      <c r="J288" s="23" t="b">
        <f>FALSE</f>
        <v>0</v>
      </c>
      <c r="K288" s="21" t="b">
        <f>FALSE</f>
        <v>0</v>
      </c>
      <c r="L288" s="20" t="b">
        <f>FALSE</f>
        <v>0</v>
      </c>
      <c r="M288" s="20" t="b">
        <f>FALSE</f>
        <v>0</v>
      </c>
      <c r="N288" s="29">
        <v>41.57</v>
      </c>
      <c r="O288" s="28">
        <f>SUMIFS(Players[Base], Players[Team], Players[[#This Row],[Team]], Players[Entry], TRUE) * Settings!$B$3</f>
        <v>4.2287999999999997</v>
      </c>
      <c r="P288" s="28">
        <f>SUMIFS(Players[Base], Players[Team], Players[[#This Row],[Team]], Players[Sniper], TRUE) * Settings!$B$4</f>
        <v>3.222</v>
      </c>
      <c r="Q288" s="28">
        <f>SUMIFS(Players[Base], Players[Team], Players[[#This Row],[Team]], Players[Captain], TRUE) * Settings!$B$5</f>
        <v>8.1083999999999996</v>
      </c>
      <c r="R288" s="28">
        <f>SUMIFS(Players[Base], Players[Team], Players[[#This Row],[Team]], Players[Coach], TRUE) * Settings!$B$6</f>
        <v>9.5199999999999993E-2</v>
      </c>
      <c r="S288" s="28">
        <f>IF(Players[[#This Row],[Team]] = 0, 0, AVERAGEIFS(Players[ANC Base ATK], Players[Team], Players[[#This Row],[Team]]))</f>
        <v>22.836993133494097</v>
      </c>
      <c r="T288" s="28">
        <f>IF(Players[[#This Row],[Team]] = 0, 0, AVERAGEIFS(Players[ANC Base DEF], Players[Team], Players[[#This Row],[Team]]))</f>
        <v>26.481799833747299</v>
      </c>
      <c r="U288" s="28">
        <v>4.6939985189021174</v>
      </c>
      <c r="V288" s="28">
        <v>22.305750785919972</v>
      </c>
    </row>
    <row r="289" spans="1:22" ht="15" customHeight="1">
      <c r="A289" s="12">
        <v>113</v>
      </c>
      <c r="B289" s="12" t="s">
        <v>397</v>
      </c>
      <c r="C289" s="12" t="s">
        <v>125</v>
      </c>
      <c r="D289" s="12" t="s">
        <v>398</v>
      </c>
      <c r="E289" s="12" t="s">
        <v>121</v>
      </c>
      <c r="F28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289" s="12" t="str">
        <f>IF(Players[[#This Row],[Coach]], "Coach", IF(Players[[#This Row],[Active]], "Active", "Inactive"))</f>
        <v>Active</v>
      </c>
      <c r="H289" s="32">
        <f>Players[[#This Row],[Base]] * Settings!$B$2 + Players[[#This Row],[Entry Bonus]] + Players[[#This Row],[Sniper Bonus]] + Players[[#This Row],[Captain Bonus]] + Players[[#This Row],[Coach Bonus]]</f>
        <v>83.029199999999989</v>
      </c>
      <c r="I289" s="21" t="b">
        <f>TRUE</f>
        <v>1</v>
      </c>
      <c r="J289" s="23" t="b">
        <f>TRUE</f>
        <v>1</v>
      </c>
      <c r="K289" s="15" t="b">
        <f>FALSE</f>
        <v>0</v>
      </c>
      <c r="L289" s="20" t="b">
        <f>FALSE</f>
        <v>0</v>
      </c>
      <c r="M289" s="20" t="b">
        <f>FALSE</f>
        <v>0</v>
      </c>
      <c r="N289" s="29">
        <v>86.16</v>
      </c>
      <c r="O289" s="28">
        <f>SUMIFS(Players[Base], Players[Team], Players[[#This Row],[Team]], Players[Entry], TRUE) * Settings!$B$3</f>
        <v>10.3392</v>
      </c>
      <c r="P289" s="28">
        <f>SUMIFS(Players[Base], Players[Team], Players[[#This Row],[Team]], Players[Sniper], TRUE) * Settings!$B$4</f>
        <v>9.8891999999999989</v>
      </c>
      <c r="Q289" s="28">
        <f>SUMIFS(Players[Base], Players[Team], Players[[#This Row],[Team]], Players[Captain], TRUE) * Settings!$B$5</f>
        <v>11.104800000000001</v>
      </c>
      <c r="R289" s="28">
        <f>SUMIFS(Players[Base], Players[Team], Players[[#This Row],[Team]], Players[Coach], TRUE) * Settings!$B$6</f>
        <v>0</v>
      </c>
      <c r="S289" s="28">
        <f>IF(Players[[#This Row],[Team]] = 0, 0, AVERAGEIFS(Players[ANC Base ATK], Players[Team], Players[[#This Row],[Team]]))</f>
        <v>40.171440615831543</v>
      </c>
      <c r="T289" s="28">
        <f>IF(Players[[#This Row],[Team]] = 0, 0, AVERAGEIFS(Players[ANC Base DEF], Players[Team], Players[[#This Row],[Team]]))</f>
        <v>25.522198867278785</v>
      </c>
      <c r="U289" s="28">
        <v>55.608149375176659</v>
      </c>
      <c r="V289" s="28">
        <v>6.6926003631789923</v>
      </c>
    </row>
    <row r="290" spans="1:22" ht="15" customHeight="1">
      <c r="A290" s="12">
        <v>83</v>
      </c>
      <c r="B290" s="12" t="s">
        <v>399</v>
      </c>
      <c r="C290" s="12" t="s">
        <v>119</v>
      </c>
      <c r="D290" s="12" t="s">
        <v>398</v>
      </c>
      <c r="E290" s="12" t="s">
        <v>121</v>
      </c>
      <c r="F29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90" s="12" t="str">
        <f>IF(Players[[#This Row],[Coach]], "Coach", IF(Players[[#This Row],[Active]], "Active", "Inactive"))</f>
        <v>Active</v>
      </c>
      <c r="H290" s="32">
        <f>Players[[#This Row],[Base]] * Settings!$B$2 + Players[[#This Row],[Entry Bonus]] + Players[[#This Row],[Sniper Bonus]] + Players[[#This Row],[Captain Bonus]] + Players[[#This Row],[Coach Bonus]]</f>
        <v>56.947199999999995</v>
      </c>
      <c r="I290" s="21" t="b">
        <f>TRUE</f>
        <v>1</v>
      </c>
      <c r="J290" s="23" t="b">
        <f>FALSE</f>
        <v>0</v>
      </c>
      <c r="K290" s="21" t="b">
        <f>FALSE</f>
        <v>0</v>
      </c>
      <c r="L290" s="20" t="b">
        <f>FALSE</f>
        <v>0</v>
      </c>
      <c r="M290" s="20" t="b">
        <f>FALSE</f>
        <v>0</v>
      </c>
      <c r="N290" s="29">
        <v>42.69</v>
      </c>
      <c r="O290" s="28">
        <f>SUMIFS(Players[Base], Players[Team], Players[[#This Row],[Team]], Players[Entry], TRUE) * Settings!$B$3</f>
        <v>10.3392</v>
      </c>
      <c r="P290" s="28">
        <f>SUMIFS(Players[Base], Players[Team], Players[[#This Row],[Team]], Players[Sniper], TRUE) * Settings!$B$4</f>
        <v>9.8891999999999989</v>
      </c>
      <c r="Q290" s="28">
        <f>SUMIFS(Players[Base], Players[Team], Players[[#This Row],[Team]], Players[Captain], TRUE) * Settings!$B$5</f>
        <v>11.104800000000001</v>
      </c>
      <c r="R290" s="28">
        <f>SUMIFS(Players[Base], Players[Team], Players[[#This Row],[Team]], Players[Coach], TRUE) * Settings!$B$6</f>
        <v>0</v>
      </c>
      <c r="S290" s="28">
        <f>IF(Players[[#This Row],[Team]] = 0, 0, AVERAGEIFS(Players[ANC Base ATK], Players[Team], Players[[#This Row],[Team]]))</f>
        <v>40.171440615831543</v>
      </c>
      <c r="T290" s="28">
        <f>IF(Players[[#This Row],[Team]] = 0, 0, AVERAGEIFS(Players[ANC Base DEF], Players[Team], Players[[#This Row],[Team]]))</f>
        <v>25.522198867278785</v>
      </c>
      <c r="U290" s="28">
        <v>46.425582196724285</v>
      </c>
      <c r="V290" s="28">
        <v>6.0278586281087208</v>
      </c>
    </row>
    <row r="291" spans="1:22" ht="15" customHeight="1">
      <c r="A291" s="12">
        <v>162</v>
      </c>
      <c r="B291" s="12" t="s">
        <v>400</v>
      </c>
      <c r="C291" s="12" t="s">
        <v>125</v>
      </c>
      <c r="D291" s="12" t="s">
        <v>398</v>
      </c>
      <c r="E291" s="12" t="s">
        <v>121</v>
      </c>
      <c r="F29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291" s="12" t="str">
        <f>IF(Players[[#This Row],[Coach]], "Coach", IF(Players[[#This Row],[Active]], "Active", "Inactive"))</f>
        <v>Active</v>
      </c>
      <c r="H291" s="32">
        <f>Players[[#This Row],[Base]] * Settings!$B$2 + Players[[#This Row],[Entry Bonus]] + Players[[#This Row],[Sniper Bonus]] + Players[[#This Row],[Captain Bonus]] + Players[[#This Row],[Coach Bonus]]</f>
        <v>80.779199999999989</v>
      </c>
      <c r="I291" s="21" t="b">
        <f>TRUE</f>
        <v>1</v>
      </c>
      <c r="J291" s="23" t="b">
        <f>FALSE</f>
        <v>0</v>
      </c>
      <c r="K291" s="21" t="b">
        <f>TRUE</f>
        <v>1</v>
      </c>
      <c r="L291" s="20" t="b">
        <f>FALSE</f>
        <v>0</v>
      </c>
      <c r="M291" s="20" t="b">
        <f>FALSE</f>
        <v>0</v>
      </c>
      <c r="N291" s="29">
        <v>82.41</v>
      </c>
      <c r="O291" s="28">
        <f>SUMIFS(Players[Base], Players[Team], Players[[#This Row],[Team]], Players[Entry], TRUE) * Settings!$B$3</f>
        <v>10.3392</v>
      </c>
      <c r="P291" s="28">
        <f>SUMIFS(Players[Base], Players[Team], Players[[#This Row],[Team]], Players[Sniper], TRUE) * Settings!$B$4</f>
        <v>9.8891999999999989</v>
      </c>
      <c r="Q291" s="28">
        <f>SUMIFS(Players[Base], Players[Team], Players[[#This Row],[Team]], Players[Captain], TRUE) * Settings!$B$5</f>
        <v>11.104800000000001</v>
      </c>
      <c r="R291" s="28">
        <f>SUMIFS(Players[Base], Players[Team], Players[[#This Row],[Team]], Players[Coach], TRUE) * Settings!$B$6</f>
        <v>0</v>
      </c>
      <c r="S291" s="28">
        <f>IF(Players[[#This Row],[Team]] = 0, 0, AVERAGEIFS(Players[ANC Base ATK], Players[Team], Players[[#This Row],[Team]]))</f>
        <v>40.171440615831543</v>
      </c>
      <c r="T291" s="28">
        <f>IF(Players[[#This Row],[Team]] = 0, 0, AVERAGEIFS(Players[ANC Base DEF], Players[Team], Players[[#This Row],[Team]]))</f>
        <v>25.522198867278785</v>
      </c>
      <c r="U291" s="28">
        <v>37.838903856376859</v>
      </c>
      <c r="V291" s="28">
        <v>75.102081273788784</v>
      </c>
    </row>
    <row r="292" spans="1:22" ht="15" customHeight="1">
      <c r="A292" s="12">
        <v>201</v>
      </c>
      <c r="B292" s="12" t="s">
        <v>401</v>
      </c>
      <c r="C292" s="12" t="s">
        <v>125</v>
      </c>
      <c r="D292" s="12" t="s">
        <v>398</v>
      </c>
      <c r="E292" s="12" t="s">
        <v>121</v>
      </c>
      <c r="F29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92" s="12" t="str">
        <f>IF(Players[[#This Row],[Coach]], "Coach", IF(Players[[#This Row],[Active]], "Active", "Inactive"))</f>
        <v>Active</v>
      </c>
      <c r="H292" s="32">
        <f>Players[[#This Row],[Base]] * Settings!$B$2 + Players[[#This Row],[Entry Bonus]] + Players[[#This Row],[Sniper Bonus]] + Players[[#This Row],[Captain Bonus]] + Players[[#This Row],[Coach Bonus]]</f>
        <v>88.789200000000008</v>
      </c>
      <c r="I292" s="21" t="b">
        <f>TRUE</f>
        <v>1</v>
      </c>
      <c r="J292" s="23" t="b">
        <f>FALSE</f>
        <v>0</v>
      </c>
      <c r="K292" s="21" t="b">
        <f>FALSE</f>
        <v>0</v>
      </c>
      <c r="L292" s="20" t="b">
        <f>FALSE</f>
        <v>0</v>
      </c>
      <c r="M292" s="20" t="b">
        <f>FALSE</f>
        <v>0</v>
      </c>
      <c r="N292" s="29">
        <v>95.76</v>
      </c>
      <c r="O292" s="28">
        <f>SUMIFS(Players[Base], Players[Team], Players[[#This Row],[Team]], Players[Entry], TRUE) * Settings!$B$3</f>
        <v>10.3392</v>
      </c>
      <c r="P292" s="28">
        <f>SUMIFS(Players[Base], Players[Team], Players[[#This Row],[Team]], Players[Sniper], TRUE) * Settings!$B$4</f>
        <v>9.8891999999999989</v>
      </c>
      <c r="Q292" s="28">
        <f>SUMIFS(Players[Base], Players[Team], Players[[#This Row],[Team]], Players[Captain], TRUE) * Settings!$B$5</f>
        <v>11.104800000000001</v>
      </c>
      <c r="R292" s="28">
        <f>SUMIFS(Players[Base], Players[Team], Players[[#This Row],[Team]], Players[Coach], TRUE) * Settings!$B$6</f>
        <v>0</v>
      </c>
      <c r="S292" s="28">
        <f>IF(Players[[#This Row],[Team]] = 0, 0, AVERAGEIFS(Players[ANC Base ATK], Players[Team], Players[[#This Row],[Team]]))</f>
        <v>40.171440615831543</v>
      </c>
      <c r="T292" s="28">
        <f>IF(Players[[#This Row],[Team]] = 0, 0, AVERAGEIFS(Players[ANC Base DEF], Players[Team], Players[[#This Row],[Team]]))</f>
        <v>25.522198867278785</v>
      </c>
      <c r="U292" s="28">
        <v>34.477929170821753</v>
      </c>
      <c r="V292" s="28">
        <v>7.4701199435923389</v>
      </c>
    </row>
    <row r="293" spans="1:22" ht="15" customHeight="1">
      <c r="A293" s="12">
        <v>87</v>
      </c>
      <c r="B293" s="12" t="s">
        <v>402</v>
      </c>
      <c r="C293" s="12" t="s">
        <v>177</v>
      </c>
      <c r="D293" s="12" t="s">
        <v>398</v>
      </c>
      <c r="E293" s="12" t="s">
        <v>121</v>
      </c>
      <c r="F29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293" s="12" t="str">
        <f>IF(Players[[#This Row],[Coach]], "Coach", IF(Players[[#This Row],[Active]], "Active", "Inactive"))</f>
        <v>Active</v>
      </c>
      <c r="H293" s="32">
        <f>Players[[#This Row],[Base]] * Settings!$B$2 + Players[[#This Row],[Entry Bonus]] + Players[[#This Row],[Sniper Bonus]] + Players[[#This Row],[Captain Bonus]] + Players[[#This Row],[Coach Bonus]]</f>
        <v>86.857200000000006</v>
      </c>
      <c r="I293" s="21" t="b">
        <f>TRUE</f>
        <v>1</v>
      </c>
      <c r="J293" s="23" t="b">
        <f>FALSE</f>
        <v>0</v>
      </c>
      <c r="K293" s="21" t="b">
        <f>FALSE</f>
        <v>0</v>
      </c>
      <c r="L293" s="20" t="b">
        <f>TRUE</f>
        <v>1</v>
      </c>
      <c r="M293" s="20" t="b">
        <f>FALSE</f>
        <v>0</v>
      </c>
      <c r="N293" s="29">
        <v>92.54</v>
      </c>
      <c r="O293" s="28">
        <f>SUMIFS(Players[Base], Players[Team], Players[[#This Row],[Team]], Players[Entry], TRUE) * Settings!$B$3</f>
        <v>10.3392</v>
      </c>
      <c r="P293" s="28">
        <f>SUMIFS(Players[Base], Players[Team], Players[[#This Row],[Team]], Players[Sniper], TRUE) * Settings!$B$4</f>
        <v>9.8891999999999989</v>
      </c>
      <c r="Q293" s="28">
        <f>SUMIFS(Players[Base], Players[Team], Players[[#This Row],[Team]], Players[Captain], TRUE) * Settings!$B$5</f>
        <v>11.104800000000001</v>
      </c>
      <c r="R293" s="28">
        <f>SUMIFS(Players[Base], Players[Team], Players[[#This Row],[Team]], Players[Coach], TRUE) * Settings!$B$6</f>
        <v>0</v>
      </c>
      <c r="S293" s="28">
        <f>IF(Players[[#This Row],[Team]] = 0, 0, AVERAGEIFS(Players[ANC Base ATK], Players[Team], Players[[#This Row],[Team]]))</f>
        <v>40.171440615831543</v>
      </c>
      <c r="T293" s="28">
        <f>IF(Players[[#This Row],[Team]] = 0, 0, AVERAGEIFS(Players[ANC Base DEF], Players[Team], Players[[#This Row],[Team]]))</f>
        <v>25.522198867278785</v>
      </c>
      <c r="U293" s="28">
        <v>26.506638480058133</v>
      </c>
      <c r="V293" s="28">
        <v>32.318334127725102</v>
      </c>
    </row>
    <row r="294" spans="1:22" ht="15" customHeight="1">
      <c r="A294" s="12">
        <v>346</v>
      </c>
      <c r="B294" s="12" t="s">
        <v>403</v>
      </c>
      <c r="C294" s="12" t="s">
        <v>152</v>
      </c>
      <c r="D294" s="12" t="s">
        <v>404</v>
      </c>
      <c r="E294" s="12" t="s">
        <v>154</v>
      </c>
      <c r="F29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94" s="12" t="str">
        <f>IF(Players[[#This Row],[Coach]], "Coach", IF(Players[[#This Row],[Active]], "Active", "Inactive"))</f>
        <v>Active</v>
      </c>
      <c r="H294" s="32">
        <f>Players[[#This Row],[Base]] * Settings!$B$2 + Players[[#This Row],[Entry Bonus]] + Players[[#This Row],[Sniper Bonus]] + Players[[#This Row],[Captain Bonus]] + Players[[#This Row],[Coach Bonus]]</f>
        <v>51.040799999999997</v>
      </c>
      <c r="I294" s="21" t="b">
        <f>TRUE</f>
        <v>1</v>
      </c>
      <c r="J294" s="23" t="b">
        <f>FALSE</f>
        <v>0</v>
      </c>
      <c r="K294" s="21" t="b">
        <f>FALSE</f>
        <v>0</v>
      </c>
      <c r="L294" s="20" t="b">
        <f>FALSE</f>
        <v>0</v>
      </c>
      <c r="M294" s="20" t="b">
        <f>FALSE</f>
        <v>0</v>
      </c>
      <c r="N294" s="29">
        <v>66.13</v>
      </c>
      <c r="O294" s="28">
        <f>SUMIFS(Players[Base], Players[Team], Players[[#This Row],[Team]], Players[Entry], TRUE) * Settings!$B$3</f>
        <v>5.645999999999999</v>
      </c>
      <c r="P294" s="28">
        <f>SUMIFS(Players[Base], Players[Team], Players[[#This Row],[Team]], Players[Sniper], TRUE) * Settings!$B$4</f>
        <v>3.5375999999999999</v>
      </c>
      <c r="Q294" s="28">
        <f>SUMIFS(Players[Base], Players[Team], Players[[#This Row],[Team]], Players[Captain], TRUE) * Settings!$B$5</f>
        <v>2.1791999999999998</v>
      </c>
      <c r="R294" s="28">
        <f>SUMIFS(Players[Base], Players[Team], Players[[#This Row],[Team]], Players[Coach], TRUE) * Settings!$B$6</f>
        <v>0</v>
      </c>
      <c r="S294" s="28">
        <f>IF(Players[[#This Row],[Team]] = 0, 0, AVERAGEIFS(Players[ANC Base ATK], Players[Team], Players[[#This Row],[Team]]))</f>
        <v>20.962879946090283</v>
      </c>
      <c r="T294" s="28">
        <f>IF(Players[[#This Row],[Team]] = 0, 0, AVERAGEIFS(Players[ANC Base DEF], Players[Team], Players[[#This Row],[Team]]))</f>
        <v>24.997366585316563</v>
      </c>
      <c r="U294" s="28">
        <v>45.235559474994588</v>
      </c>
      <c r="V294" s="28">
        <v>2.522366628490782</v>
      </c>
    </row>
    <row r="295" spans="1:22" ht="15" customHeight="1">
      <c r="A295" s="12">
        <v>158</v>
      </c>
      <c r="B295" s="12" t="s">
        <v>405</v>
      </c>
      <c r="C295" s="12" t="s">
        <v>152</v>
      </c>
      <c r="D295" s="12" t="s">
        <v>404</v>
      </c>
      <c r="E295" s="12" t="s">
        <v>154</v>
      </c>
      <c r="F29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95" s="12" t="str">
        <f>IF(Players[[#This Row],[Coach]], "Coach", IF(Players[[#This Row],[Active]], "Active", "Inactive"))</f>
        <v>Active</v>
      </c>
      <c r="H295" s="32">
        <f>Players[[#This Row],[Base]] * Settings!$B$2 + Players[[#This Row],[Entry Bonus]] + Players[[#This Row],[Sniper Bonus]] + Players[[#This Row],[Captain Bonus]] + Players[[#This Row],[Coach Bonus]]</f>
        <v>68.650800000000004</v>
      </c>
      <c r="I295" s="21" t="b">
        <f>TRUE</f>
        <v>1</v>
      </c>
      <c r="J295" s="23" t="b">
        <f>FALSE</f>
        <v>0</v>
      </c>
      <c r="K295" s="21" t="b">
        <f>FALSE</f>
        <v>0</v>
      </c>
      <c r="L295" s="20" t="b">
        <f>FALSE</f>
        <v>0</v>
      </c>
      <c r="M295" s="20" t="b">
        <f>FALSE</f>
        <v>0</v>
      </c>
      <c r="N295" s="29">
        <v>95.48</v>
      </c>
      <c r="O295" s="28">
        <f>SUMIFS(Players[Base], Players[Team], Players[[#This Row],[Team]], Players[Entry], TRUE) * Settings!$B$3</f>
        <v>5.645999999999999</v>
      </c>
      <c r="P295" s="28">
        <f>SUMIFS(Players[Base], Players[Team], Players[[#This Row],[Team]], Players[Sniper], TRUE) * Settings!$B$4</f>
        <v>3.5375999999999999</v>
      </c>
      <c r="Q295" s="28">
        <f>SUMIFS(Players[Base], Players[Team], Players[[#This Row],[Team]], Players[Captain], TRUE) * Settings!$B$5</f>
        <v>2.1791999999999998</v>
      </c>
      <c r="R295" s="28">
        <f>SUMIFS(Players[Base], Players[Team], Players[[#This Row],[Team]], Players[Coach], TRUE) * Settings!$B$6</f>
        <v>0</v>
      </c>
      <c r="S295" s="28">
        <f>IF(Players[[#This Row],[Team]] = 0, 0, AVERAGEIFS(Players[ANC Base ATK], Players[Team], Players[[#This Row],[Team]]))</f>
        <v>20.962879946090283</v>
      </c>
      <c r="T295" s="28">
        <f>IF(Players[[#This Row],[Team]] = 0, 0, AVERAGEIFS(Players[ANC Base DEF], Players[Team], Players[[#This Row],[Team]]))</f>
        <v>24.997366585316563</v>
      </c>
      <c r="U295" s="28">
        <v>21.618779941085446</v>
      </c>
      <c r="V295" s="28">
        <v>31.893873434847563</v>
      </c>
    </row>
    <row r="296" spans="1:22" ht="15" customHeight="1">
      <c r="A296" s="12">
        <v>245</v>
      </c>
      <c r="B296" s="12" t="s">
        <v>406</v>
      </c>
      <c r="C296" s="12" t="s">
        <v>152</v>
      </c>
      <c r="D296" s="12" t="s">
        <v>404</v>
      </c>
      <c r="E296" s="12" t="s">
        <v>154</v>
      </c>
      <c r="F29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296" s="12" t="str">
        <f>IF(Players[[#This Row],[Coach]], "Coach", IF(Players[[#This Row],[Active]], "Active", "Inactive"))</f>
        <v>Active</v>
      </c>
      <c r="H296" s="32">
        <f>Players[[#This Row],[Base]] * Settings!$B$2 + Players[[#This Row],[Entry Bonus]] + Players[[#This Row],[Sniper Bonus]] + Players[[#This Row],[Captain Bonus]] + Players[[#This Row],[Coach Bonus]]</f>
        <v>22.258800000000001</v>
      </c>
      <c r="I296" s="21" t="b">
        <f>TRUE</f>
        <v>1</v>
      </c>
      <c r="J296" s="23" t="b">
        <f>FALSE</f>
        <v>0</v>
      </c>
      <c r="K296" s="21" t="b">
        <f>FALSE</f>
        <v>0</v>
      </c>
      <c r="L296" s="20" t="b">
        <f>TRUE</f>
        <v>1</v>
      </c>
      <c r="M296" s="20" t="b">
        <f>FALSE</f>
        <v>0</v>
      </c>
      <c r="N296" s="29">
        <v>18.16</v>
      </c>
      <c r="O296" s="28">
        <f>SUMIFS(Players[Base], Players[Team], Players[[#This Row],[Team]], Players[Entry], TRUE) * Settings!$B$3</f>
        <v>5.645999999999999</v>
      </c>
      <c r="P296" s="28">
        <f>SUMIFS(Players[Base], Players[Team], Players[[#This Row],[Team]], Players[Sniper], TRUE) * Settings!$B$4</f>
        <v>3.5375999999999999</v>
      </c>
      <c r="Q296" s="28">
        <f>SUMIFS(Players[Base], Players[Team], Players[[#This Row],[Team]], Players[Captain], TRUE) * Settings!$B$5</f>
        <v>2.1791999999999998</v>
      </c>
      <c r="R296" s="28">
        <f>SUMIFS(Players[Base], Players[Team], Players[[#This Row],[Team]], Players[Coach], TRUE) * Settings!$B$6</f>
        <v>0</v>
      </c>
      <c r="S296" s="28">
        <f>IF(Players[[#This Row],[Team]] = 0, 0, AVERAGEIFS(Players[ANC Base ATK], Players[Team], Players[[#This Row],[Team]]))</f>
        <v>20.962879946090283</v>
      </c>
      <c r="T296" s="28">
        <f>IF(Players[[#This Row],[Team]] = 0, 0, AVERAGEIFS(Players[ANC Base DEF], Players[Team], Players[[#This Row],[Team]]))</f>
        <v>24.997366585316563</v>
      </c>
      <c r="U296" s="28">
        <v>21.258777601196481</v>
      </c>
      <c r="V296" s="28">
        <v>13.079236563355433</v>
      </c>
    </row>
    <row r="297" spans="1:22" ht="15" customHeight="1">
      <c r="A297" s="12">
        <v>238</v>
      </c>
      <c r="B297" s="12" t="s">
        <v>407</v>
      </c>
      <c r="C297" s="12" t="s">
        <v>152</v>
      </c>
      <c r="D297" s="12" t="s">
        <v>404</v>
      </c>
      <c r="E297" s="12" t="s">
        <v>154</v>
      </c>
      <c r="F29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297" s="12" t="str">
        <f>IF(Players[[#This Row],[Coach]], "Coach", IF(Players[[#This Row],[Active]], "Active", "Inactive"))</f>
        <v>Active</v>
      </c>
      <c r="H297" s="32">
        <f>Players[[#This Row],[Base]] * Settings!$B$2 + Players[[#This Row],[Entry Bonus]] + Players[[#This Row],[Sniper Bonus]] + Players[[#This Row],[Captain Bonus]] + Players[[#This Row],[Coach Bonus]]</f>
        <v>39.592799999999997</v>
      </c>
      <c r="I297" s="21" t="b">
        <f>TRUE</f>
        <v>1</v>
      </c>
      <c r="J297" s="23" t="b">
        <f>TRUE</f>
        <v>1</v>
      </c>
      <c r="K297" s="21" t="b">
        <f>FALSE</f>
        <v>0</v>
      </c>
      <c r="L297" s="20" t="b">
        <f>FALSE</f>
        <v>0</v>
      </c>
      <c r="M297" s="20" t="b">
        <f>FALSE</f>
        <v>0</v>
      </c>
      <c r="N297" s="29">
        <v>47.05</v>
      </c>
      <c r="O297" s="28">
        <f>SUMIFS(Players[Base], Players[Team], Players[[#This Row],[Team]], Players[Entry], TRUE) * Settings!$B$3</f>
        <v>5.645999999999999</v>
      </c>
      <c r="P297" s="28">
        <f>SUMIFS(Players[Base], Players[Team], Players[[#This Row],[Team]], Players[Sniper], TRUE) * Settings!$B$4</f>
        <v>3.5375999999999999</v>
      </c>
      <c r="Q297" s="28">
        <f>SUMIFS(Players[Base], Players[Team], Players[[#This Row],[Team]], Players[Captain], TRUE) * Settings!$B$5</f>
        <v>2.1791999999999998</v>
      </c>
      <c r="R297" s="28">
        <f>SUMIFS(Players[Base], Players[Team], Players[[#This Row],[Team]], Players[Coach], TRUE) * Settings!$B$6</f>
        <v>0</v>
      </c>
      <c r="S297" s="28">
        <f>IF(Players[[#This Row],[Team]] = 0, 0, AVERAGEIFS(Players[ANC Base ATK], Players[Team], Players[[#This Row],[Team]]))</f>
        <v>20.962879946090283</v>
      </c>
      <c r="T297" s="28">
        <f>IF(Players[[#This Row],[Team]] = 0, 0, AVERAGEIFS(Players[ANC Base DEF], Players[Team], Players[[#This Row],[Team]]))</f>
        <v>24.997366585316563</v>
      </c>
      <c r="U297" s="28">
        <v>15.163748845704387</v>
      </c>
      <c r="V297" s="28">
        <v>11.462727713440135</v>
      </c>
    </row>
    <row r="298" spans="1:22" ht="15" customHeight="1">
      <c r="A298" s="12">
        <v>335</v>
      </c>
      <c r="B298" s="12" t="s">
        <v>408</v>
      </c>
      <c r="C298" s="12" t="s">
        <v>152</v>
      </c>
      <c r="D298" s="12" t="s">
        <v>404</v>
      </c>
      <c r="E298" s="12" t="s">
        <v>154</v>
      </c>
      <c r="F29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298" s="12" t="str">
        <f>IF(Players[[#This Row],[Coach]], "Coach", IF(Players[[#This Row],[Active]], "Active", "Inactive"))</f>
        <v>Active</v>
      </c>
      <c r="H298" s="32">
        <f>Players[[#This Row],[Base]] * Settings!$B$2 + Players[[#This Row],[Entry Bonus]] + Players[[#This Row],[Sniper Bonus]] + Players[[#This Row],[Captain Bonus]] + Players[[#This Row],[Coach Bonus]]</f>
        <v>29.050799999999995</v>
      </c>
      <c r="I298" s="21" t="b">
        <f>TRUE</f>
        <v>1</v>
      </c>
      <c r="J298" s="23" t="b">
        <f>FALSE</f>
        <v>0</v>
      </c>
      <c r="K298" s="21" t="b">
        <f>TRUE</f>
        <v>1</v>
      </c>
      <c r="L298" s="20" t="b">
        <f>FALSE</f>
        <v>0</v>
      </c>
      <c r="M298" s="20" t="b">
        <f>FALSE</f>
        <v>0</v>
      </c>
      <c r="N298" s="29">
        <v>29.48</v>
      </c>
      <c r="O298" s="28">
        <f>SUMIFS(Players[Base], Players[Team], Players[[#This Row],[Team]], Players[Entry], TRUE) * Settings!$B$3</f>
        <v>5.645999999999999</v>
      </c>
      <c r="P298" s="28">
        <f>SUMIFS(Players[Base], Players[Team], Players[[#This Row],[Team]], Players[Sniper], TRUE) * Settings!$B$4</f>
        <v>3.5375999999999999</v>
      </c>
      <c r="Q298" s="28">
        <f>SUMIFS(Players[Base], Players[Team], Players[[#This Row],[Team]], Players[Captain], TRUE) * Settings!$B$5</f>
        <v>2.1791999999999998</v>
      </c>
      <c r="R298" s="28">
        <f>SUMIFS(Players[Base], Players[Team], Players[[#This Row],[Team]], Players[Coach], TRUE) * Settings!$B$6</f>
        <v>0</v>
      </c>
      <c r="S298" s="28">
        <f>IF(Players[[#This Row],[Team]] = 0, 0, AVERAGEIFS(Players[ANC Base ATK], Players[Team], Players[[#This Row],[Team]]))</f>
        <v>20.962879946090283</v>
      </c>
      <c r="T298" s="28">
        <f>IF(Players[[#This Row],[Team]] = 0, 0, AVERAGEIFS(Players[ANC Base DEF], Players[Team], Players[[#This Row],[Team]]))</f>
        <v>24.997366585316563</v>
      </c>
      <c r="U298" s="28">
        <v>1.5375338674704953</v>
      </c>
      <c r="V298" s="28">
        <v>66.028628586448917</v>
      </c>
    </row>
    <row r="299" spans="1:22" ht="15" customHeight="1">
      <c r="A299" s="12">
        <v>175</v>
      </c>
      <c r="B299" s="12" t="s">
        <v>409</v>
      </c>
      <c r="C299" s="12" t="s">
        <v>410</v>
      </c>
      <c r="D299" s="12" t="s">
        <v>411</v>
      </c>
      <c r="E299" s="12" t="s">
        <v>27</v>
      </c>
      <c r="F29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299" s="12" t="str">
        <f>IF(Players[[#This Row],[Coach]], "Coach", IF(Players[[#This Row],[Active]], "Active", "Inactive"))</f>
        <v>Active</v>
      </c>
      <c r="H299" s="32">
        <f>Players[[#This Row],[Base]] * Settings!$B$2 + Players[[#This Row],[Entry Bonus]] + Players[[#This Row],[Sniper Bonus]] + Players[[#This Row],[Captain Bonus]] + Players[[#This Row],[Coach Bonus]]</f>
        <v>60.219600000000007</v>
      </c>
      <c r="I299" s="21" t="b">
        <f>TRUE</f>
        <v>1</v>
      </c>
      <c r="J299" s="23" t="b">
        <f>FALSE</f>
        <v>0</v>
      </c>
      <c r="K299" s="21" t="b">
        <f>FALSE</f>
        <v>0</v>
      </c>
      <c r="L299" s="20" t="b">
        <f>FALSE</f>
        <v>0</v>
      </c>
      <c r="M299" s="20" t="b">
        <f>FALSE</f>
        <v>0</v>
      </c>
      <c r="N299" s="29">
        <v>91.65</v>
      </c>
      <c r="O299" s="28">
        <f>SUMIFS(Players[Base], Players[Team], Players[[#This Row],[Team]], Players[Entry], TRUE) * Settings!$B$3</f>
        <v>1.1976</v>
      </c>
      <c r="P299" s="28">
        <f>SUMIFS(Players[Base], Players[Team], Players[[#This Row],[Team]], Players[Sniper], TRUE) * Settings!$B$4</f>
        <v>3.3431999999999999</v>
      </c>
      <c r="Q299" s="28">
        <f>SUMIFS(Players[Base], Players[Team], Players[[#This Row],[Team]], Players[Captain], TRUE) * Settings!$B$5</f>
        <v>0.68879999999999997</v>
      </c>
      <c r="R299" s="28">
        <f>SUMIFS(Players[Base], Players[Team], Players[[#This Row],[Team]], Players[Coach], TRUE) * Settings!$B$6</f>
        <v>0</v>
      </c>
      <c r="S299" s="28">
        <f>IF(Players[[#This Row],[Team]] = 0, 0, AVERAGEIFS(Players[ANC Base ATK], Players[Team], Players[[#This Row],[Team]]))</f>
        <v>12.846025362065083</v>
      </c>
      <c r="T299" s="28">
        <f>IF(Players[[#This Row],[Team]] = 0, 0, AVERAGEIFS(Players[ANC Base DEF], Players[Team], Players[[#This Row],[Team]]))</f>
        <v>24.19394623007463</v>
      </c>
      <c r="U299" s="28">
        <v>29.292010563513461</v>
      </c>
      <c r="V299" s="28">
        <v>11.428512381965234</v>
      </c>
    </row>
    <row r="300" spans="1:22" ht="15" customHeight="1">
      <c r="A300" s="12">
        <v>159</v>
      </c>
      <c r="B300" s="12" t="s">
        <v>412</v>
      </c>
      <c r="C300" s="12" t="s">
        <v>410</v>
      </c>
      <c r="D300" s="12" t="s">
        <v>411</v>
      </c>
      <c r="E300" s="12" t="s">
        <v>27</v>
      </c>
      <c r="F30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00" s="12" t="str">
        <f>IF(Players[[#This Row],[Coach]], "Coach", IF(Players[[#This Row],[Active]], "Active", "Inactive"))</f>
        <v>Active</v>
      </c>
      <c r="H300" s="32">
        <f>Players[[#This Row],[Base]] * Settings!$B$2 + Players[[#This Row],[Entry Bonus]] + Players[[#This Row],[Sniper Bonus]] + Players[[#This Row],[Captain Bonus]] + Players[[#This Row],[Coach Bonus]]</f>
        <v>41.055600000000005</v>
      </c>
      <c r="I300" s="21" t="b">
        <f>TRUE</f>
        <v>1</v>
      </c>
      <c r="J300" s="23" t="b">
        <f>FALSE</f>
        <v>0</v>
      </c>
      <c r="K300" s="21" t="b">
        <f>FALSE</f>
        <v>0</v>
      </c>
      <c r="L300" s="20" t="b">
        <f>FALSE</f>
        <v>0</v>
      </c>
      <c r="M300" s="20" t="b">
        <f>FALSE</f>
        <v>0</v>
      </c>
      <c r="N300" s="29">
        <v>59.71</v>
      </c>
      <c r="O300" s="28">
        <f>SUMIFS(Players[Base], Players[Team], Players[[#This Row],[Team]], Players[Entry], TRUE) * Settings!$B$3</f>
        <v>1.1976</v>
      </c>
      <c r="P300" s="28">
        <f>SUMIFS(Players[Base], Players[Team], Players[[#This Row],[Team]], Players[Sniper], TRUE) * Settings!$B$4</f>
        <v>3.3431999999999999</v>
      </c>
      <c r="Q300" s="28">
        <f>SUMIFS(Players[Base], Players[Team], Players[[#This Row],[Team]], Players[Captain], TRUE) * Settings!$B$5</f>
        <v>0.68879999999999997</v>
      </c>
      <c r="R300" s="28">
        <f>SUMIFS(Players[Base], Players[Team], Players[[#This Row],[Team]], Players[Coach], TRUE) * Settings!$B$6</f>
        <v>0</v>
      </c>
      <c r="S300" s="28">
        <f>IF(Players[[#This Row],[Team]] = 0, 0, AVERAGEIFS(Players[ANC Base ATK], Players[Team], Players[[#This Row],[Team]]))</f>
        <v>12.846025362065083</v>
      </c>
      <c r="T300" s="28">
        <f>IF(Players[[#This Row],[Team]] = 0, 0, AVERAGEIFS(Players[ANC Base DEF], Players[Team], Players[[#This Row],[Team]]))</f>
        <v>24.19394623007463</v>
      </c>
      <c r="U300" s="28">
        <v>21.221649994027178</v>
      </c>
      <c r="V300" s="28">
        <v>5.6524834760141731</v>
      </c>
    </row>
    <row r="301" spans="1:22" ht="15" customHeight="1">
      <c r="A301" s="12">
        <v>200</v>
      </c>
      <c r="B301" s="12" t="s">
        <v>413</v>
      </c>
      <c r="C301" s="12" t="s">
        <v>410</v>
      </c>
      <c r="D301" s="12" t="s">
        <v>411</v>
      </c>
      <c r="E301" s="12" t="s">
        <v>27</v>
      </c>
      <c r="F30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301" s="12" t="str">
        <f>IF(Players[[#This Row],[Coach]], "Coach", IF(Players[[#This Row],[Active]], "Active", "Inactive"))</f>
        <v>Active</v>
      </c>
      <c r="H301" s="32">
        <f>Players[[#This Row],[Base]] * Settings!$B$2 + Players[[#This Row],[Entry Bonus]] + Players[[#This Row],[Sniper Bonus]] + Players[[#This Row],[Captain Bonus]] + Players[[#This Row],[Coach Bonus]]</f>
        <v>8.6736000000000004</v>
      </c>
      <c r="I301" s="21" t="b">
        <f>TRUE</f>
        <v>1</v>
      </c>
      <c r="J301" s="23" t="b">
        <f>FALSE</f>
        <v>0</v>
      </c>
      <c r="K301" s="21" t="b">
        <f>FALSE</f>
        <v>0</v>
      </c>
      <c r="L301" s="20" t="b">
        <f>TRUE</f>
        <v>1</v>
      </c>
      <c r="M301" s="20" t="b">
        <f>FALSE</f>
        <v>0</v>
      </c>
      <c r="N301" s="29">
        <v>5.74</v>
      </c>
      <c r="O301" s="28">
        <f>SUMIFS(Players[Base], Players[Team], Players[[#This Row],[Team]], Players[Entry], TRUE) * Settings!$B$3</f>
        <v>1.1976</v>
      </c>
      <c r="P301" s="28">
        <f>SUMIFS(Players[Base], Players[Team], Players[[#This Row],[Team]], Players[Sniper], TRUE) * Settings!$B$4</f>
        <v>3.3431999999999999</v>
      </c>
      <c r="Q301" s="28">
        <f>SUMIFS(Players[Base], Players[Team], Players[[#This Row],[Team]], Players[Captain], TRUE) * Settings!$B$5</f>
        <v>0.68879999999999997</v>
      </c>
      <c r="R301" s="28">
        <f>SUMIFS(Players[Base], Players[Team], Players[[#This Row],[Team]], Players[Coach], TRUE) * Settings!$B$6</f>
        <v>0</v>
      </c>
      <c r="S301" s="28">
        <f>IF(Players[[#This Row],[Team]] = 0, 0, AVERAGEIFS(Players[ANC Base ATK], Players[Team], Players[[#This Row],[Team]]))</f>
        <v>12.846025362065083</v>
      </c>
      <c r="T301" s="28">
        <f>IF(Players[[#This Row],[Team]] = 0, 0, AVERAGEIFS(Players[ANC Base DEF], Players[Team], Players[[#This Row],[Team]]))</f>
        <v>24.19394623007463</v>
      </c>
      <c r="U301" s="28">
        <v>8.6636485509916188</v>
      </c>
      <c r="V301" s="28">
        <v>58.681732338209748</v>
      </c>
    </row>
    <row r="302" spans="1:22" ht="15" customHeight="1">
      <c r="A302" s="12">
        <v>255</v>
      </c>
      <c r="B302" s="12" t="s">
        <v>414</v>
      </c>
      <c r="C302" s="12" t="s">
        <v>410</v>
      </c>
      <c r="D302" s="12" t="s">
        <v>411</v>
      </c>
      <c r="E302" s="12" t="s">
        <v>27</v>
      </c>
      <c r="F30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302" s="12" t="str">
        <f>IF(Players[[#This Row],[Coach]], "Coach", IF(Players[[#This Row],[Active]], "Active", "Inactive"))</f>
        <v>Active</v>
      </c>
      <c r="H302" s="32">
        <f>Players[[#This Row],[Base]] * Settings!$B$2 + Players[[#This Row],[Entry Bonus]] + Players[[#This Row],[Sniper Bonus]] + Players[[#This Row],[Captain Bonus]] + Players[[#This Row],[Coach Bonus]]</f>
        <v>11.217600000000001</v>
      </c>
      <c r="I302" s="21" t="b">
        <f>TRUE</f>
        <v>1</v>
      </c>
      <c r="J302" s="23" t="b">
        <f>TRUE</f>
        <v>1</v>
      </c>
      <c r="K302" s="21" t="b">
        <f>FALSE</f>
        <v>0</v>
      </c>
      <c r="L302" s="20" t="b">
        <f>FALSE</f>
        <v>0</v>
      </c>
      <c r="M302" s="20" t="b">
        <f>FALSE</f>
        <v>0</v>
      </c>
      <c r="N302" s="29">
        <v>9.98</v>
      </c>
      <c r="O302" s="28">
        <f>SUMIFS(Players[Base], Players[Team], Players[[#This Row],[Team]], Players[Entry], TRUE) * Settings!$B$3</f>
        <v>1.1976</v>
      </c>
      <c r="P302" s="28">
        <f>SUMIFS(Players[Base], Players[Team], Players[[#This Row],[Team]], Players[Sniper], TRUE) * Settings!$B$4</f>
        <v>3.3431999999999999</v>
      </c>
      <c r="Q302" s="28">
        <f>SUMIFS(Players[Base], Players[Team], Players[[#This Row],[Team]], Players[Captain], TRUE) * Settings!$B$5</f>
        <v>0.68879999999999997</v>
      </c>
      <c r="R302" s="28">
        <f>SUMIFS(Players[Base], Players[Team], Players[[#This Row],[Team]], Players[Coach], TRUE) * Settings!$B$6</f>
        <v>0</v>
      </c>
      <c r="S302" s="28">
        <f>IF(Players[[#This Row],[Team]] = 0, 0, AVERAGEIFS(Players[ANC Base ATK], Players[Team], Players[[#This Row],[Team]]))</f>
        <v>12.846025362065083</v>
      </c>
      <c r="T302" s="28">
        <f>IF(Players[[#This Row],[Team]] = 0, 0, AVERAGEIFS(Players[ANC Base DEF], Players[Team], Players[[#This Row],[Team]]))</f>
        <v>24.19394623007463</v>
      </c>
      <c r="U302" s="28">
        <v>3.0098181706728004</v>
      </c>
      <c r="V302" s="28">
        <v>42.57321814887375</v>
      </c>
    </row>
    <row r="303" spans="1:22" ht="15" customHeight="1">
      <c r="A303" s="12">
        <v>213</v>
      </c>
      <c r="B303" s="12" t="s">
        <v>415</v>
      </c>
      <c r="C303" s="12" t="s">
        <v>410</v>
      </c>
      <c r="D303" s="12" t="s">
        <v>411</v>
      </c>
      <c r="E303" s="12" t="s">
        <v>27</v>
      </c>
      <c r="F30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303" s="12" t="str">
        <f>IF(Players[[#This Row],[Coach]], "Coach", IF(Players[[#This Row],[Active]], "Active", "Inactive"))</f>
        <v>Active</v>
      </c>
      <c r="H303" s="32">
        <f>Players[[#This Row],[Base]] * Settings!$B$2 + Players[[#This Row],[Entry Bonus]] + Players[[#This Row],[Sniper Bonus]] + Players[[#This Row],[Captain Bonus]] + Players[[#This Row],[Coach Bonus]]</f>
        <v>21.945599999999999</v>
      </c>
      <c r="I303" s="21" t="b">
        <f>TRUE</f>
        <v>1</v>
      </c>
      <c r="J303" s="23" t="b">
        <f>FALSE</f>
        <v>0</v>
      </c>
      <c r="K303" s="21" t="b">
        <f>TRUE</f>
        <v>1</v>
      </c>
      <c r="L303" s="20" t="b">
        <f>FALSE</f>
        <v>0</v>
      </c>
      <c r="M303" s="20" t="b">
        <f>FALSE</f>
        <v>0</v>
      </c>
      <c r="N303" s="29">
        <v>27.86</v>
      </c>
      <c r="O303" s="28">
        <f>SUMIFS(Players[Base], Players[Team], Players[[#This Row],[Team]], Players[Entry], TRUE) * Settings!$B$3</f>
        <v>1.1976</v>
      </c>
      <c r="P303" s="28">
        <f>SUMIFS(Players[Base], Players[Team], Players[[#This Row],[Team]], Players[Sniper], TRUE) * Settings!$B$4</f>
        <v>3.3431999999999999</v>
      </c>
      <c r="Q303" s="28">
        <f>SUMIFS(Players[Base], Players[Team], Players[[#This Row],[Team]], Players[Captain], TRUE) * Settings!$B$5</f>
        <v>0.68879999999999997</v>
      </c>
      <c r="R303" s="28">
        <f>SUMIFS(Players[Base], Players[Team], Players[[#This Row],[Team]], Players[Coach], TRUE) * Settings!$B$6</f>
        <v>0</v>
      </c>
      <c r="S303" s="28">
        <f>IF(Players[[#This Row],[Team]] = 0, 0, AVERAGEIFS(Players[ANC Base ATK], Players[Team], Players[[#This Row],[Team]]))</f>
        <v>12.846025362065083</v>
      </c>
      <c r="T303" s="28">
        <f>IF(Players[[#This Row],[Team]] = 0, 0, AVERAGEIFS(Players[ANC Base DEF], Players[Team], Players[[#This Row],[Team]]))</f>
        <v>24.19394623007463</v>
      </c>
      <c r="U303" s="28">
        <v>2.0429995311203646</v>
      </c>
      <c r="V303" s="28">
        <v>2.6337848053102415</v>
      </c>
    </row>
    <row r="304" spans="1:22" ht="15" customHeight="1">
      <c r="A304" s="12">
        <v>305</v>
      </c>
      <c r="B304" s="12" t="s">
        <v>416</v>
      </c>
      <c r="C304" s="12" t="s">
        <v>102</v>
      </c>
      <c r="D304" s="12" t="s">
        <v>417</v>
      </c>
      <c r="E304" s="12" t="s">
        <v>27</v>
      </c>
      <c r="F30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04" s="12" t="str">
        <f>IF(Players[[#This Row],[Coach]], "Coach", IF(Players[[#This Row],[Active]], "Active", "Inactive"))</f>
        <v>Active</v>
      </c>
      <c r="H304" s="32">
        <f>Players[[#This Row],[Base]] * Settings!$B$2 + Players[[#This Row],[Entry Bonus]] + Players[[#This Row],[Sniper Bonus]] + Players[[#This Row],[Captain Bonus]] + Players[[#This Row],[Coach Bonus]]</f>
        <v>55.804399999999994</v>
      </c>
      <c r="I304" s="21" t="b">
        <f>TRUE</f>
        <v>1</v>
      </c>
      <c r="J304" s="23" t="b">
        <f>FALSE</f>
        <v>0</v>
      </c>
      <c r="K304" s="21" t="b">
        <f>FALSE</f>
        <v>0</v>
      </c>
      <c r="L304" s="20" t="b">
        <f>FALSE</f>
        <v>0</v>
      </c>
      <c r="M304" s="20" t="b">
        <f>FALSE</f>
        <v>0</v>
      </c>
      <c r="N304" s="29">
        <v>69.28</v>
      </c>
      <c r="O304" s="28">
        <f>SUMIFS(Players[Base], Players[Team], Players[[#This Row],[Team]], Players[Entry], TRUE) * Settings!$B$3</f>
        <v>1.0187999999999999</v>
      </c>
      <c r="P304" s="28">
        <f>SUMIFS(Players[Base], Players[Team], Players[[#This Row],[Team]], Players[Sniper], TRUE) * Settings!$B$4</f>
        <v>0.95519999999999994</v>
      </c>
      <c r="Q304" s="28">
        <f>SUMIFS(Players[Base], Players[Team], Players[[#This Row],[Team]], Players[Captain], TRUE) * Settings!$B$5</f>
        <v>10.5204</v>
      </c>
      <c r="R304" s="28">
        <f>SUMIFS(Players[Base], Players[Team], Players[[#This Row],[Team]], Players[Coach], TRUE) * Settings!$B$6</f>
        <v>1.742</v>
      </c>
      <c r="S304" s="28">
        <f>IF(Players[[#This Row],[Team]] = 0, 0, AVERAGEIFS(Players[ANC Base ATK], Players[Team], Players[[#This Row],[Team]]))</f>
        <v>25.989208830562202</v>
      </c>
      <c r="T304" s="28">
        <f>IF(Players[[#This Row],[Team]] = 0, 0, AVERAGEIFS(Players[ANC Base DEF], Players[Team], Players[[#This Row],[Team]]))</f>
        <v>22.20880108815016</v>
      </c>
      <c r="U304" s="28">
        <v>46.328288966086397</v>
      </c>
      <c r="V304" s="28">
        <v>56.092530278827965</v>
      </c>
    </row>
    <row r="305" spans="1:22" ht="15" customHeight="1">
      <c r="A305" s="12">
        <v>292</v>
      </c>
      <c r="B305" s="12" t="s">
        <v>418</v>
      </c>
      <c r="C305" s="12" t="s">
        <v>102</v>
      </c>
      <c r="D305" s="12" t="s">
        <v>417</v>
      </c>
      <c r="E305" s="12" t="s">
        <v>27</v>
      </c>
      <c r="F30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Captain</v>
      </c>
      <c r="G305" s="12" t="str">
        <f>IF(Players[[#This Row],[Coach]], "Coach", IF(Players[[#This Row],[Active]], "Active", "Inactive"))</f>
        <v>Active</v>
      </c>
      <c r="H305" s="32">
        <f>Players[[#This Row],[Base]] * Settings!$B$2 + Players[[#This Row],[Entry Bonus]] + Players[[#This Row],[Sniper Bonus]] + Players[[#This Row],[Captain Bonus]] + Players[[#This Row],[Coach Bonus]]</f>
        <v>66.838399999999993</v>
      </c>
      <c r="I305" s="21" t="b">
        <f>TRUE</f>
        <v>1</v>
      </c>
      <c r="J305" s="23" t="b">
        <f>FALSE</f>
        <v>0</v>
      </c>
      <c r="K305" s="21" t="b">
        <f>FALSE</f>
        <v>0</v>
      </c>
      <c r="L305" s="20" t="b">
        <f>TRUE</f>
        <v>1</v>
      </c>
      <c r="M305" s="20" t="b">
        <f>FALSE</f>
        <v>0</v>
      </c>
      <c r="N305" s="29">
        <v>87.67</v>
      </c>
      <c r="O305" s="28">
        <f>SUMIFS(Players[Base], Players[Team], Players[[#This Row],[Team]], Players[Entry], TRUE) * Settings!$B$3</f>
        <v>1.0187999999999999</v>
      </c>
      <c r="P305" s="28">
        <f>SUMIFS(Players[Base], Players[Team], Players[[#This Row],[Team]], Players[Sniper], TRUE) * Settings!$B$4</f>
        <v>0.95519999999999994</v>
      </c>
      <c r="Q305" s="28">
        <f>SUMIFS(Players[Base], Players[Team], Players[[#This Row],[Team]], Players[Captain], TRUE) * Settings!$B$5</f>
        <v>10.5204</v>
      </c>
      <c r="R305" s="28">
        <f>SUMIFS(Players[Base], Players[Team], Players[[#This Row],[Team]], Players[Coach], TRUE) * Settings!$B$6</f>
        <v>1.742</v>
      </c>
      <c r="S305" s="28">
        <f>IF(Players[[#This Row],[Team]] = 0, 0, AVERAGEIFS(Players[ANC Base ATK], Players[Team], Players[[#This Row],[Team]]))</f>
        <v>25.989208830562202</v>
      </c>
      <c r="T305" s="28">
        <f>IF(Players[[#This Row],[Team]] = 0, 0, AVERAGEIFS(Players[ANC Base DEF], Players[Team], Players[[#This Row],[Team]]))</f>
        <v>22.20880108815016</v>
      </c>
      <c r="U305" s="28">
        <v>35.185537570738333</v>
      </c>
      <c r="V305" s="28">
        <v>10.621394172558658</v>
      </c>
    </row>
    <row r="306" spans="1:22" ht="15" customHeight="1">
      <c r="A306" s="12">
        <v>169</v>
      </c>
      <c r="B306" s="12" t="s">
        <v>419</v>
      </c>
      <c r="C306" s="12" t="s">
        <v>102</v>
      </c>
      <c r="D306" s="12" t="s">
        <v>417</v>
      </c>
      <c r="E306" s="12" t="s">
        <v>27</v>
      </c>
      <c r="F30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Coach</v>
      </c>
      <c r="G306" s="12" t="str">
        <f>IF(Players[[#This Row],[Coach]], "Coach", IF(Players[[#This Row],[Active]], "Active", "Inactive"))</f>
        <v>Coach</v>
      </c>
      <c r="H306" s="32">
        <f>Players[[#This Row],[Base]] * Settings!$B$2 + Players[[#This Row],[Entry Bonus]] + Players[[#This Row],[Sniper Bonus]] + Players[[#This Row],[Captain Bonus]] + Players[[#This Row],[Coach Bonus]]</f>
        <v>40.366399999999999</v>
      </c>
      <c r="I306" s="21" t="b">
        <f>TRUE</f>
        <v>1</v>
      </c>
      <c r="J306" s="23" t="b">
        <f>FALSE</f>
        <v>0</v>
      </c>
      <c r="K306" s="21" t="b">
        <f>FALSE</f>
        <v>0</v>
      </c>
      <c r="L306" s="20" t="b">
        <f>FALSE</f>
        <v>0</v>
      </c>
      <c r="M306" s="20" t="b">
        <f>TRUE</f>
        <v>1</v>
      </c>
      <c r="N306" s="29">
        <v>43.55</v>
      </c>
      <c r="O306" s="28">
        <f>SUMIFS(Players[Base], Players[Team], Players[[#This Row],[Team]], Players[Entry], TRUE) * Settings!$B$3</f>
        <v>1.0187999999999999</v>
      </c>
      <c r="P306" s="28">
        <f>SUMIFS(Players[Base], Players[Team], Players[[#This Row],[Team]], Players[Sniper], TRUE) * Settings!$B$4</f>
        <v>0.95519999999999994</v>
      </c>
      <c r="Q306" s="28">
        <f>SUMIFS(Players[Base], Players[Team], Players[[#This Row],[Team]], Players[Captain], TRUE) * Settings!$B$5</f>
        <v>10.5204</v>
      </c>
      <c r="R306" s="28">
        <f>SUMIFS(Players[Base], Players[Team], Players[[#This Row],[Team]], Players[Coach], TRUE) * Settings!$B$6</f>
        <v>1.742</v>
      </c>
      <c r="S306" s="28">
        <f>IF(Players[[#This Row],[Team]] = 0, 0, AVERAGEIFS(Players[ANC Base ATK], Players[Team], Players[[#This Row],[Team]]))</f>
        <v>25.989208830562202</v>
      </c>
      <c r="T306" s="28">
        <f>IF(Players[[#This Row],[Team]] = 0, 0, AVERAGEIFS(Players[ANC Base DEF], Players[Team], Players[[#This Row],[Team]]))</f>
        <v>22.20880108815016</v>
      </c>
      <c r="U306" s="28">
        <v>33.604467972781499</v>
      </c>
      <c r="V306" s="28">
        <v>5.9478437037545921</v>
      </c>
    </row>
    <row r="307" spans="1:22" ht="15" customHeight="1">
      <c r="A307" s="12">
        <v>18</v>
      </c>
      <c r="B307" s="12" t="s">
        <v>420</v>
      </c>
      <c r="C307" s="12" t="s">
        <v>102</v>
      </c>
      <c r="D307" s="12" t="s">
        <v>417</v>
      </c>
      <c r="E307" s="12" t="s">
        <v>27</v>
      </c>
      <c r="F30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07" s="12" t="str">
        <f>IF(Players[[#This Row],[Coach]], "Coach", IF(Players[[#This Row],[Active]], "Active", "Inactive"))</f>
        <v>Active</v>
      </c>
      <c r="H307" s="32">
        <f>Players[[#This Row],[Base]] * Settings!$B$2 + Players[[#This Row],[Entry Bonus]] + Players[[#This Row],[Sniper Bonus]] + Players[[#This Row],[Captain Bonus]] + Players[[#This Row],[Coach Bonus]]</f>
        <v>38.992399999999996</v>
      </c>
      <c r="I307" s="21" t="b">
        <f>TRUE</f>
        <v>1</v>
      </c>
      <c r="J307" s="23" t="b">
        <f>FALSE</f>
        <v>0</v>
      </c>
      <c r="K307" s="21" t="b">
        <f>FALSE</f>
        <v>0</v>
      </c>
      <c r="L307" s="20" t="b">
        <f>FALSE</f>
        <v>0</v>
      </c>
      <c r="M307" s="20" t="b">
        <f>FALSE</f>
        <v>0</v>
      </c>
      <c r="N307" s="29">
        <v>41.26</v>
      </c>
      <c r="O307" s="28">
        <f>SUMIFS(Players[Base], Players[Team], Players[[#This Row],[Team]], Players[Entry], TRUE) * Settings!$B$3</f>
        <v>1.0187999999999999</v>
      </c>
      <c r="P307" s="28">
        <f>SUMIFS(Players[Base], Players[Team], Players[[#This Row],[Team]], Players[Sniper], TRUE) * Settings!$B$4</f>
        <v>0.95519999999999994</v>
      </c>
      <c r="Q307" s="28">
        <f>SUMIFS(Players[Base], Players[Team], Players[[#This Row],[Team]], Players[Captain], TRUE) * Settings!$B$5</f>
        <v>10.5204</v>
      </c>
      <c r="R307" s="28">
        <f>SUMIFS(Players[Base], Players[Team], Players[[#This Row],[Team]], Players[Coach], TRUE) * Settings!$B$6</f>
        <v>1.742</v>
      </c>
      <c r="S307" s="28">
        <f>IF(Players[[#This Row],[Team]] = 0, 0, AVERAGEIFS(Players[ANC Base ATK], Players[Team], Players[[#This Row],[Team]]))</f>
        <v>25.989208830562202</v>
      </c>
      <c r="T307" s="28">
        <f>IF(Players[[#This Row],[Team]] = 0, 0, AVERAGEIFS(Players[ANC Base DEF], Players[Team], Players[[#This Row],[Team]]))</f>
        <v>22.20880108815016</v>
      </c>
      <c r="U307" s="28">
        <v>30.414773806702868</v>
      </c>
      <c r="V307" s="28">
        <v>4.5648966296824245</v>
      </c>
    </row>
    <row r="308" spans="1:22" ht="15" customHeight="1">
      <c r="A308" s="12">
        <v>61</v>
      </c>
      <c r="B308" s="12" t="s">
        <v>421</v>
      </c>
      <c r="C308" s="12" t="s">
        <v>102</v>
      </c>
      <c r="D308" s="12" t="s">
        <v>417</v>
      </c>
      <c r="E308" s="12" t="s">
        <v>27</v>
      </c>
      <c r="F30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Entry</v>
      </c>
      <c r="G308" s="12" t="str">
        <f>IF(Players[[#This Row],[Coach]], "Coach", IF(Players[[#This Row],[Active]], "Active", "Inactive"))</f>
        <v>Active</v>
      </c>
      <c r="H308" s="32">
        <f>Players[[#This Row],[Base]] * Settings!$B$2 + Players[[#This Row],[Entry Bonus]] + Players[[#This Row],[Sniper Bonus]] + Players[[#This Row],[Captain Bonus]] + Players[[#This Row],[Coach Bonus]]</f>
        <v>19.330400000000001</v>
      </c>
      <c r="I308" s="21" t="b">
        <f>TRUE</f>
        <v>1</v>
      </c>
      <c r="J308" s="23" t="b">
        <f>TRUE</f>
        <v>1</v>
      </c>
      <c r="K308" s="21" t="b">
        <f>FALSE</f>
        <v>0</v>
      </c>
      <c r="L308" s="20" t="b">
        <f>FALSE</f>
        <v>0</v>
      </c>
      <c r="M308" s="20" t="b">
        <f>FALSE</f>
        <v>0</v>
      </c>
      <c r="N308" s="29">
        <v>8.49</v>
      </c>
      <c r="O308" s="28">
        <f>SUMIFS(Players[Base], Players[Team], Players[[#This Row],[Team]], Players[Entry], TRUE) * Settings!$B$3</f>
        <v>1.0187999999999999</v>
      </c>
      <c r="P308" s="28">
        <f>SUMIFS(Players[Base], Players[Team], Players[[#This Row],[Team]], Players[Sniper], TRUE) * Settings!$B$4</f>
        <v>0.95519999999999994</v>
      </c>
      <c r="Q308" s="28">
        <f>SUMIFS(Players[Base], Players[Team], Players[[#This Row],[Team]], Players[Captain], TRUE) * Settings!$B$5</f>
        <v>10.5204</v>
      </c>
      <c r="R308" s="28">
        <f>SUMIFS(Players[Base], Players[Team], Players[[#This Row],[Team]], Players[Coach], TRUE) * Settings!$B$6</f>
        <v>1.742</v>
      </c>
      <c r="S308" s="28">
        <f>IF(Players[[#This Row],[Team]] = 0, 0, AVERAGEIFS(Players[ANC Base ATK], Players[Team], Players[[#This Row],[Team]]))</f>
        <v>25.989208830562202</v>
      </c>
      <c r="T308" s="28">
        <f>IF(Players[[#This Row],[Team]] = 0, 0, AVERAGEIFS(Players[ANC Base DEF], Players[Team], Players[[#This Row],[Team]]))</f>
        <v>22.20880108815016</v>
      </c>
      <c r="U308" s="28">
        <v>16.251934555124986</v>
      </c>
      <c r="V308" s="28">
        <v>4.9318460843041825</v>
      </c>
    </row>
    <row r="309" spans="1:22" ht="15" customHeight="1">
      <c r="A309" s="12">
        <v>297</v>
      </c>
      <c r="B309" s="12" t="s">
        <v>422</v>
      </c>
      <c r="C309" s="12" t="s">
        <v>102</v>
      </c>
      <c r="D309" s="12" t="s">
        <v>417</v>
      </c>
      <c r="E309" s="12" t="s">
        <v>27</v>
      </c>
      <c r="F30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Sniper</v>
      </c>
      <c r="G309" s="12" t="str">
        <f>IF(Players[[#This Row],[Coach]], "Coach", IF(Players[[#This Row],[Active]], "Active", "Inactive"))</f>
        <v>Active</v>
      </c>
      <c r="H309" s="32">
        <f>Players[[#This Row],[Base]] * Settings!$B$2 + Players[[#This Row],[Entry Bonus]] + Players[[#This Row],[Sniper Bonus]] + Players[[#This Row],[Captain Bonus]] + Players[[#This Row],[Coach Bonus]]</f>
        <v>19.0124</v>
      </c>
      <c r="I309" s="21" t="b">
        <f>TRUE</f>
        <v>1</v>
      </c>
      <c r="J309" s="23" t="b">
        <f>FALSE</f>
        <v>0</v>
      </c>
      <c r="K309" s="21" t="b">
        <f>TRUE</f>
        <v>1</v>
      </c>
      <c r="L309" s="20" t="b">
        <f>FALSE</f>
        <v>0</v>
      </c>
      <c r="M309" s="20" t="b">
        <f>FALSE</f>
        <v>0</v>
      </c>
      <c r="N309" s="29">
        <v>7.96</v>
      </c>
      <c r="O309" s="28">
        <f>SUMIFS(Players[Base], Players[Team], Players[[#This Row],[Team]], Players[Entry], TRUE) * Settings!$B$3</f>
        <v>1.0187999999999999</v>
      </c>
      <c r="P309" s="28">
        <f>SUMIFS(Players[Base], Players[Team], Players[[#This Row],[Team]], Players[Sniper], TRUE) * Settings!$B$4</f>
        <v>0.95519999999999994</v>
      </c>
      <c r="Q309" s="28">
        <f>SUMIFS(Players[Base], Players[Team], Players[[#This Row],[Team]], Players[Captain], TRUE) * Settings!$B$5</f>
        <v>10.5204</v>
      </c>
      <c r="R309" s="28">
        <f>SUMIFS(Players[Base], Players[Team], Players[[#This Row],[Team]], Players[Coach], TRUE) * Settings!$B$6</f>
        <v>1.742</v>
      </c>
      <c r="S309" s="28">
        <f>IF(Players[[#This Row],[Team]] = 0, 0, AVERAGEIFS(Players[ANC Base ATK], Players[Team], Players[[#This Row],[Team]]))</f>
        <v>25.989208830562202</v>
      </c>
      <c r="T309" s="28">
        <f>IF(Players[[#This Row],[Team]] = 0, 0, AVERAGEIFS(Players[ANC Base DEF], Players[Team], Players[[#This Row],[Team]]))</f>
        <v>22.20880108815016</v>
      </c>
      <c r="U309" s="28">
        <v>13.135094946480972</v>
      </c>
      <c r="V309" s="28">
        <v>69.542377090576494</v>
      </c>
    </row>
    <row r="310" spans="1:22" ht="15" customHeight="1">
      <c r="A310" s="12">
        <v>22</v>
      </c>
      <c r="B310" s="12" t="s">
        <v>423</v>
      </c>
      <c r="C310" s="12" t="s">
        <v>102</v>
      </c>
      <c r="D310" s="12" t="s">
        <v>417</v>
      </c>
      <c r="E310" s="12" t="s">
        <v>27</v>
      </c>
      <c r="F31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10" s="12" t="str">
        <f>IF(Players[[#This Row],[Coach]], "Coach", IF(Players[[#This Row],[Active]], "Active", "Inactive"))</f>
        <v>Inactive</v>
      </c>
      <c r="H310" s="32">
        <f>Players[[#This Row],[Base]] * Settings!$B$2 + Players[[#This Row],[Entry Bonus]] + Players[[#This Row],[Sniper Bonus]] + Players[[#This Row],[Captain Bonus]] + Players[[#This Row],[Coach Bonus]]</f>
        <v>25.630399999999998</v>
      </c>
      <c r="I310" s="21" t="b">
        <f>FALSE</f>
        <v>0</v>
      </c>
      <c r="J310" s="23" t="b">
        <f>FALSE</f>
        <v>0</v>
      </c>
      <c r="K310" s="21" t="b">
        <f>FALSE</f>
        <v>0</v>
      </c>
      <c r="L310" s="20" t="b">
        <f>FALSE</f>
        <v>0</v>
      </c>
      <c r="M310" s="20" t="b">
        <f>FALSE</f>
        <v>0</v>
      </c>
      <c r="N310" s="29">
        <v>18.989999999999998</v>
      </c>
      <c r="O310" s="28">
        <f>SUMIFS(Players[Base], Players[Team], Players[[#This Row],[Team]], Players[Entry], TRUE) * Settings!$B$3</f>
        <v>1.0187999999999999</v>
      </c>
      <c r="P310" s="28">
        <f>SUMIFS(Players[Base], Players[Team], Players[[#This Row],[Team]], Players[Sniper], TRUE) * Settings!$B$4</f>
        <v>0.95519999999999994</v>
      </c>
      <c r="Q310" s="28">
        <f>SUMIFS(Players[Base], Players[Team], Players[[#This Row],[Team]], Players[Captain], TRUE) * Settings!$B$5</f>
        <v>10.5204</v>
      </c>
      <c r="R310" s="28">
        <f>SUMIFS(Players[Base], Players[Team], Players[[#This Row],[Team]], Players[Coach], TRUE) * Settings!$B$6</f>
        <v>1.742</v>
      </c>
      <c r="S310" s="28">
        <f>IF(Players[[#This Row],[Team]] = 0, 0, AVERAGEIFS(Players[ANC Base ATK], Players[Team], Players[[#This Row],[Team]]))</f>
        <v>25.989208830562202</v>
      </c>
      <c r="T310" s="28">
        <f>IF(Players[[#This Row],[Team]] = 0, 0, AVERAGEIFS(Players[ANC Base DEF], Players[Team], Players[[#This Row],[Team]]))</f>
        <v>22.20880108815016</v>
      </c>
      <c r="U310" s="28">
        <v>7.0043639960203858</v>
      </c>
      <c r="V310" s="28">
        <v>3.7607196573468289</v>
      </c>
    </row>
    <row r="311" spans="1:22" ht="15" customHeight="1">
      <c r="A311" s="12">
        <v>570</v>
      </c>
      <c r="B311" s="12" t="s">
        <v>424</v>
      </c>
      <c r="C311" s="12" t="s">
        <v>65</v>
      </c>
      <c r="D311" s="12" t="s">
        <v>425</v>
      </c>
      <c r="E311" s="12" t="s">
        <v>65</v>
      </c>
      <c r="F31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11" s="12" t="str">
        <f>IF(Players[[#This Row],[Coach]], "Coach", IF(Players[[#This Row],[Active]], "Active", "Inactive"))</f>
        <v>Active</v>
      </c>
      <c r="H311" s="32">
        <f>Players[[#This Row],[Base]] * Settings!$B$2 + Players[[#This Row],[Entry Bonus]] + Players[[#This Row],[Sniper Bonus]] + Players[[#This Row],[Captain Bonus]] + Players[[#This Row],[Coach Bonus]]</f>
        <v>43.866</v>
      </c>
      <c r="I311" s="21" t="b">
        <f>TRUE</f>
        <v>1</v>
      </c>
      <c r="J311" s="23" t="b">
        <f>FALSE</f>
        <v>0</v>
      </c>
      <c r="K311" s="21" t="b">
        <f>FALSE</f>
        <v>0</v>
      </c>
      <c r="L311" s="20" t="b">
        <f>FALSE</f>
        <v>0</v>
      </c>
      <c r="M311" s="20" t="b">
        <f>FALSE</f>
        <v>0</v>
      </c>
      <c r="N311" s="29">
        <v>73.11</v>
      </c>
      <c r="O311" s="28">
        <f>SUMIFS(Players[Base], Players[Team], Players[[#This Row],[Team]], Players[Entry], TRUE) * Settings!$B$3</f>
        <v>0</v>
      </c>
      <c r="P311" s="28">
        <f>SUMIFS(Players[Base], Players[Team], Players[[#This Row],[Team]], Players[Sniper], TRUE) * Settings!$B$4</f>
        <v>0</v>
      </c>
      <c r="Q311" s="28">
        <f>SUMIFS(Players[Base], Players[Team], Players[[#This Row],[Team]], Players[Captain], TRUE) * Settings!$B$5</f>
        <v>0</v>
      </c>
      <c r="R311" s="28">
        <f>SUMIFS(Players[Base], Players[Team], Players[[#This Row],[Team]], Players[Coach], TRUE) * Settings!$B$6</f>
        <v>0</v>
      </c>
      <c r="S311" s="28">
        <f>IF(Players[[#This Row],[Team]] = 0, 0, AVERAGEIFS(Players[ANC Base ATK], Players[Team], Players[[#This Row],[Team]]))</f>
        <v>20.702682442714103</v>
      </c>
      <c r="T311" s="28">
        <f>IF(Players[[#This Row],[Team]] = 0, 0, AVERAGEIFS(Players[ANC Base DEF], Players[Team], Players[[#This Row],[Team]]))</f>
        <v>19.720153800128951</v>
      </c>
      <c r="U311" s="28">
        <v>25.990390811671979</v>
      </c>
      <c r="V311" s="28">
        <v>54.605658218664921</v>
      </c>
    </row>
    <row r="312" spans="1:22" ht="15" customHeight="1">
      <c r="A312" s="12">
        <v>451</v>
      </c>
      <c r="B312" s="12" t="s">
        <v>426</v>
      </c>
      <c r="C312" s="12" t="s">
        <v>65</v>
      </c>
      <c r="D312" s="12" t="s">
        <v>425</v>
      </c>
      <c r="E312" s="12" t="s">
        <v>65</v>
      </c>
      <c r="F31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12" s="12" t="str">
        <f>IF(Players[[#This Row],[Coach]], "Coach", IF(Players[[#This Row],[Active]], "Active", "Inactive"))</f>
        <v>Active</v>
      </c>
      <c r="H312" s="32">
        <f>Players[[#This Row],[Base]] * Settings!$B$2 + Players[[#This Row],[Entry Bonus]] + Players[[#This Row],[Sniper Bonus]] + Players[[#This Row],[Captain Bonus]] + Players[[#This Row],[Coach Bonus]]</f>
        <v>56.315999999999995</v>
      </c>
      <c r="I312" s="21" t="b">
        <f>TRUE</f>
        <v>1</v>
      </c>
      <c r="J312" s="23" t="b">
        <f>FALSE</f>
        <v>0</v>
      </c>
      <c r="K312" s="21" t="b">
        <f>FALSE</f>
        <v>0</v>
      </c>
      <c r="L312" s="20" t="b">
        <f>FALSE</f>
        <v>0</v>
      </c>
      <c r="M312" s="20" t="b">
        <f>FALSE</f>
        <v>0</v>
      </c>
      <c r="N312" s="29">
        <v>93.86</v>
      </c>
      <c r="O312" s="28">
        <f>SUMIFS(Players[Base], Players[Team], Players[[#This Row],[Team]], Players[Entry], TRUE) * Settings!$B$3</f>
        <v>0</v>
      </c>
      <c r="P312" s="28">
        <f>SUMIFS(Players[Base], Players[Team], Players[[#This Row],[Team]], Players[Sniper], TRUE) * Settings!$B$4</f>
        <v>0</v>
      </c>
      <c r="Q312" s="28">
        <f>SUMIFS(Players[Base], Players[Team], Players[[#This Row],[Team]], Players[Captain], TRUE) * Settings!$B$5</f>
        <v>0</v>
      </c>
      <c r="R312" s="28">
        <f>SUMIFS(Players[Base], Players[Team], Players[[#This Row],[Team]], Players[Coach], TRUE) * Settings!$B$6</f>
        <v>0</v>
      </c>
      <c r="S312" s="28">
        <f>IF(Players[[#This Row],[Team]] = 0, 0, AVERAGEIFS(Players[ANC Base ATK], Players[Team], Players[[#This Row],[Team]]))</f>
        <v>20.702682442714103</v>
      </c>
      <c r="T312" s="28">
        <f>IF(Players[[#This Row],[Team]] = 0, 0, AVERAGEIFS(Players[ANC Base DEF], Players[Team], Players[[#This Row],[Team]]))</f>
        <v>19.720153800128951</v>
      </c>
      <c r="U312" s="28">
        <v>24.307187524025377</v>
      </c>
      <c r="V312" s="28">
        <v>2.5250408490548781</v>
      </c>
    </row>
    <row r="313" spans="1:22" ht="15" customHeight="1">
      <c r="A313" s="12">
        <v>362</v>
      </c>
      <c r="B313" s="12" t="s">
        <v>427</v>
      </c>
      <c r="C313" s="12" t="s">
        <v>65</v>
      </c>
      <c r="D313" s="12" t="s">
        <v>425</v>
      </c>
      <c r="E313" s="12" t="s">
        <v>65</v>
      </c>
      <c r="F31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13" s="12" t="str">
        <f>IF(Players[[#This Row],[Coach]], "Coach", IF(Players[[#This Row],[Active]], "Active", "Inactive"))</f>
        <v>Active</v>
      </c>
      <c r="H313" s="32">
        <f>Players[[#This Row],[Base]] * Settings!$B$2 + Players[[#This Row],[Entry Bonus]] + Players[[#This Row],[Sniper Bonus]] + Players[[#This Row],[Captain Bonus]] + Players[[#This Row],[Coach Bonus]]</f>
        <v>44.333999999999996</v>
      </c>
      <c r="I313" s="21" t="b">
        <f>TRUE</f>
        <v>1</v>
      </c>
      <c r="J313" s="23" t="b">
        <f>FALSE</f>
        <v>0</v>
      </c>
      <c r="K313" s="21" t="b">
        <f>FALSE</f>
        <v>0</v>
      </c>
      <c r="L313" s="20" t="b">
        <f>FALSE</f>
        <v>0</v>
      </c>
      <c r="M313" s="20" t="b">
        <f>FALSE</f>
        <v>0</v>
      </c>
      <c r="N313" s="29">
        <v>73.89</v>
      </c>
      <c r="O313" s="28">
        <f>SUMIFS(Players[Base], Players[Team], Players[[#This Row],[Team]], Players[Entry], TRUE) * Settings!$B$3</f>
        <v>0</v>
      </c>
      <c r="P313" s="28">
        <f>SUMIFS(Players[Base], Players[Team], Players[[#This Row],[Team]], Players[Sniper], TRUE) * Settings!$B$4</f>
        <v>0</v>
      </c>
      <c r="Q313" s="28">
        <f>SUMIFS(Players[Base], Players[Team], Players[[#This Row],[Team]], Players[Captain], TRUE) * Settings!$B$5</f>
        <v>0</v>
      </c>
      <c r="R313" s="28">
        <f>SUMIFS(Players[Base], Players[Team], Players[[#This Row],[Team]], Players[Coach], TRUE) * Settings!$B$6</f>
        <v>0</v>
      </c>
      <c r="S313" s="28">
        <f>IF(Players[[#This Row],[Team]] = 0, 0, AVERAGEIFS(Players[ANC Base ATK], Players[Team], Players[[#This Row],[Team]]))</f>
        <v>20.702682442714103</v>
      </c>
      <c r="T313" s="28">
        <f>IF(Players[[#This Row],[Team]] = 0, 0, AVERAGEIFS(Players[ANC Base DEF], Players[Team], Players[[#This Row],[Team]]))</f>
        <v>19.720153800128951</v>
      </c>
      <c r="U313" s="28">
        <v>20.359367189674803</v>
      </c>
      <c r="V313" s="28">
        <v>4.4225260362171692</v>
      </c>
    </row>
    <row r="314" spans="1:22" ht="15" customHeight="1">
      <c r="A314" s="12">
        <v>606</v>
      </c>
      <c r="B314" s="12" t="s">
        <v>428</v>
      </c>
      <c r="C314" s="12" t="s">
        <v>65</v>
      </c>
      <c r="D314" s="12" t="s">
        <v>425</v>
      </c>
      <c r="E314" s="12" t="s">
        <v>65</v>
      </c>
      <c r="F31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14" s="12" t="str">
        <f>IF(Players[[#This Row],[Coach]], "Coach", IF(Players[[#This Row],[Active]], "Active", "Inactive"))</f>
        <v>Active</v>
      </c>
      <c r="H314" s="32">
        <f>Players[[#This Row],[Base]] * Settings!$B$2 + Players[[#This Row],[Entry Bonus]] + Players[[#This Row],[Sniper Bonus]] + Players[[#This Row],[Captain Bonus]] + Players[[#This Row],[Coach Bonus]]</f>
        <v>51.167999999999999</v>
      </c>
      <c r="I314" s="21" t="b">
        <f>TRUE</f>
        <v>1</v>
      </c>
      <c r="J314" s="23" t="b">
        <f>FALSE</f>
        <v>0</v>
      </c>
      <c r="K314" s="21" t="b">
        <f>FALSE</f>
        <v>0</v>
      </c>
      <c r="L314" s="20" t="b">
        <f>FALSE</f>
        <v>0</v>
      </c>
      <c r="M314" s="20" t="b">
        <f>FALSE</f>
        <v>0</v>
      </c>
      <c r="N314" s="29">
        <v>85.28</v>
      </c>
      <c r="O314" s="28">
        <f>SUMIFS(Players[Base], Players[Team], Players[[#This Row],[Team]], Players[Entry], TRUE) * Settings!$B$3</f>
        <v>0</v>
      </c>
      <c r="P314" s="28">
        <f>SUMIFS(Players[Base], Players[Team], Players[[#This Row],[Team]], Players[Sniper], TRUE) * Settings!$B$4</f>
        <v>0</v>
      </c>
      <c r="Q314" s="28">
        <f>SUMIFS(Players[Base], Players[Team], Players[[#This Row],[Team]], Players[Captain], TRUE) * Settings!$B$5</f>
        <v>0</v>
      </c>
      <c r="R314" s="28">
        <f>SUMIFS(Players[Base], Players[Team], Players[[#This Row],[Team]], Players[Coach], TRUE) * Settings!$B$6</f>
        <v>0</v>
      </c>
      <c r="S314" s="28">
        <f>IF(Players[[#This Row],[Team]] = 0, 0, AVERAGEIFS(Players[ANC Base ATK], Players[Team], Players[[#This Row],[Team]]))</f>
        <v>20.702682442714103</v>
      </c>
      <c r="T314" s="28">
        <f>IF(Players[[#This Row],[Team]] = 0, 0, AVERAGEIFS(Players[ANC Base DEF], Players[Team], Players[[#This Row],[Team]]))</f>
        <v>19.720153800128951</v>
      </c>
      <c r="U314" s="28">
        <v>18.701431182203866</v>
      </c>
      <c r="V314" s="28">
        <v>28.58229122094647</v>
      </c>
    </row>
    <row r="315" spans="1:22" ht="15" customHeight="1">
      <c r="A315" s="12">
        <v>499</v>
      </c>
      <c r="B315" s="12" t="s">
        <v>429</v>
      </c>
      <c r="C315" s="12" t="s">
        <v>65</v>
      </c>
      <c r="D315" s="12" t="s">
        <v>425</v>
      </c>
      <c r="E315" s="12" t="s">
        <v>65</v>
      </c>
      <c r="F31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15" s="12" t="str">
        <f>IF(Players[[#This Row],[Coach]], "Coach", IF(Players[[#This Row],[Active]], "Active", "Inactive"))</f>
        <v>Active</v>
      </c>
      <c r="H315" s="32">
        <f>Players[[#This Row],[Base]] * Settings!$B$2 + Players[[#This Row],[Entry Bonus]] + Players[[#This Row],[Sniper Bonus]] + Players[[#This Row],[Captain Bonus]] + Players[[#This Row],[Coach Bonus]]</f>
        <v>55.427999999999997</v>
      </c>
      <c r="I315" s="21" t="b">
        <f>TRUE</f>
        <v>1</v>
      </c>
      <c r="J315" s="23" t="b">
        <f>FALSE</f>
        <v>0</v>
      </c>
      <c r="K315" s="21" t="b">
        <f>FALSE</f>
        <v>0</v>
      </c>
      <c r="L315" s="20" t="b">
        <f>FALSE</f>
        <v>0</v>
      </c>
      <c r="M315" s="20" t="b">
        <f>FALSE</f>
        <v>0</v>
      </c>
      <c r="N315" s="29">
        <v>92.38</v>
      </c>
      <c r="O315" s="28">
        <f>SUMIFS(Players[Base], Players[Team], Players[[#This Row],[Team]], Players[Entry], TRUE) * Settings!$B$3</f>
        <v>0</v>
      </c>
      <c r="P315" s="28">
        <f>SUMIFS(Players[Base], Players[Team], Players[[#This Row],[Team]], Players[Sniper], TRUE) * Settings!$B$4</f>
        <v>0</v>
      </c>
      <c r="Q315" s="28">
        <f>SUMIFS(Players[Base], Players[Team], Players[[#This Row],[Team]], Players[Captain], TRUE) * Settings!$B$5</f>
        <v>0</v>
      </c>
      <c r="R315" s="28">
        <f>SUMIFS(Players[Base], Players[Team], Players[[#This Row],[Team]], Players[Coach], TRUE) * Settings!$B$6</f>
        <v>0</v>
      </c>
      <c r="S315" s="28">
        <f>IF(Players[[#This Row],[Team]] = 0, 0, AVERAGEIFS(Players[ANC Base ATK], Players[Team], Players[[#This Row],[Team]]))</f>
        <v>20.702682442714103</v>
      </c>
      <c r="T315" s="28">
        <f>IF(Players[[#This Row],[Team]] = 0, 0, AVERAGEIFS(Players[ANC Base DEF], Players[Team], Players[[#This Row],[Team]]))</f>
        <v>19.720153800128951</v>
      </c>
      <c r="U315" s="28">
        <v>14.155035505994507</v>
      </c>
      <c r="V315" s="28">
        <v>8.4652526757613167</v>
      </c>
    </row>
    <row r="316" spans="1:22" ht="15" customHeight="1">
      <c r="A316" s="12">
        <v>508</v>
      </c>
      <c r="B316" s="12" t="s">
        <v>430</v>
      </c>
      <c r="C316" s="12"/>
      <c r="D316" s="12"/>
      <c r="E316" s="12"/>
      <c r="F31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16" s="12" t="str">
        <f>IF(Players[[#This Row],[Coach]], "Coach", IF(Players[[#This Row],[Active]], "Active", "Inactive"))</f>
        <v>Active</v>
      </c>
      <c r="H316" s="32">
        <f>Players[[#This Row],[Base]] * Settings!$B$2 + Players[[#This Row],[Entry Bonus]] + Players[[#This Row],[Sniper Bonus]] + Players[[#This Row],[Captain Bonus]] + Players[[#This Row],[Coach Bonus]]</f>
        <v>58.338000000000001</v>
      </c>
      <c r="I316" s="21" t="b">
        <f>TRUE</f>
        <v>1</v>
      </c>
      <c r="J316" s="23" t="b">
        <f>FALSE</f>
        <v>0</v>
      </c>
      <c r="K316" s="21" t="b">
        <f>FALSE</f>
        <v>0</v>
      </c>
      <c r="L316" s="20" t="b">
        <f>FALSE</f>
        <v>0</v>
      </c>
      <c r="M316" s="20" t="b">
        <f>FALSE</f>
        <v>0</v>
      </c>
      <c r="N316" s="29">
        <v>97.23</v>
      </c>
      <c r="O316" s="28">
        <f>SUMIFS(Players[Base], Players[Team], Players[[#This Row],[Team]], Players[Entry], TRUE) * Settings!$B$3</f>
        <v>0</v>
      </c>
      <c r="P316" s="28">
        <f>SUMIFS(Players[Base], Players[Team], Players[[#This Row],[Team]], Players[Sniper], TRUE) * Settings!$B$4</f>
        <v>0</v>
      </c>
      <c r="Q316" s="28">
        <f>SUMIFS(Players[Base], Players[Team], Players[[#This Row],[Team]], Players[Captain], TRUE) * Settings!$B$5</f>
        <v>0</v>
      </c>
      <c r="R316" s="28">
        <f>SUMIFS(Players[Base], Players[Team], Players[[#This Row],[Team]], Players[Coach], TRUE) * Settings!$B$6</f>
        <v>0</v>
      </c>
      <c r="S316" s="28">
        <f>IF(Players[[#This Row],[Team]] = 0, 0, AVERAGEIFS(Players[ANC Base ATK], Players[Team], Players[[#This Row],[Team]]))</f>
        <v>0</v>
      </c>
      <c r="T316" s="28">
        <f>IF(Players[[#This Row],[Team]] = 0, 0, AVERAGEIFS(Players[ANC Base DEF], Players[Team], Players[[#This Row],[Team]]))</f>
        <v>0</v>
      </c>
      <c r="U316" s="28">
        <v>56.01708753446394</v>
      </c>
      <c r="V316" s="28">
        <v>85.880340581671206</v>
      </c>
    </row>
    <row r="317" spans="1:22" ht="15" customHeight="1">
      <c r="A317" s="12">
        <v>374</v>
      </c>
      <c r="B317" s="12" t="s">
        <v>431</v>
      </c>
      <c r="C317" s="12"/>
      <c r="D317" s="12"/>
      <c r="E317" s="12"/>
      <c r="F31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17" s="12" t="str">
        <f>IF(Players[[#This Row],[Coach]], "Coach", IF(Players[[#This Row],[Active]], "Active", "Inactive"))</f>
        <v>Active</v>
      </c>
      <c r="H317" s="32">
        <f>Players[[#This Row],[Base]] * Settings!$B$2 + Players[[#This Row],[Entry Bonus]] + Players[[#This Row],[Sniper Bonus]] + Players[[#This Row],[Captain Bonus]] + Players[[#This Row],[Coach Bonus]]</f>
        <v>57.186</v>
      </c>
      <c r="I317" s="21" t="b">
        <f>TRUE</f>
        <v>1</v>
      </c>
      <c r="J317" s="23" t="b">
        <f>FALSE</f>
        <v>0</v>
      </c>
      <c r="K317" s="21" t="b">
        <f>FALSE</f>
        <v>0</v>
      </c>
      <c r="L317" s="20" t="b">
        <f>FALSE</f>
        <v>0</v>
      </c>
      <c r="M317" s="20" t="b">
        <f>FALSE</f>
        <v>0</v>
      </c>
      <c r="N317" s="29">
        <v>95.31</v>
      </c>
      <c r="O317" s="28">
        <f>SUMIFS(Players[Base], Players[Team], Players[[#This Row],[Team]], Players[Entry], TRUE) * Settings!$B$3</f>
        <v>0</v>
      </c>
      <c r="P317" s="28">
        <f>SUMIFS(Players[Base], Players[Team], Players[[#This Row],[Team]], Players[Sniper], TRUE) * Settings!$B$4</f>
        <v>0</v>
      </c>
      <c r="Q317" s="28">
        <f>SUMIFS(Players[Base], Players[Team], Players[[#This Row],[Team]], Players[Captain], TRUE) * Settings!$B$5</f>
        <v>0</v>
      </c>
      <c r="R317" s="28">
        <f>SUMIFS(Players[Base], Players[Team], Players[[#This Row],[Team]], Players[Coach], TRUE) * Settings!$B$6</f>
        <v>0</v>
      </c>
      <c r="S317" s="28">
        <f>IF(Players[[#This Row],[Team]] = 0, 0, AVERAGEIFS(Players[ANC Base ATK], Players[Team], Players[[#This Row],[Team]]))</f>
        <v>0</v>
      </c>
      <c r="T317" s="28">
        <f>IF(Players[[#This Row],[Team]] = 0, 0, AVERAGEIFS(Players[ANC Base DEF], Players[Team], Players[[#This Row],[Team]]))</f>
        <v>0</v>
      </c>
      <c r="U317" s="28">
        <v>54.063700327166252</v>
      </c>
      <c r="V317" s="28">
        <v>93.908232076388359</v>
      </c>
    </row>
    <row r="318" spans="1:22" ht="15" customHeight="1">
      <c r="A318" s="12">
        <v>611</v>
      </c>
      <c r="B318" s="12" t="s">
        <v>432</v>
      </c>
      <c r="C318" s="12"/>
      <c r="D318" s="12"/>
      <c r="E318" s="12"/>
      <c r="F31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18" s="12" t="str">
        <f>IF(Players[[#This Row],[Coach]], "Coach", IF(Players[[#This Row],[Active]], "Active", "Inactive"))</f>
        <v>Active</v>
      </c>
      <c r="H318" s="32">
        <f>Players[[#This Row],[Base]] * Settings!$B$2 + Players[[#This Row],[Entry Bonus]] + Players[[#This Row],[Sniper Bonus]] + Players[[#This Row],[Captain Bonus]] + Players[[#This Row],[Coach Bonus]]</f>
        <v>55.847999999999999</v>
      </c>
      <c r="I318" s="21" t="b">
        <f>TRUE</f>
        <v>1</v>
      </c>
      <c r="J318" s="23" t="b">
        <f>FALSE</f>
        <v>0</v>
      </c>
      <c r="K318" s="21" t="b">
        <f>FALSE</f>
        <v>0</v>
      </c>
      <c r="L318" s="20" t="b">
        <f>FALSE</f>
        <v>0</v>
      </c>
      <c r="M318" s="20" t="b">
        <f>FALSE</f>
        <v>0</v>
      </c>
      <c r="N318" s="29">
        <v>93.08</v>
      </c>
      <c r="O318" s="28">
        <f>SUMIFS(Players[Base], Players[Team], Players[[#This Row],[Team]], Players[Entry], TRUE) * Settings!$B$3</f>
        <v>0</v>
      </c>
      <c r="P318" s="28">
        <f>SUMIFS(Players[Base], Players[Team], Players[[#This Row],[Team]], Players[Sniper], TRUE) * Settings!$B$4</f>
        <v>0</v>
      </c>
      <c r="Q318" s="28">
        <f>SUMIFS(Players[Base], Players[Team], Players[[#This Row],[Team]], Players[Captain], TRUE) * Settings!$B$5</f>
        <v>0</v>
      </c>
      <c r="R318" s="28">
        <f>SUMIFS(Players[Base], Players[Team], Players[[#This Row],[Team]], Players[Coach], TRUE) * Settings!$B$6</f>
        <v>0</v>
      </c>
      <c r="S318" s="28">
        <f>IF(Players[[#This Row],[Team]] = 0, 0, AVERAGEIFS(Players[ANC Base ATK], Players[Team], Players[[#This Row],[Team]]))</f>
        <v>0</v>
      </c>
      <c r="T318" s="28">
        <f>IF(Players[[#This Row],[Team]] = 0, 0, AVERAGEIFS(Players[ANC Base DEF], Players[Team], Players[[#This Row],[Team]]))</f>
        <v>0</v>
      </c>
      <c r="U318" s="28">
        <v>53.921847926310541</v>
      </c>
      <c r="V318" s="28">
        <v>10.193986024248842</v>
      </c>
    </row>
    <row r="319" spans="1:22" ht="15" customHeight="1">
      <c r="A319" s="12">
        <v>401</v>
      </c>
      <c r="B319" s="12" t="s">
        <v>433</v>
      </c>
      <c r="C319" s="12"/>
      <c r="D319" s="12"/>
      <c r="E319" s="12"/>
      <c r="F31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19" s="12" t="str">
        <f>IF(Players[[#This Row],[Coach]], "Coach", IF(Players[[#This Row],[Active]], "Active", "Inactive"))</f>
        <v>Active</v>
      </c>
      <c r="H319" s="32">
        <f>Players[[#This Row],[Base]] * Settings!$B$2 + Players[[#This Row],[Entry Bonus]] + Players[[#This Row],[Sniper Bonus]] + Players[[#This Row],[Captain Bonus]] + Players[[#This Row],[Coach Bonus]]</f>
        <v>55.325999999999993</v>
      </c>
      <c r="I319" s="21" t="b">
        <f>TRUE</f>
        <v>1</v>
      </c>
      <c r="J319" s="23" t="b">
        <f>FALSE</f>
        <v>0</v>
      </c>
      <c r="K319" s="21" t="b">
        <f>FALSE</f>
        <v>0</v>
      </c>
      <c r="L319" s="20" t="b">
        <f>FALSE</f>
        <v>0</v>
      </c>
      <c r="M319" s="20" t="b">
        <f>FALSE</f>
        <v>0</v>
      </c>
      <c r="N319" s="29">
        <v>92.21</v>
      </c>
      <c r="O319" s="28">
        <f>SUMIFS(Players[Base], Players[Team], Players[[#This Row],[Team]], Players[Entry], TRUE) * Settings!$B$3</f>
        <v>0</v>
      </c>
      <c r="P319" s="28">
        <f>SUMIFS(Players[Base], Players[Team], Players[[#This Row],[Team]], Players[Sniper], TRUE) * Settings!$B$4</f>
        <v>0</v>
      </c>
      <c r="Q319" s="28">
        <f>SUMIFS(Players[Base], Players[Team], Players[[#This Row],[Team]], Players[Captain], TRUE) * Settings!$B$5</f>
        <v>0</v>
      </c>
      <c r="R319" s="28">
        <f>SUMIFS(Players[Base], Players[Team], Players[[#This Row],[Team]], Players[Coach], TRUE) * Settings!$B$6</f>
        <v>0</v>
      </c>
      <c r="S319" s="28">
        <f>IF(Players[[#This Row],[Team]] = 0, 0, AVERAGEIFS(Players[ANC Base ATK], Players[Team], Players[[#This Row],[Team]]))</f>
        <v>0</v>
      </c>
      <c r="T319" s="28">
        <f>IF(Players[[#This Row],[Team]] = 0, 0, AVERAGEIFS(Players[ANC Base DEF], Players[Team], Players[[#This Row],[Team]]))</f>
        <v>0</v>
      </c>
      <c r="U319" s="28">
        <v>51.730473683354262</v>
      </c>
      <c r="V319" s="28">
        <v>80.359476359322386</v>
      </c>
    </row>
    <row r="320" spans="1:22" ht="15" customHeight="1">
      <c r="A320" s="12">
        <v>562</v>
      </c>
      <c r="B320" s="12" t="s">
        <v>434</v>
      </c>
      <c r="C320" s="12"/>
      <c r="D320" s="12"/>
      <c r="E320" s="12"/>
      <c r="F32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20" s="12" t="str">
        <f>IF(Players[[#This Row],[Coach]], "Coach", IF(Players[[#This Row],[Active]], "Active", "Inactive"))</f>
        <v>Active</v>
      </c>
      <c r="H320" s="32">
        <f>Players[[#This Row],[Base]] * Settings!$B$2 + Players[[#This Row],[Entry Bonus]] + Players[[#This Row],[Sniper Bonus]] + Players[[#This Row],[Captain Bonus]] + Players[[#This Row],[Coach Bonus]]</f>
        <v>53.73</v>
      </c>
      <c r="I320" s="21" t="b">
        <f>TRUE</f>
        <v>1</v>
      </c>
      <c r="J320" s="23" t="b">
        <f>FALSE</f>
        <v>0</v>
      </c>
      <c r="K320" s="21" t="b">
        <f>FALSE</f>
        <v>0</v>
      </c>
      <c r="L320" s="20" t="b">
        <f>FALSE</f>
        <v>0</v>
      </c>
      <c r="M320" s="20" t="b">
        <f>FALSE</f>
        <v>0</v>
      </c>
      <c r="N320" s="29">
        <v>89.55</v>
      </c>
      <c r="O320" s="28">
        <f>SUMIFS(Players[Base], Players[Team], Players[[#This Row],[Team]], Players[Entry], TRUE) * Settings!$B$3</f>
        <v>0</v>
      </c>
      <c r="P320" s="28">
        <f>SUMIFS(Players[Base], Players[Team], Players[[#This Row],[Team]], Players[Sniper], TRUE) * Settings!$B$4</f>
        <v>0</v>
      </c>
      <c r="Q320" s="28">
        <f>SUMIFS(Players[Base], Players[Team], Players[[#This Row],[Team]], Players[Captain], TRUE) * Settings!$B$5</f>
        <v>0</v>
      </c>
      <c r="R320" s="28">
        <f>SUMIFS(Players[Base], Players[Team], Players[[#This Row],[Team]], Players[Coach], TRUE) * Settings!$B$6</f>
        <v>0</v>
      </c>
      <c r="S320" s="28">
        <f>IF(Players[[#This Row],[Team]] = 0, 0, AVERAGEIFS(Players[ANC Base ATK], Players[Team], Players[[#This Row],[Team]]))</f>
        <v>0</v>
      </c>
      <c r="T320" s="28">
        <f>IF(Players[[#This Row],[Team]] = 0, 0, AVERAGEIFS(Players[ANC Base DEF], Players[Team], Players[[#This Row],[Team]]))</f>
        <v>0</v>
      </c>
      <c r="U320" s="28">
        <v>51.298777857172468</v>
      </c>
      <c r="V320" s="28">
        <v>4.7024682060251202</v>
      </c>
    </row>
    <row r="321" spans="1:22" ht="15" customHeight="1">
      <c r="A321" s="12">
        <v>617</v>
      </c>
      <c r="B321" s="12" t="s">
        <v>435</v>
      </c>
      <c r="C321" s="12"/>
      <c r="D321" s="12"/>
      <c r="E321" s="12"/>
      <c r="F32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21" s="12" t="str">
        <f>IF(Players[[#This Row],[Coach]], "Coach", IF(Players[[#This Row],[Active]], "Active", "Inactive"))</f>
        <v>Active</v>
      </c>
      <c r="H321" s="32">
        <f>Players[[#This Row],[Base]] * Settings!$B$2 + Players[[#This Row],[Entry Bonus]] + Players[[#This Row],[Sniper Bonus]] + Players[[#This Row],[Captain Bonus]] + Players[[#This Row],[Coach Bonus]]</f>
        <v>56.706000000000003</v>
      </c>
      <c r="I321" s="21" t="b">
        <f>TRUE</f>
        <v>1</v>
      </c>
      <c r="J321" s="23" t="b">
        <f>FALSE</f>
        <v>0</v>
      </c>
      <c r="K321" s="21" t="b">
        <f>FALSE</f>
        <v>0</v>
      </c>
      <c r="L321" s="20" t="b">
        <f>FALSE</f>
        <v>0</v>
      </c>
      <c r="M321" s="20" t="b">
        <f>FALSE</f>
        <v>0</v>
      </c>
      <c r="N321" s="29">
        <v>94.51</v>
      </c>
      <c r="O321" s="28">
        <f>SUMIFS(Players[Base], Players[Team], Players[[#This Row],[Team]], Players[Entry], TRUE) * Settings!$B$3</f>
        <v>0</v>
      </c>
      <c r="P321" s="28">
        <f>SUMIFS(Players[Base], Players[Team], Players[[#This Row],[Team]], Players[Sniper], TRUE) * Settings!$B$4</f>
        <v>0</v>
      </c>
      <c r="Q321" s="28">
        <f>SUMIFS(Players[Base], Players[Team], Players[[#This Row],[Team]], Players[Captain], TRUE) * Settings!$B$5</f>
        <v>0</v>
      </c>
      <c r="R321" s="28">
        <f>SUMIFS(Players[Base], Players[Team], Players[[#This Row],[Team]], Players[Coach], TRUE) * Settings!$B$6</f>
        <v>0</v>
      </c>
      <c r="S321" s="28">
        <f>IF(Players[[#This Row],[Team]] = 0, 0, AVERAGEIFS(Players[ANC Base ATK], Players[Team], Players[[#This Row],[Team]]))</f>
        <v>0</v>
      </c>
      <c r="T321" s="28">
        <f>IF(Players[[#This Row],[Team]] = 0, 0, AVERAGEIFS(Players[ANC Base DEF], Players[Team], Players[[#This Row],[Team]]))</f>
        <v>0</v>
      </c>
      <c r="U321" s="28">
        <v>50.935409039485222</v>
      </c>
      <c r="V321" s="28">
        <v>40.871459463116629</v>
      </c>
    </row>
    <row r="322" spans="1:22" s="14" customFormat="1" ht="15" customHeight="1">
      <c r="A322" s="12">
        <v>445</v>
      </c>
      <c r="B322" s="12" t="s">
        <v>436</v>
      </c>
      <c r="C322" s="12"/>
      <c r="D322" s="12"/>
      <c r="E322" s="12"/>
      <c r="F32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22" s="12" t="str">
        <f>IF(Players[[#This Row],[Coach]], "Coach", IF(Players[[#This Row],[Active]], "Active", "Inactive"))</f>
        <v>Active</v>
      </c>
      <c r="H322" s="32">
        <f>Players[[#This Row],[Base]] * Settings!$B$2 + Players[[#This Row],[Entry Bonus]] + Players[[#This Row],[Sniper Bonus]] + Players[[#This Row],[Captain Bonus]] + Players[[#This Row],[Coach Bonus]]</f>
        <v>51.774000000000001</v>
      </c>
      <c r="I322" s="21" t="b">
        <f>TRUE</f>
        <v>1</v>
      </c>
      <c r="J322" s="23" t="b">
        <f>FALSE</f>
        <v>0</v>
      </c>
      <c r="K322" s="21" t="b">
        <f>FALSE</f>
        <v>0</v>
      </c>
      <c r="L322" s="20" t="b">
        <f>FALSE</f>
        <v>0</v>
      </c>
      <c r="M322" s="20" t="b">
        <f>FALSE</f>
        <v>0</v>
      </c>
      <c r="N322" s="29">
        <v>86.29</v>
      </c>
      <c r="O322" s="28">
        <f>SUMIFS(Players[Base], Players[Team], Players[[#This Row],[Team]], Players[Entry], TRUE) * Settings!$B$3</f>
        <v>0</v>
      </c>
      <c r="P322" s="28">
        <f>SUMIFS(Players[Base], Players[Team], Players[[#This Row],[Team]], Players[Sniper], TRUE) * Settings!$B$4</f>
        <v>0</v>
      </c>
      <c r="Q322" s="28">
        <f>SUMIFS(Players[Base], Players[Team], Players[[#This Row],[Team]], Players[Captain], TRUE) * Settings!$B$5</f>
        <v>0</v>
      </c>
      <c r="R322" s="28">
        <f>SUMIFS(Players[Base], Players[Team], Players[[#This Row],[Team]], Players[Coach], TRUE) * Settings!$B$6</f>
        <v>0</v>
      </c>
      <c r="S322" s="28">
        <f>IF(Players[[#This Row],[Team]] = 0, 0, AVERAGEIFS(Players[ANC Base ATK], Players[Team], Players[[#This Row],[Team]]))</f>
        <v>0</v>
      </c>
      <c r="T322" s="28">
        <f>IF(Players[[#This Row],[Team]] = 0, 0, AVERAGEIFS(Players[ANC Base DEF], Players[Team], Players[[#This Row],[Team]]))</f>
        <v>0</v>
      </c>
      <c r="U322" s="28">
        <v>49.188524205873101</v>
      </c>
      <c r="V322" s="28">
        <v>95.147733918168839</v>
      </c>
    </row>
    <row r="323" spans="1:22" ht="15" customHeight="1">
      <c r="A323" s="12">
        <v>285</v>
      </c>
      <c r="B323" s="12" t="s">
        <v>437</v>
      </c>
      <c r="C323" s="12"/>
      <c r="D323" s="12"/>
      <c r="E323" s="12"/>
      <c r="F32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23" s="12" t="str">
        <f>IF(Players[[#This Row],[Coach]], "Coach", IF(Players[[#This Row],[Active]], "Active", "Inactive"))</f>
        <v>Active</v>
      </c>
      <c r="H323" s="32">
        <f>Players[[#This Row],[Base]] * Settings!$B$2 + Players[[#This Row],[Entry Bonus]] + Players[[#This Row],[Sniper Bonus]] + Players[[#This Row],[Captain Bonus]] + Players[[#This Row],[Coach Bonus]]</f>
        <v>57.575999999999993</v>
      </c>
      <c r="I323" s="21" t="b">
        <f>TRUE</f>
        <v>1</v>
      </c>
      <c r="J323" s="23" t="b">
        <f>FALSE</f>
        <v>0</v>
      </c>
      <c r="K323" s="21" t="b">
        <f>FALSE</f>
        <v>0</v>
      </c>
      <c r="L323" s="20" t="b">
        <f>FALSE</f>
        <v>0</v>
      </c>
      <c r="M323" s="20" t="b">
        <f>FALSE</f>
        <v>0</v>
      </c>
      <c r="N323" s="29">
        <v>95.96</v>
      </c>
      <c r="O323" s="28">
        <f>SUMIFS(Players[Base], Players[Team], Players[[#This Row],[Team]], Players[Entry], TRUE) * Settings!$B$3</f>
        <v>0</v>
      </c>
      <c r="P323" s="28">
        <f>SUMIFS(Players[Base], Players[Team], Players[[#This Row],[Team]], Players[Sniper], TRUE) * Settings!$B$4</f>
        <v>0</v>
      </c>
      <c r="Q323" s="28">
        <f>SUMIFS(Players[Base], Players[Team], Players[[#This Row],[Team]], Players[Captain], TRUE) * Settings!$B$5</f>
        <v>0</v>
      </c>
      <c r="R323" s="28">
        <f>SUMIFS(Players[Base], Players[Team], Players[[#This Row],[Team]], Players[Coach], TRUE) * Settings!$B$6</f>
        <v>0</v>
      </c>
      <c r="S323" s="28">
        <f>IF(Players[[#This Row],[Team]] = 0, 0, AVERAGEIFS(Players[ANC Base ATK], Players[Team], Players[[#This Row],[Team]]))</f>
        <v>0</v>
      </c>
      <c r="T323" s="28">
        <f>IF(Players[[#This Row],[Team]] = 0, 0, AVERAGEIFS(Players[ANC Base DEF], Players[Team], Players[[#This Row],[Team]]))</f>
        <v>0</v>
      </c>
      <c r="U323" s="28">
        <v>47.377753672437201</v>
      </c>
      <c r="V323" s="28">
        <v>84.591884041740855</v>
      </c>
    </row>
    <row r="324" spans="1:22" ht="15" customHeight="1">
      <c r="A324" s="12">
        <v>397</v>
      </c>
      <c r="B324" s="12" t="s">
        <v>438</v>
      </c>
      <c r="C324" s="12"/>
      <c r="D324" s="12"/>
      <c r="E324" s="12"/>
      <c r="F32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24" s="12" t="str">
        <f>IF(Players[[#This Row],[Coach]], "Coach", IF(Players[[#This Row],[Active]], "Active", "Inactive"))</f>
        <v>Active</v>
      </c>
      <c r="H324" s="32">
        <f>Players[[#This Row],[Base]] * Settings!$B$2 + Players[[#This Row],[Entry Bonus]] + Players[[#This Row],[Sniper Bonus]] + Players[[#This Row],[Captain Bonus]] + Players[[#This Row],[Coach Bonus]]</f>
        <v>57.87</v>
      </c>
      <c r="I324" s="21" t="b">
        <f>TRUE</f>
        <v>1</v>
      </c>
      <c r="J324" s="23" t="b">
        <f>FALSE</f>
        <v>0</v>
      </c>
      <c r="K324" s="21" t="b">
        <f>FALSE</f>
        <v>0</v>
      </c>
      <c r="L324" s="20" t="b">
        <f>FALSE</f>
        <v>0</v>
      </c>
      <c r="M324" s="20" t="b">
        <f>FALSE</f>
        <v>0</v>
      </c>
      <c r="N324" s="29">
        <v>96.45</v>
      </c>
      <c r="O324" s="28">
        <f>SUMIFS(Players[Base], Players[Team], Players[[#This Row],[Team]], Players[Entry], TRUE) * Settings!$B$3</f>
        <v>0</v>
      </c>
      <c r="P324" s="28">
        <f>SUMIFS(Players[Base], Players[Team], Players[[#This Row],[Team]], Players[Sniper], TRUE) * Settings!$B$4</f>
        <v>0</v>
      </c>
      <c r="Q324" s="28">
        <f>SUMIFS(Players[Base], Players[Team], Players[[#This Row],[Team]], Players[Captain], TRUE) * Settings!$B$5</f>
        <v>0</v>
      </c>
      <c r="R324" s="28">
        <f>SUMIFS(Players[Base], Players[Team], Players[[#This Row],[Team]], Players[Coach], TRUE) * Settings!$B$6</f>
        <v>0</v>
      </c>
      <c r="S324" s="28">
        <f>IF(Players[[#This Row],[Team]] = 0, 0, AVERAGEIFS(Players[ANC Base ATK], Players[Team], Players[[#This Row],[Team]]))</f>
        <v>0</v>
      </c>
      <c r="T324" s="28">
        <f>IF(Players[[#This Row],[Team]] = 0, 0, AVERAGEIFS(Players[ANC Base DEF], Players[Team], Players[[#This Row],[Team]]))</f>
        <v>0</v>
      </c>
      <c r="U324" s="28">
        <v>47.059013001891493</v>
      </c>
      <c r="V324" s="28">
        <v>8.4864851530566572</v>
      </c>
    </row>
    <row r="325" spans="1:22" ht="15" customHeight="1">
      <c r="A325" s="12">
        <v>381</v>
      </c>
      <c r="B325" s="12" t="s">
        <v>439</v>
      </c>
      <c r="C325" s="12"/>
      <c r="D325" s="12"/>
      <c r="E325" s="12"/>
      <c r="F32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25" s="12" t="str">
        <f>IF(Players[[#This Row],[Coach]], "Coach", IF(Players[[#This Row],[Active]], "Active", "Inactive"))</f>
        <v>Active</v>
      </c>
      <c r="H325" s="32">
        <f>Players[[#This Row],[Base]] * Settings!$B$2 + Players[[#This Row],[Entry Bonus]] + Players[[#This Row],[Sniper Bonus]] + Players[[#This Row],[Captain Bonus]] + Players[[#This Row],[Coach Bonus]]</f>
        <v>49.097999999999999</v>
      </c>
      <c r="I325" s="21" t="b">
        <f>TRUE</f>
        <v>1</v>
      </c>
      <c r="J325" s="23" t="b">
        <f>FALSE</f>
        <v>0</v>
      </c>
      <c r="K325" s="21" t="b">
        <f>FALSE</f>
        <v>0</v>
      </c>
      <c r="L325" s="20" t="b">
        <f>FALSE</f>
        <v>0</v>
      </c>
      <c r="M325" s="20" t="b">
        <f>FALSE</f>
        <v>0</v>
      </c>
      <c r="N325" s="29">
        <v>81.83</v>
      </c>
      <c r="O325" s="28">
        <f>SUMIFS(Players[Base], Players[Team], Players[[#This Row],[Team]], Players[Entry], TRUE) * Settings!$B$3</f>
        <v>0</v>
      </c>
      <c r="P325" s="28">
        <f>SUMIFS(Players[Base], Players[Team], Players[[#This Row],[Team]], Players[Sniper], TRUE) * Settings!$B$4</f>
        <v>0</v>
      </c>
      <c r="Q325" s="28">
        <f>SUMIFS(Players[Base], Players[Team], Players[[#This Row],[Team]], Players[Captain], TRUE) * Settings!$B$5</f>
        <v>0</v>
      </c>
      <c r="R325" s="28">
        <f>SUMIFS(Players[Base], Players[Team], Players[[#This Row],[Team]], Players[Coach], TRUE) * Settings!$B$6</f>
        <v>0</v>
      </c>
      <c r="S325" s="28">
        <f>IF(Players[[#This Row],[Team]] = 0, 0, AVERAGEIFS(Players[ANC Base ATK], Players[Team], Players[[#This Row],[Team]]))</f>
        <v>0</v>
      </c>
      <c r="T325" s="28">
        <f>IF(Players[[#This Row],[Team]] = 0, 0, AVERAGEIFS(Players[ANC Base DEF], Players[Team], Players[[#This Row],[Team]]))</f>
        <v>0</v>
      </c>
      <c r="U325" s="28">
        <v>46.805690066378332</v>
      </c>
      <c r="V325" s="28">
        <v>97.589261033687364</v>
      </c>
    </row>
    <row r="326" spans="1:22" ht="15" customHeight="1">
      <c r="A326" s="12">
        <v>609</v>
      </c>
      <c r="B326" s="12" t="s">
        <v>440</v>
      </c>
      <c r="C326" s="12"/>
      <c r="D326" s="12"/>
      <c r="E326" s="12"/>
      <c r="F32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26" s="12" t="str">
        <f>IF(Players[[#This Row],[Coach]], "Coach", IF(Players[[#This Row],[Active]], "Active", "Inactive"))</f>
        <v>Active</v>
      </c>
      <c r="H326" s="32">
        <f>Players[[#This Row],[Base]] * Settings!$B$2 + Players[[#This Row],[Entry Bonus]] + Players[[#This Row],[Sniper Bonus]] + Players[[#This Row],[Captain Bonus]] + Players[[#This Row],[Coach Bonus]]</f>
        <v>57.87</v>
      </c>
      <c r="I326" s="21" t="b">
        <f>TRUE</f>
        <v>1</v>
      </c>
      <c r="J326" s="23" t="b">
        <f>FALSE</f>
        <v>0</v>
      </c>
      <c r="K326" s="21" t="b">
        <f>FALSE</f>
        <v>0</v>
      </c>
      <c r="L326" s="20" t="b">
        <f>FALSE</f>
        <v>0</v>
      </c>
      <c r="M326" s="20" t="b">
        <f>FALSE</f>
        <v>0</v>
      </c>
      <c r="N326" s="29">
        <v>96.45</v>
      </c>
      <c r="O326" s="28">
        <f>SUMIFS(Players[Base], Players[Team], Players[[#This Row],[Team]], Players[Entry], TRUE) * Settings!$B$3</f>
        <v>0</v>
      </c>
      <c r="P326" s="28">
        <f>SUMIFS(Players[Base], Players[Team], Players[[#This Row],[Team]], Players[Sniper], TRUE) * Settings!$B$4</f>
        <v>0</v>
      </c>
      <c r="Q326" s="28">
        <f>SUMIFS(Players[Base], Players[Team], Players[[#This Row],[Team]], Players[Captain], TRUE) * Settings!$B$5</f>
        <v>0</v>
      </c>
      <c r="R326" s="28">
        <f>SUMIFS(Players[Base], Players[Team], Players[[#This Row],[Team]], Players[Coach], TRUE) * Settings!$B$6</f>
        <v>0</v>
      </c>
      <c r="S326" s="28">
        <f>IF(Players[[#This Row],[Team]] = 0, 0, AVERAGEIFS(Players[ANC Base ATK], Players[Team], Players[[#This Row],[Team]]))</f>
        <v>0</v>
      </c>
      <c r="T326" s="28">
        <f>IF(Players[[#This Row],[Team]] = 0, 0, AVERAGEIFS(Players[ANC Base DEF], Players[Team], Players[[#This Row],[Team]]))</f>
        <v>0</v>
      </c>
      <c r="U326" s="28">
        <v>46.744212295043951</v>
      </c>
      <c r="V326" s="28">
        <v>86.091798405876659</v>
      </c>
    </row>
    <row r="327" spans="1:22" ht="15" customHeight="1">
      <c r="A327" s="12">
        <v>468</v>
      </c>
      <c r="B327" s="12" t="s">
        <v>441</v>
      </c>
      <c r="C327" s="12"/>
      <c r="D327" s="12"/>
      <c r="E327" s="12"/>
      <c r="F32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27" s="12" t="str">
        <f>IF(Players[[#This Row],[Coach]], "Coach", IF(Players[[#This Row],[Active]], "Active", "Inactive"))</f>
        <v>Active</v>
      </c>
      <c r="H327" s="32">
        <f>Players[[#This Row],[Base]] * Settings!$B$2 + Players[[#This Row],[Entry Bonus]] + Players[[#This Row],[Sniper Bonus]] + Players[[#This Row],[Captain Bonus]] + Players[[#This Row],[Coach Bonus]]</f>
        <v>56.459999999999994</v>
      </c>
      <c r="I327" s="21" t="b">
        <f>TRUE</f>
        <v>1</v>
      </c>
      <c r="J327" s="23" t="b">
        <f>FALSE</f>
        <v>0</v>
      </c>
      <c r="K327" s="21" t="b">
        <f>FALSE</f>
        <v>0</v>
      </c>
      <c r="L327" s="20" t="b">
        <f>FALSE</f>
        <v>0</v>
      </c>
      <c r="M327" s="20" t="b">
        <f>FALSE</f>
        <v>0</v>
      </c>
      <c r="N327" s="29">
        <v>94.1</v>
      </c>
      <c r="O327" s="28">
        <f>SUMIFS(Players[Base], Players[Team], Players[[#This Row],[Team]], Players[Entry], TRUE) * Settings!$B$3</f>
        <v>0</v>
      </c>
      <c r="P327" s="28">
        <f>SUMIFS(Players[Base], Players[Team], Players[[#This Row],[Team]], Players[Sniper], TRUE) * Settings!$B$4</f>
        <v>0</v>
      </c>
      <c r="Q327" s="28">
        <f>SUMIFS(Players[Base], Players[Team], Players[[#This Row],[Team]], Players[Captain], TRUE) * Settings!$B$5</f>
        <v>0</v>
      </c>
      <c r="R327" s="28">
        <f>SUMIFS(Players[Base], Players[Team], Players[[#This Row],[Team]], Players[Coach], TRUE) * Settings!$B$6</f>
        <v>0</v>
      </c>
      <c r="S327" s="28">
        <f>IF(Players[[#This Row],[Team]] = 0, 0, AVERAGEIFS(Players[ANC Base ATK], Players[Team], Players[[#This Row],[Team]]))</f>
        <v>0</v>
      </c>
      <c r="T327" s="28">
        <f>IF(Players[[#This Row],[Team]] = 0, 0, AVERAGEIFS(Players[ANC Base DEF], Players[Team], Players[[#This Row],[Team]]))</f>
        <v>0</v>
      </c>
      <c r="U327" s="28">
        <v>44.931065990109424</v>
      </c>
      <c r="V327" s="28">
        <v>16.195867078933123</v>
      </c>
    </row>
    <row r="328" spans="1:22" ht="15" customHeight="1">
      <c r="A328" s="12">
        <v>395</v>
      </c>
      <c r="B328" s="12" t="s">
        <v>442</v>
      </c>
      <c r="C328" s="12"/>
      <c r="D328" s="12"/>
      <c r="E328" s="12"/>
      <c r="F32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28" s="12" t="str">
        <f>IF(Players[[#This Row],[Coach]], "Coach", IF(Players[[#This Row],[Active]], "Active", "Inactive"))</f>
        <v>Active</v>
      </c>
      <c r="H328" s="32">
        <f>Players[[#This Row],[Base]] * Settings!$B$2 + Players[[#This Row],[Entry Bonus]] + Players[[#This Row],[Sniper Bonus]] + Players[[#This Row],[Captain Bonus]] + Players[[#This Row],[Coach Bonus]]</f>
        <v>58.541999999999994</v>
      </c>
      <c r="I328" s="21" t="b">
        <f>TRUE</f>
        <v>1</v>
      </c>
      <c r="J328" s="23" t="b">
        <f>FALSE</f>
        <v>0</v>
      </c>
      <c r="K328" s="21" t="b">
        <f>FALSE</f>
        <v>0</v>
      </c>
      <c r="L328" s="20" t="b">
        <f>FALSE</f>
        <v>0</v>
      </c>
      <c r="M328" s="20" t="b">
        <f>FALSE</f>
        <v>0</v>
      </c>
      <c r="N328" s="29">
        <v>97.57</v>
      </c>
      <c r="O328" s="28">
        <f>SUMIFS(Players[Base], Players[Team], Players[[#This Row],[Team]], Players[Entry], TRUE) * Settings!$B$3</f>
        <v>0</v>
      </c>
      <c r="P328" s="28">
        <f>SUMIFS(Players[Base], Players[Team], Players[[#This Row],[Team]], Players[Sniper], TRUE) * Settings!$B$4</f>
        <v>0</v>
      </c>
      <c r="Q328" s="28">
        <f>SUMIFS(Players[Base], Players[Team], Players[[#This Row],[Team]], Players[Captain], TRUE) * Settings!$B$5</f>
        <v>0</v>
      </c>
      <c r="R328" s="28">
        <f>SUMIFS(Players[Base], Players[Team], Players[[#This Row],[Team]], Players[Coach], TRUE) * Settings!$B$6</f>
        <v>0</v>
      </c>
      <c r="S328" s="28">
        <f>IF(Players[[#This Row],[Team]] = 0, 0, AVERAGEIFS(Players[ANC Base ATK], Players[Team], Players[[#This Row],[Team]]))</f>
        <v>0</v>
      </c>
      <c r="T328" s="28">
        <f>IF(Players[[#This Row],[Team]] = 0, 0, AVERAGEIFS(Players[ANC Base DEF], Players[Team], Players[[#This Row],[Team]]))</f>
        <v>0</v>
      </c>
      <c r="U328" s="28">
        <v>44.836678335514577</v>
      </c>
      <c r="V328" s="28">
        <v>62.275364479626383</v>
      </c>
    </row>
    <row r="329" spans="1:22" ht="15" customHeight="1">
      <c r="A329" s="12">
        <v>589</v>
      </c>
      <c r="B329" s="12" t="s">
        <v>443</v>
      </c>
      <c r="C329" s="12"/>
      <c r="D329" s="12"/>
      <c r="E329" s="12"/>
      <c r="F32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29" s="12" t="str">
        <f>IF(Players[[#This Row],[Coach]], "Coach", IF(Players[[#This Row],[Active]], "Active", "Inactive"))</f>
        <v>Active</v>
      </c>
      <c r="H329" s="32">
        <f>Players[[#This Row],[Base]] * Settings!$B$2 + Players[[#This Row],[Entry Bonus]] + Players[[#This Row],[Sniper Bonus]] + Players[[#This Row],[Captain Bonus]] + Players[[#This Row],[Coach Bonus]]</f>
        <v>53.753999999999998</v>
      </c>
      <c r="I329" s="21" t="b">
        <f>TRUE</f>
        <v>1</v>
      </c>
      <c r="J329" s="23" t="b">
        <f>FALSE</f>
        <v>0</v>
      </c>
      <c r="K329" s="21" t="b">
        <f>FALSE</f>
        <v>0</v>
      </c>
      <c r="L329" s="20" t="b">
        <f>FALSE</f>
        <v>0</v>
      </c>
      <c r="M329" s="20" t="b">
        <f>FALSE</f>
        <v>0</v>
      </c>
      <c r="N329" s="29">
        <v>89.59</v>
      </c>
      <c r="O329" s="28">
        <f>SUMIFS(Players[Base], Players[Team], Players[[#This Row],[Team]], Players[Entry], TRUE) * Settings!$B$3</f>
        <v>0</v>
      </c>
      <c r="P329" s="28">
        <f>SUMIFS(Players[Base], Players[Team], Players[[#This Row],[Team]], Players[Sniper], TRUE) * Settings!$B$4</f>
        <v>0</v>
      </c>
      <c r="Q329" s="28">
        <f>SUMIFS(Players[Base], Players[Team], Players[[#This Row],[Team]], Players[Captain], TRUE) * Settings!$B$5</f>
        <v>0</v>
      </c>
      <c r="R329" s="28">
        <f>SUMIFS(Players[Base], Players[Team], Players[[#This Row],[Team]], Players[Coach], TRUE) * Settings!$B$6</f>
        <v>0</v>
      </c>
      <c r="S329" s="28">
        <f>IF(Players[[#This Row],[Team]] = 0, 0, AVERAGEIFS(Players[ANC Base ATK], Players[Team], Players[[#This Row],[Team]]))</f>
        <v>0</v>
      </c>
      <c r="T329" s="28">
        <f>IF(Players[[#This Row],[Team]] = 0, 0, AVERAGEIFS(Players[ANC Base DEF], Players[Team], Players[[#This Row],[Team]]))</f>
        <v>0</v>
      </c>
      <c r="U329" s="28">
        <v>44.653207298993834</v>
      </c>
      <c r="V329" s="28">
        <v>95.634601700930148</v>
      </c>
    </row>
    <row r="330" spans="1:22" ht="15" customHeight="1">
      <c r="A330" s="12">
        <v>308</v>
      </c>
      <c r="B330" s="12" t="s">
        <v>444</v>
      </c>
      <c r="C330" s="12"/>
      <c r="D330" s="12"/>
      <c r="E330" s="12"/>
      <c r="F33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30" s="12" t="str">
        <f>IF(Players[[#This Row],[Coach]], "Coach", IF(Players[[#This Row],[Active]], "Active", "Inactive"))</f>
        <v>Active</v>
      </c>
      <c r="H330" s="32">
        <f>Players[[#This Row],[Base]] * Settings!$B$2 + Players[[#This Row],[Entry Bonus]] + Players[[#This Row],[Sniper Bonus]] + Players[[#This Row],[Captain Bonus]] + Players[[#This Row],[Coach Bonus]]</f>
        <v>44.856000000000002</v>
      </c>
      <c r="I330" s="21" t="b">
        <f>TRUE</f>
        <v>1</v>
      </c>
      <c r="J330" s="23" t="b">
        <f>FALSE</f>
        <v>0</v>
      </c>
      <c r="K330" s="21" t="b">
        <f>FALSE</f>
        <v>0</v>
      </c>
      <c r="L330" s="20" t="b">
        <f>FALSE</f>
        <v>0</v>
      </c>
      <c r="M330" s="20" t="b">
        <f>FALSE</f>
        <v>0</v>
      </c>
      <c r="N330" s="29">
        <v>74.760000000000005</v>
      </c>
      <c r="O330" s="28">
        <f>SUMIFS(Players[Base], Players[Team], Players[[#This Row],[Team]], Players[Entry], TRUE) * Settings!$B$3</f>
        <v>0</v>
      </c>
      <c r="P330" s="28">
        <f>SUMIFS(Players[Base], Players[Team], Players[[#This Row],[Team]], Players[Sniper], TRUE) * Settings!$B$4</f>
        <v>0</v>
      </c>
      <c r="Q330" s="28">
        <f>SUMIFS(Players[Base], Players[Team], Players[[#This Row],[Team]], Players[Captain], TRUE) * Settings!$B$5</f>
        <v>0</v>
      </c>
      <c r="R330" s="28">
        <f>SUMIFS(Players[Base], Players[Team], Players[[#This Row],[Team]], Players[Coach], TRUE) * Settings!$B$6</f>
        <v>0</v>
      </c>
      <c r="S330" s="28">
        <f>IF(Players[[#This Row],[Team]] = 0, 0, AVERAGEIFS(Players[ANC Base ATK], Players[Team], Players[[#This Row],[Team]]))</f>
        <v>0</v>
      </c>
      <c r="T330" s="28">
        <f>IF(Players[[#This Row],[Team]] = 0, 0, AVERAGEIFS(Players[ANC Base DEF], Players[Team], Players[[#This Row],[Team]]))</f>
        <v>0</v>
      </c>
      <c r="U330" s="28">
        <v>44.613362166682379</v>
      </c>
      <c r="V330" s="28">
        <v>3.794982034143441</v>
      </c>
    </row>
    <row r="331" spans="1:22" ht="15" customHeight="1">
      <c r="A331" s="12">
        <v>387</v>
      </c>
      <c r="B331" s="12" t="s">
        <v>445</v>
      </c>
      <c r="C331" s="12"/>
      <c r="D331" s="12"/>
      <c r="E331" s="12"/>
      <c r="F33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31" s="12" t="str">
        <f>IF(Players[[#This Row],[Coach]], "Coach", IF(Players[[#This Row],[Active]], "Active", "Inactive"))</f>
        <v>Active</v>
      </c>
      <c r="H331" s="32">
        <f>Players[[#This Row],[Base]] * Settings!$B$2 + Players[[#This Row],[Entry Bonus]] + Players[[#This Row],[Sniper Bonus]] + Players[[#This Row],[Captain Bonus]] + Players[[#This Row],[Coach Bonus]]</f>
        <v>56.802</v>
      </c>
      <c r="I331" s="21" t="b">
        <f>TRUE</f>
        <v>1</v>
      </c>
      <c r="J331" s="23" t="b">
        <f>FALSE</f>
        <v>0</v>
      </c>
      <c r="K331" s="21" t="b">
        <f>FALSE</f>
        <v>0</v>
      </c>
      <c r="L331" s="20" t="b">
        <f>FALSE</f>
        <v>0</v>
      </c>
      <c r="M331" s="20" t="b">
        <f>FALSE</f>
        <v>0</v>
      </c>
      <c r="N331" s="29">
        <v>94.67</v>
      </c>
      <c r="O331" s="28">
        <f>SUMIFS(Players[Base], Players[Team], Players[[#This Row],[Team]], Players[Entry], TRUE) * Settings!$B$3</f>
        <v>0</v>
      </c>
      <c r="P331" s="28">
        <f>SUMIFS(Players[Base], Players[Team], Players[[#This Row],[Team]], Players[Sniper], TRUE) * Settings!$B$4</f>
        <v>0</v>
      </c>
      <c r="Q331" s="28">
        <f>SUMIFS(Players[Base], Players[Team], Players[[#This Row],[Team]], Players[Captain], TRUE) * Settings!$B$5</f>
        <v>0</v>
      </c>
      <c r="R331" s="28">
        <f>SUMIFS(Players[Base], Players[Team], Players[[#This Row],[Team]], Players[Coach], TRUE) * Settings!$B$6</f>
        <v>0</v>
      </c>
      <c r="S331" s="28">
        <f>IF(Players[[#This Row],[Team]] = 0, 0, AVERAGEIFS(Players[ANC Base ATK], Players[Team], Players[[#This Row],[Team]]))</f>
        <v>0</v>
      </c>
      <c r="T331" s="28">
        <f>IF(Players[[#This Row],[Team]] = 0, 0, AVERAGEIFS(Players[ANC Base DEF], Players[Team], Players[[#This Row],[Team]]))</f>
        <v>0</v>
      </c>
      <c r="U331" s="28">
        <v>43.897653756298041</v>
      </c>
      <c r="V331" s="28">
        <v>86.859251031184343</v>
      </c>
    </row>
    <row r="332" spans="1:22" ht="15" customHeight="1">
      <c r="A332" s="12">
        <v>514</v>
      </c>
      <c r="B332" s="12" t="s">
        <v>446</v>
      </c>
      <c r="C332" s="12"/>
      <c r="D332" s="12"/>
      <c r="E332" s="12"/>
      <c r="F33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32" s="12" t="str">
        <f>IF(Players[[#This Row],[Coach]], "Coach", IF(Players[[#This Row],[Active]], "Active", "Inactive"))</f>
        <v>Active</v>
      </c>
      <c r="H332" s="32">
        <f>Players[[#This Row],[Base]] * Settings!$B$2 + Players[[#This Row],[Entry Bonus]] + Players[[#This Row],[Sniper Bonus]] + Players[[#This Row],[Captain Bonus]] + Players[[#This Row],[Coach Bonus]]</f>
        <v>45.774000000000001</v>
      </c>
      <c r="I332" s="21" t="b">
        <f>TRUE</f>
        <v>1</v>
      </c>
      <c r="J332" s="23" t="b">
        <f>FALSE</f>
        <v>0</v>
      </c>
      <c r="K332" s="21" t="b">
        <f>FALSE</f>
        <v>0</v>
      </c>
      <c r="L332" s="20" t="b">
        <f>FALSE</f>
        <v>0</v>
      </c>
      <c r="M332" s="20" t="b">
        <f>FALSE</f>
        <v>0</v>
      </c>
      <c r="N332" s="29">
        <v>76.290000000000006</v>
      </c>
      <c r="O332" s="28">
        <f>SUMIFS(Players[Base], Players[Team], Players[[#This Row],[Team]], Players[Entry], TRUE) * Settings!$B$3</f>
        <v>0</v>
      </c>
      <c r="P332" s="28">
        <f>SUMIFS(Players[Base], Players[Team], Players[[#This Row],[Team]], Players[Sniper], TRUE) * Settings!$B$4</f>
        <v>0</v>
      </c>
      <c r="Q332" s="28">
        <f>SUMIFS(Players[Base], Players[Team], Players[[#This Row],[Team]], Players[Captain], TRUE) * Settings!$B$5</f>
        <v>0</v>
      </c>
      <c r="R332" s="28">
        <f>SUMIFS(Players[Base], Players[Team], Players[[#This Row],[Team]], Players[Coach], TRUE) * Settings!$B$6</f>
        <v>0</v>
      </c>
      <c r="S332" s="28">
        <f>IF(Players[[#This Row],[Team]] = 0, 0, AVERAGEIFS(Players[ANC Base ATK], Players[Team], Players[[#This Row],[Team]]))</f>
        <v>0</v>
      </c>
      <c r="T332" s="28">
        <f>IF(Players[[#This Row],[Team]] = 0, 0, AVERAGEIFS(Players[ANC Base DEF], Players[Team], Players[[#This Row],[Team]]))</f>
        <v>0</v>
      </c>
      <c r="U332" s="28">
        <v>43.889949072499675</v>
      </c>
      <c r="V332" s="28">
        <v>7.7194804157023516</v>
      </c>
    </row>
    <row r="333" spans="1:22" ht="15" customHeight="1">
      <c r="A333" s="12">
        <v>186</v>
      </c>
      <c r="B333" s="12" t="s">
        <v>447</v>
      </c>
      <c r="C333" s="12"/>
      <c r="D333" s="12"/>
      <c r="E333" s="12"/>
      <c r="F33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33" s="12" t="str">
        <f>IF(Players[[#This Row],[Coach]], "Coach", IF(Players[[#This Row],[Active]], "Active", "Inactive"))</f>
        <v>Active</v>
      </c>
      <c r="H333" s="32">
        <f>Players[[#This Row],[Base]] * Settings!$B$2 + Players[[#This Row],[Entry Bonus]] + Players[[#This Row],[Sniper Bonus]] + Players[[#This Row],[Captain Bonus]] + Players[[#This Row],[Coach Bonus]]</f>
        <v>46.758000000000003</v>
      </c>
      <c r="I333" s="21" t="b">
        <f>TRUE</f>
        <v>1</v>
      </c>
      <c r="J333" s="23" t="b">
        <f>FALSE</f>
        <v>0</v>
      </c>
      <c r="K333" s="21" t="b">
        <f>FALSE</f>
        <v>0</v>
      </c>
      <c r="L333" s="20" t="b">
        <f>FALSE</f>
        <v>0</v>
      </c>
      <c r="M333" s="20" t="b">
        <f>FALSE</f>
        <v>0</v>
      </c>
      <c r="N333" s="29">
        <v>77.930000000000007</v>
      </c>
      <c r="O333" s="28">
        <f>SUMIFS(Players[Base], Players[Team], Players[[#This Row],[Team]], Players[Entry], TRUE) * Settings!$B$3</f>
        <v>0</v>
      </c>
      <c r="P333" s="28">
        <f>SUMIFS(Players[Base], Players[Team], Players[[#This Row],[Team]], Players[Sniper], TRUE) * Settings!$B$4</f>
        <v>0</v>
      </c>
      <c r="Q333" s="28">
        <f>SUMIFS(Players[Base], Players[Team], Players[[#This Row],[Team]], Players[Captain], TRUE) * Settings!$B$5</f>
        <v>0</v>
      </c>
      <c r="R333" s="28">
        <f>SUMIFS(Players[Base], Players[Team], Players[[#This Row],[Team]], Players[Coach], TRUE) * Settings!$B$6</f>
        <v>0</v>
      </c>
      <c r="S333" s="28">
        <f>IF(Players[[#This Row],[Team]] = 0, 0, AVERAGEIFS(Players[ANC Base ATK], Players[Team], Players[[#This Row],[Team]]))</f>
        <v>0</v>
      </c>
      <c r="T333" s="28">
        <f>IF(Players[[#This Row],[Team]] = 0, 0, AVERAGEIFS(Players[ANC Base DEF], Players[Team], Players[[#This Row],[Team]]))</f>
        <v>0</v>
      </c>
      <c r="U333" s="28">
        <v>43.324913450952153</v>
      </c>
      <c r="V333" s="28">
        <v>89.430884863548755</v>
      </c>
    </row>
    <row r="334" spans="1:22" ht="15" customHeight="1">
      <c r="A334" s="12">
        <v>438</v>
      </c>
      <c r="B334" s="12" t="s">
        <v>448</v>
      </c>
      <c r="C334" s="12"/>
      <c r="D334" s="12"/>
      <c r="E334" s="12"/>
      <c r="F33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34" s="12" t="str">
        <f>IF(Players[[#This Row],[Coach]], "Coach", IF(Players[[#This Row],[Active]], "Active", "Inactive"))</f>
        <v>Active</v>
      </c>
      <c r="H334" s="32">
        <f>Players[[#This Row],[Base]] * Settings!$B$2 + Players[[#This Row],[Entry Bonus]] + Players[[#This Row],[Sniper Bonus]] + Players[[#This Row],[Captain Bonus]] + Players[[#This Row],[Coach Bonus]]</f>
        <v>45.966000000000001</v>
      </c>
      <c r="I334" s="21" t="b">
        <f>TRUE</f>
        <v>1</v>
      </c>
      <c r="J334" s="23" t="b">
        <f>FALSE</f>
        <v>0</v>
      </c>
      <c r="K334" s="21" t="b">
        <f>FALSE</f>
        <v>0</v>
      </c>
      <c r="L334" s="20" t="b">
        <f>FALSE</f>
        <v>0</v>
      </c>
      <c r="M334" s="20" t="b">
        <f>FALSE</f>
        <v>0</v>
      </c>
      <c r="N334" s="29">
        <v>76.61</v>
      </c>
      <c r="O334" s="28">
        <f>SUMIFS(Players[Base], Players[Team], Players[[#This Row],[Team]], Players[Entry], TRUE) * Settings!$B$3</f>
        <v>0</v>
      </c>
      <c r="P334" s="28">
        <f>SUMIFS(Players[Base], Players[Team], Players[[#This Row],[Team]], Players[Sniper], TRUE) * Settings!$B$4</f>
        <v>0</v>
      </c>
      <c r="Q334" s="28">
        <f>SUMIFS(Players[Base], Players[Team], Players[[#This Row],[Team]], Players[Captain], TRUE) * Settings!$B$5</f>
        <v>0</v>
      </c>
      <c r="R334" s="28">
        <f>SUMIFS(Players[Base], Players[Team], Players[[#This Row],[Team]], Players[Coach], TRUE) * Settings!$B$6</f>
        <v>0</v>
      </c>
      <c r="S334" s="28">
        <f>IF(Players[[#This Row],[Team]] = 0, 0, AVERAGEIFS(Players[ANC Base ATK], Players[Team], Players[[#This Row],[Team]]))</f>
        <v>0</v>
      </c>
      <c r="T334" s="28">
        <f>IF(Players[[#This Row],[Team]] = 0, 0, AVERAGEIFS(Players[ANC Base DEF], Players[Team], Players[[#This Row],[Team]]))</f>
        <v>0</v>
      </c>
      <c r="U334" s="28">
        <v>42.581172819470225</v>
      </c>
      <c r="V334" s="28">
        <v>2.76710835757273</v>
      </c>
    </row>
    <row r="335" spans="1:22" ht="15" customHeight="1">
      <c r="A335" s="12">
        <v>493</v>
      </c>
      <c r="B335" s="12" t="s">
        <v>449</v>
      </c>
      <c r="C335" s="12"/>
      <c r="D335" s="12"/>
      <c r="E335" s="12"/>
      <c r="F33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35" s="12" t="str">
        <f>IF(Players[[#This Row],[Coach]], "Coach", IF(Players[[#This Row],[Active]], "Active", "Inactive"))</f>
        <v>Active</v>
      </c>
      <c r="H335" s="32">
        <f>Players[[#This Row],[Base]] * Settings!$B$2 + Players[[#This Row],[Entry Bonus]] + Players[[#This Row],[Sniper Bonus]] + Players[[#This Row],[Captain Bonus]] + Players[[#This Row],[Coach Bonus]]</f>
        <v>49.379999999999995</v>
      </c>
      <c r="I335" s="21" t="b">
        <f>TRUE</f>
        <v>1</v>
      </c>
      <c r="J335" s="23" t="b">
        <f>FALSE</f>
        <v>0</v>
      </c>
      <c r="K335" s="21" t="b">
        <f>FALSE</f>
        <v>0</v>
      </c>
      <c r="L335" s="20" t="b">
        <f>FALSE</f>
        <v>0</v>
      </c>
      <c r="M335" s="20" t="b">
        <f>FALSE</f>
        <v>0</v>
      </c>
      <c r="N335" s="29">
        <v>82.3</v>
      </c>
      <c r="O335" s="28">
        <f>SUMIFS(Players[Base], Players[Team], Players[[#This Row],[Team]], Players[Entry], TRUE) * Settings!$B$3</f>
        <v>0</v>
      </c>
      <c r="P335" s="28">
        <f>SUMIFS(Players[Base], Players[Team], Players[[#This Row],[Team]], Players[Sniper], TRUE) * Settings!$B$4</f>
        <v>0</v>
      </c>
      <c r="Q335" s="28">
        <f>SUMIFS(Players[Base], Players[Team], Players[[#This Row],[Team]], Players[Captain], TRUE) * Settings!$B$5</f>
        <v>0</v>
      </c>
      <c r="R335" s="28">
        <f>SUMIFS(Players[Base], Players[Team], Players[[#This Row],[Team]], Players[Coach], TRUE) * Settings!$B$6</f>
        <v>0</v>
      </c>
      <c r="S335" s="28">
        <f>IF(Players[[#This Row],[Team]] = 0, 0, AVERAGEIFS(Players[ANC Base ATK], Players[Team], Players[[#This Row],[Team]]))</f>
        <v>0</v>
      </c>
      <c r="T335" s="28">
        <f>IF(Players[[#This Row],[Team]] = 0, 0, AVERAGEIFS(Players[ANC Base DEF], Players[Team], Players[[#This Row],[Team]]))</f>
        <v>0</v>
      </c>
      <c r="U335" s="28">
        <v>42.516991723601848</v>
      </c>
      <c r="V335" s="28">
        <v>2.9529215636164521</v>
      </c>
    </row>
    <row r="336" spans="1:22" ht="15" customHeight="1">
      <c r="A336" s="12">
        <v>457</v>
      </c>
      <c r="B336" s="12" t="s">
        <v>450</v>
      </c>
      <c r="C336" s="12"/>
      <c r="D336" s="12"/>
      <c r="E336" s="12"/>
      <c r="F33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36" s="12" t="str">
        <f>IF(Players[[#This Row],[Coach]], "Coach", IF(Players[[#This Row],[Active]], "Active", "Inactive"))</f>
        <v>Active</v>
      </c>
      <c r="H336" s="32">
        <f>Players[[#This Row],[Base]] * Settings!$B$2 + Players[[#This Row],[Entry Bonus]] + Players[[#This Row],[Sniper Bonus]] + Players[[#This Row],[Captain Bonus]] + Players[[#This Row],[Coach Bonus]]</f>
        <v>46.511999999999993</v>
      </c>
      <c r="I336" s="21" t="b">
        <f>TRUE</f>
        <v>1</v>
      </c>
      <c r="J336" s="23" t="b">
        <f>FALSE</f>
        <v>0</v>
      </c>
      <c r="K336" s="21" t="b">
        <f>FALSE</f>
        <v>0</v>
      </c>
      <c r="L336" s="20" t="b">
        <f>FALSE</f>
        <v>0</v>
      </c>
      <c r="M336" s="20" t="b">
        <f>FALSE</f>
        <v>0</v>
      </c>
      <c r="N336" s="29">
        <v>77.52</v>
      </c>
      <c r="O336" s="28">
        <f>SUMIFS(Players[Base], Players[Team], Players[[#This Row],[Team]], Players[Entry], TRUE) * Settings!$B$3</f>
        <v>0</v>
      </c>
      <c r="P336" s="28">
        <f>SUMIFS(Players[Base], Players[Team], Players[[#This Row],[Team]], Players[Sniper], TRUE) * Settings!$B$4</f>
        <v>0</v>
      </c>
      <c r="Q336" s="28">
        <f>SUMIFS(Players[Base], Players[Team], Players[[#This Row],[Team]], Players[Captain], TRUE) * Settings!$B$5</f>
        <v>0</v>
      </c>
      <c r="R336" s="28">
        <f>SUMIFS(Players[Base], Players[Team], Players[[#This Row],[Team]], Players[Coach], TRUE) * Settings!$B$6</f>
        <v>0</v>
      </c>
      <c r="S336" s="28">
        <f>IF(Players[[#This Row],[Team]] = 0, 0, AVERAGEIFS(Players[ANC Base ATK], Players[Team], Players[[#This Row],[Team]]))</f>
        <v>0</v>
      </c>
      <c r="T336" s="28">
        <f>IF(Players[[#This Row],[Team]] = 0, 0, AVERAGEIFS(Players[ANC Base DEF], Players[Team], Players[[#This Row],[Team]]))</f>
        <v>0</v>
      </c>
      <c r="U336" s="28">
        <v>41.659520020594591</v>
      </c>
      <c r="V336" s="28">
        <v>68.418617927617049</v>
      </c>
    </row>
    <row r="337" spans="1:22" ht="15" customHeight="1">
      <c r="A337" s="12">
        <v>518</v>
      </c>
      <c r="B337" s="12" t="s">
        <v>451</v>
      </c>
      <c r="C337" s="12"/>
      <c r="D337" s="12"/>
      <c r="E337" s="12"/>
      <c r="F33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37" s="12" t="str">
        <f>IF(Players[[#This Row],[Coach]], "Coach", IF(Players[[#This Row],[Active]], "Active", "Inactive"))</f>
        <v>Active</v>
      </c>
      <c r="H337" s="32">
        <f>Players[[#This Row],[Base]] * Settings!$B$2 + Players[[#This Row],[Entry Bonus]] + Players[[#This Row],[Sniper Bonus]] + Players[[#This Row],[Captain Bonus]] + Players[[#This Row],[Coach Bonus]]</f>
        <v>58.572000000000003</v>
      </c>
      <c r="I337" s="21" t="b">
        <f>TRUE</f>
        <v>1</v>
      </c>
      <c r="J337" s="23" t="b">
        <f>FALSE</f>
        <v>0</v>
      </c>
      <c r="K337" s="21" t="b">
        <f>FALSE</f>
        <v>0</v>
      </c>
      <c r="L337" s="20" t="b">
        <f>FALSE</f>
        <v>0</v>
      </c>
      <c r="M337" s="20" t="b">
        <f>FALSE</f>
        <v>0</v>
      </c>
      <c r="N337" s="29">
        <v>97.62</v>
      </c>
      <c r="O337" s="28">
        <f>SUMIFS(Players[Base], Players[Team], Players[[#This Row],[Team]], Players[Entry], TRUE) * Settings!$B$3</f>
        <v>0</v>
      </c>
      <c r="P337" s="28">
        <f>SUMIFS(Players[Base], Players[Team], Players[[#This Row],[Team]], Players[Sniper], TRUE) * Settings!$B$4</f>
        <v>0</v>
      </c>
      <c r="Q337" s="28">
        <f>SUMIFS(Players[Base], Players[Team], Players[[#This Row],[Team]], Players[Captain], TRUE) * Settings!$B$5</f>
        <v>0</v>
      </c>
      <c r="R337" s="28">
        <f>SUMIFS(Players[Base], Players[Team], Players[[#This Row],[Team]], Players[Coach], TRUE) * Settings!$B$6</f>
        <v>0</v>
      </c>
      <c r="S337" s="28">
        <f>IF(Players[[#This Row],[Team]] = 0, 0, AVERAGEIFS(Players[ANC Base ATK], Players[Team], Players[[#This Row],[Team]]))</f>
        <v>0</v>
      </c>
      <c r="T337" s="28">
        <f>IF(Players[[#This Row],[Team]] = 0, 0, AVERAGEIFS(Players[ANC Base DEF], Players[Team], Players[[#This Row],[Team]]))</f>
        <v>0</v>
      </c>
      <c r="U337" s="28">
        <v>41.484405954325368</v>
      </c>
      <c r="V337" s="28">
        <v>47.306317364738312</v>
      </c>
    </row>
    <row r="338" spans="1:22" ht="15" customHeight="1">
      <c r="A338" s="12">
        <v>486</v>
      </c>
      <c r="B338" s="12" t="s">
        <v>452</v>
      </c>
      <c r="C338" s="12"/>
      <c r="D338" s="12"/>
      <c r="E338" s="12"/>
      <c r="F33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38" s="12" t="str">
        <f>IF(Players[[#This Row],[Coach]], "Coach", IF(Players[[#This Row],[Active]], "Active", "Inactive"))</f>
        <v>Active</v>
      </c>
      <c r="H338" s="32">
        <f>Players[[#This Row],[Base]] * Settings!$B$2 + Players[[#This Row],[Entry Bonus]] + Players[[#This Row],[Sniper Bonus]] + Players[[#This Row],[Captain Bonus]] + Players[[#This Row],[Coach Bonus]]</f>
        <v>52.188000000000002</v>
      </c>
      <c r="I338" s="21" t="b">
        <f>TRUE</f>
        <v>1</v>
      </c>
      <c r="J338" s="23" t="b">
        <f>FALSE</f>
        <v>0</v>
      </c>
      <c r="K338" s="21" t="b">
        <f>FALSE</f>
        <v>0</v>
      </c>
      <c r="L338" s="20" t="b">
        <f>FALSE</f>
        <v>0</v>
      </c>
      <c r="M338" s="20" t="b">
        <f>FALSE</f>
        <v>0</v>
      </c>
      <c r="N338" s="29">
        <v>86.98</v>
      </c>
      <c r="O338" s="28">
        <f>SUMIFS(Players[Base], Players[Team], Players[[#This Row],[Team]], Players[Entry], TRUE) * Settings!$B$3</f>
        <v>0</v>
      </c>
      <c r="P338" s="28">
        <f>SUMIFS(Players[Base], Players[Team], Players[[#This Row],[Team]], Players[Sniper], TRUE) * Settings!$B$4</f>
        <v>0</v>
      </c>
      <c r="Q338" s="28">
        <f>SUMIFS(Players[Base], Players[Team], Players[[#This Row],[Team]], Players[Captain], TRUE) * Settings!$B$5</f>
        <v>0</v>
      </c>
      <c r="R338" s="28">
        <f>SUMIFS(Players[Base], Players[Team], Players[[#This Row],[Team]], Players[Coach], TRUE) * Settings!$B$6</f>
        <v>0</v>
      </c>
      <c r="S338" s="28">
        <f>IF(Players[[#This Row],[Team]] = 0, 0, AVERAGEIFS(Players[ANC Base ATK], Players[Team], Players[[#This Row],[Team]]))</f>
        <v>0</v>
      </c>
      <c r="T338" s="28">
        <f>IF(Players[[#This Row],[Team]] = 0, 0, AVERAGEIFS(Players[ANC Base DEF], Players[Team], Players[[#This Row],[Team]]))</f>
        <v>0</v>
      </c>
      <c r="U338" s="28">
        <v>40.248924009722977</v>
      </c>
      <c r="V338" s="28">
        <v>50.19268194640172</v>
      </c>
    </row>
    <row r="339" spans="1:22" ht="15" customHeight="1">
      <c r="A339" s="12">
        <v>444</v>
      </c>
      <c r="B339" s="12" t="s">
        <v>453</v>
      </c>
      <c r="C339" s="12"/>
      <c r="D339" s="12"/>
      <c r="E339" s="12"/>
      <c r="F33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39" s="12" t="str">
        <f>IF(Players[[#This Row],[Coach]], "Coach", IF(Players[[#This Row],[Active]], "Active", "Inactive"))</f>
        <v>Active</v>
      </c>
      <c r="H339" s="32">
        <f>Players[[#This Row],[Base]] * Settings!$B$2 + Players[[#This Row],[Entry Bonus]] + Players[[#This Row],[Sniper Bonus]] + Players[[#This Row],[Captain Bonus]] + Players[[#This Row],[Coach Bonus]]</f>
        <v>58.536000000000001</v>
      </c>
      <c r="I339" s="21" t="b">
        <f>TRUE</f>
        <v>1</v>
      </c>
      <c r="J339" s="23" t="b">
        <f>FALSE</f>
        <v>0</v>
      </c>
      <c r="K339" s="21" t="b">
        <f>FALSE</f>
        <v>0</v>
      </c>
      <c r="L339" s="20" t="b">
        <f>FALSE</f>
        <v>0</v>
      </c>
      <c r="M339" s="20" t="b">
        <f>FALSE</f>
        <v>0</v>
      </c>
      <c r="N339" s="29">
        <v>97.56</v>
      </c>
      <c r="O339" s="28">
        <f>SUMIFS(Players[Base], Players[Team], Players[[#This Row],[Team]], Players[Entry], TRUE) * Settings!$B$3</f>
        <v>0</v>
      </c>
      <c r="P339" s="28">
        <f>SUMIFS(Players[Base], Players[Team], Players[[#This Row],[Team]], Players[Sniper], TRUE) * Settings!$B$4</f>
        <v>0</v>
      </c>
      <c r="Q339" s="28">
        <f>SUMIFS(Players[Base], Players[Team], Players[[#This Row],[Team]], Players[Captain], TRUE) * Settings!$B$5</f>
        <v>0</v>
      </c>
      <c r="R339" s="28">
        <f>SUMIFS(Players[Base], Players[Team], Players[[#This Row],[Team]], Players[Coach], TRUE) * Settings!$B$6</f>
        <v>0</v>
      </c>
      <c r="S339" s="28">
        <f>IF(Players[[#This Row],[Team]] = 0, 0, AVERAGEIFS(Players[ANC Base ATK], Players[Team], Players[[#This Row],[Team]]))</f>
        <v>0</v>
      </c>
      <c r="T339" s="28">
        <f>IF(Players[[#This Row],[Team]] = 0, 0, AVERAGEIFS(Players[ANC Base DEF], Players[Team], Players[[#This Row],[Team]]))</f>
        <v>0</v>
      </c>
      <c r="U339" s="28">
        <v>40.08838599290813</v>
      </c>
      <c r="V339" s="28">
        <v>5.8058867160560084</v>
      </c>
    </row>
    <row r="340" spans="1:22" ht="15" customHeight="1">
      <c r="A340" s="12">
        <v>178</v>
      </c>
      <c r="B340" s="12" t="s">
        <v>454</v>
      </c>
      <c r="C340" s="12"/>
      <c r="D340" s="12"/>
      <c r="E340" s="12"/>
      <c r="F34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40" s="12" t="str">
        <f>IF(Players[[#This Row],[Coach]], "Coach", IF(Players[[#This Row],[Active]], "Active", "Inactive"))</f>
        <v>Active</v>
      </c>
      <c r="H340" s="32">
        <f>Players[[#This Row],[Base]] * Settings!$B$2 + Players[[#This Row],[Entry Bonus]] + Players[[#This Row],[Sniper Bonus]] + Players[[#This Row],[Captain Bonus]] + Players[[#This Row],[Coach Bonus]]</f>
        <v>53.843999999999994</v>
      </c>
      <c r="I340" s="21" t="b">
        <f>TRUE</f>
        <v>1</v>
      </c>
      <c r="J340" s="23" t="b">
        <f>FALSE</f>
        <v>0</v>
      </c>
      <c r="K340" s="21" t="b">
        <f>FALSE</f>
        <v>0</v>
      </c>
      <c r="L340" s="20" t="b">
        <f>FALSE</f>
        <v>0</v>
      </c>
      <c r="M340" s="20" t="b">
        <f>FALSE</f>
        <v>0</v>
      </c>
      <c r="N340" s="29">
        <v>89.74</v>
      </c>
      <c r="O340" s="28">
        <f>SUMIFS(Players[Base], Players[Team], Players[[#This Row],[Team]], Players[Entry], TRUE) * Settings!$B$3</f>
        <v>0</v>
      </c>
      <c r="P340" s="28">
        <f>SUMIFS(Players[Base], Players[Team], Players[[#This Row],[Team]], Players[Sniper], TRUE) * Settings!$B$4</f>
        <v>0</v>
      </c>
      <c r="Q340" s="28">
        <f>SUMIFS(Players[Base], Players[Team], Players[[#This Row],[Team]], Players[Captain], TRUE) * Settings!$B$5</f>
        <v>0</v>
      </c>
      <c r="R340" s="28">
        <f>SUMIFS(Players[Base], Players[Team], Players[[#This Row],[Team]], Players[Coach], TRUE) * Settings!$B$6</f>
        <v>0</v>
      </c>
      <c r="S340" s="28">
        <f>IF(Players[[#This Row],[Team]] = 0, 0, AVERAGEIFS(Players[ANC Base ATK], Players[Team], Players[[#This Row],[Team]]))</f>
        <v>0</v>
      </c>
      <c r="T340" s="28">
        <f>IF(Players[[#This Row],[Team]] = 0, 0, AVERAGEIFS(Players[ANC Base DEF], Players[Team], Players[[#This Row],[Team]]))</f>
        <v>0</v>
      </c>
      <c r="U340" s="28">
        <v>40.001621791819815</v>
      </c>
      <c r="V340" s="28">
        <v>17.960867441428753</v>
      </c>
    </row>
    <row r="341" spans="1:22" ht="15" customHeight="1">
      <c r="A341" s="12">
        <v>376</v>
      </c>
      <c r="B341" s="12" t="s">
        <v>455</v>
      </c>
      <c r="C341" s="12"/>
      <c r="D341" s="12"/>
      <c r="E341" s="12"/>
      <c r="F34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41" s="12" t="str">
        <f>IF(Players[[#This Row],[Coach]], "Coach", IF(Players[[#This Row],[Active]], "Active", "Inactive"))</f>
        <v>Active</v>
      </c>
      <c r="H341" s="32">
        <f>Players[[#This Row],[Base]] * Settings!$B$2 + Players[[#This Row],[Entry Bonus]] + Players[[#This Row],[Sniper Bonus]] + Players[[#This Row],[Captain Bonus]] + Players[[#This Row],[Coach Bonus]]</f>
        <v>41.363999999999997</v>
      </c>
      <c r="I341" s="21" t="b">
        <f>TRUE</f>
        <v>1</v>
      </c>
      <c r="J341" s="23" t="b">
        <f>FALSE</f>
        <v>0</v>
      </c>
      <c r="K341" s="21" t="b">
        <f>FALSE</f>
        <v>0</v>
      </c>
      <c r="L341" s="20" t="b">
        <f>FALSE</f>
        <v>0</v>
      </c>
      <c r="M341" s="20" t="b">
        <f>FALSE</f>
        <v>0</v>
      </c>
      <c r="N341" s="29">
        <v>68.94</v>
      </c>
      <c r="O341" s="28">
        <f>SUMIFS(Players[Base], Players[Team], Players[[#This Row],[Team]], Players[Entry], TRUE) * Settings!$B$3</f>
        <v>0</v>
      </c>
      <c r="P341" s="28">
        <f>SUMIFS(Players[Base], Players[Team], Players[[#This Row],[Team]], Players[Sniper], TRUE) * Settings!$B$4</f>
        <v>0</v>
      </c>
      <c r="Q341" s="28">
        <f>SUMIFS(Players[Base], Players[Team], Players[[#This Row],[Team]], Players[Captain], TRUE) * Settings!$B$5</f>
        <v>0</v>
      </c>
      <c r="R341" s="28">
        <f>SUMIFS(Players[Base], Players[Team], Players[[#This Row],[Team]], Players[Coach], TRUE) * Settings!$B$6</f>
        <v>0</v>
      </c>
      <c r="S341" s="28">
        <f>IF(Players[[#This Row],[Team]] = 0, 0, AVERAGEIFS(Players[ANC Base ATK], Players[Team], Players[[#This Row],[Team]]))</f>
        <v>0</v>
      </c>
      <c r="T341" s="28">
        <f>IF(Players[[#This Row],[Team]] = 0, 0, AVERAGEIFS(Players[ANC Base DEF], Players[Team], Players[[#This Row],[Team]]))</f>
        <v>0</v>
      </c>
      <c r="U341" s="28">
        <v>39.847091480638973</v>
      </c>
      <c r="V341" s="28">
        <v>22.36520657856752</v>
      </c>
    </row>
    <row r="342" spans="1:22" ht="15" customHeight="1">
      <c r="A342" s="12">
        <v>386</v>
      </c>
      <c r="B342" s="12" t="s">
        <v>456</v>
      </c>
      <c r="C342" s="12"/>
      <c r="D342" s="12"/>
      <c r="E342" s="12"/>
      <c r="F34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42" s="12" t="str">
        <f>IF(Players[[#This Row],[Coach]], "Coach", IF(Players[[#This Row],[Active]], "Active", "Inactive"))</f>
        <v>Active</v>
      </c>
      <c r="H342" s="32">
        <f>Players[[#This Row],[Base]] * Settings!$B$2 + Players[[#This Row],[Entry Bonus]] + Players[[#This Row],[Sniper Bonus]] + Players[[#This Row],[Captain Bonus]] + Players[[#This Row],[Coach Bonus]]</f>
        <v>41.874000000000002</v>
      </c>
      <c r="I342" s="21" t="b">
        <f>TRUE</f>
        <v>1</v>
      </c>
      <c r="J342" s="23" t="b">
        <f>FALSE</f>
        <v>0</v>
      </c>
      <c r="K342" s="21" t="b">
        <f>FALSE</f>
        <v>0</v>
      </c>
      <c r="L342" s="20" t="b">
        <f>FALSE</f>
        <v>0</v>
      </c>
      <c r="M342" s="20" t="b">
        <f>FALSE</f>
        <v>0</v>
      </c>
      <c r="N342" s="29">
        <v>69.790000000000006</v>
      </c>
      <c r="O342" s="28">
        <f>SUMIFS(Players[Base], Players[Team], Players[[#This Row],[Team]], Players[Entry], TRUE) * Settings!$B$3</f>
        <v>0</v>
      </c>
      <c r="P342" s="28">
        <f>SUMIFS(Players[Base], Players[Team], Players[[#This Row],[Team]], Players[Sniper], TRUE) * Settings!$B$4</f>
        <v>0</v>
      </c>
      <c r="Q342" s="28">
        <f>SUMIFS(Players[Base], Players[Team], Players[[#This Row],[Team]], Players[Captain], TRUE) * Settings!$B$5</f>
        <v>0</v>
      </c>
      <c r="R342" s="28">
        <f>SUMIFS(Players[Base], Players[Team], Players[[#This Row],[Team]], Players[Coach], TRUE) * Settings!$B$6</f>
        <v>0</v>
      </c>
      <c r="S342" s="28">
        <f>IF(Players[[#This Row],[Team]] = 0, 0, AVERAGEIFS(Players[ANC Base ATK], Players[Team], Players[[#This Row],[Team]]))</f>
        <v>0</v>
      </c>
      <c r="T342" s="28">
        <f>IF(Players[[#This Row],[Team]] = 0, 0, AVERAGEIFS(Players[ANC Base DEF], Players[Team], Players[[#This Row],[Team]]))</f>
        <v>0</v>
      </c>
      <c r="U342" s="28">
        <v>39.062599411620091</v>
      </c>
      <c r="V342" s="28">
        <v>83.787820843157206</v>
      </c>
    </row>
    <row r="343" spans="1:22" ht="15" customHeight="1">
      <c r="A343" s="12">
        <v>472</v>
      </c>
      <c r="B343" s="12" t="s">
        <v>457</v>
      </c>
      <c r="C343" s="12"/>
      <c r="D343" s="12"/>
      <c r="E343" s="12"/>
      <c r="F34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43" s="12" t="str">
        <f>IF(Players[[#This Row],[Coach]], "Coach", IF(Players[[#This Row],[Active]], "Active", "Inactive"))</f>
        <v>Active</v>
      </c>
      <c r="H343" s="32">
        <f>Players[[#This Row],[Base]] * Settings!$B$2 + Players[[#This Row],[Entry Bonus]] + Players[[#This Row],[Sniper Bonus]] + Players[[#This Row],[Captain Bonus]] + Players[[#This Row],[Coach Bonus]]</f>
        <v>55.061999999999998</v>
      </c>
      <c r="I343" s="21" t="b">
        <f>TRUE</f>
        <v>1</v>
      </c>
      <c r="J343" s="23" t="b">
        <f>FALSE</f>
        <v>0</v>
      </c>
      <c r="K343" s="21" t="b">
        <f>FALSE</f>
        <v>0</v>
      </c>
      <c r="L343" s="20" t="b">
        <f>FALSE</f>
        <v>0</v>
      </c>
      <c r="M343" s="20" t="b">
        <f>FALSE</f>
        <v>0</v>
      </c>
      <c r="N343" s="29">
        <v>91.77</v>
      </c>
      <c r="O343" s="28">
        <f>SUMIFS(Players[Base], Players[Team], Players[[#This Row],[Team]], Players[Entry], TRUE) * Settings!$B$3</f>
        <v>0</v>
      </c>
      <c r="P343" s="28">
        <f>SUMIFS(Players[Base], Players[Team], Players[[#This Row],[Team]], Players[Sniper], TRUE) * Settings!$B$4</f>
        <v>0</v>
      </c>
      <c r="Q343" s="28">
        <f>SUMIFS(Players[Base], Players[Team], Players[[#This Row],[Team]], Players[Captain], TRUE) * Settings!$B$5</f>
        <v>0</v>
      </c>
      <c r="R343" s="28">
        <f>SUMIFS(Players[Base], Players[Team], Players[[#This Row],[Team]], Players[Coach], TRUE) * Settings!$B$6</f>
        <v>0</v>
      </c>
      <c r="S343" s="28">
        <f>IF(Players[[#This Row],[Team]] = 0, 0, AVERAGEIFS(Players[ANC Base ATK], Players[Team], Players[[#This Row],[Team]]))</f>
        <v>0</v>
      </c>
      <c r="T343" s="28">
        <f>IF(Players[[#This Row],[Team]] = 0, 0, AVERAGEIFS(Players[ANC Base DEF], Players[Team], Players[[#This Row],[Team]]))</f>
        <v>0</v>
      </c>
      <c r="U343" s="28">
        <v>38.033356530580818</v>
      </c>
      <c r="V343" s="28">
        <v>93.862997671630552</v>
      </c>
    </row>
    <row r="344" spans="1:22" ht="15" customHeight="1">
      <c r="A344" s="12">
        <v>221</v>
      </c>
      <c r="B344" s="12" t="s">
        <v>458</v>
      </c>
      <c r="C344" s="12"/>
      <c r="D344" s="12"/>
      <c r="E344" s="12"/>
      <c r="F34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44" s="12" t="str">
        <f>IF(Players[[#This Row],[Coach]], "Coach", IF(Players[[#This Row],[Active]], "Active", "Inactive"))</f>
        <v>Active</v>
      </c>
      <c r="H344" s="32">
        <f>Players[[#This Row],[Base]] * Settings!$B$2 + Players[[#This Row],[Entry Bonus]] + Players[[#This Row],[Sniper Bonus]] + Players[[#This Row],[Captain Bonus]] + Players[[#This Row],[Coach Bonus]]</f>
        <v>58.302</v>
      </c>
      <c r="I344" s="21" t="b">
        <f>TRUE</f>
        <v>1</v>
      </c>
      <c r="J344" s="23" t="b">
        <f>FALSE</f>
        <v>0</v>
      </c>
      <c r="K344" s="21" t="b">
        <f>FALSE</f>
        <v>0</v>
      </c>
      <c r="L344" s="20" t="b">
        <f>FALSE</f>
        <v>0</v>
      </c>
      <c r="M344" s="20" t="b">
        <f>FALSE</f>
        <v>0</v>
      </c>
      <c r="N344" s="29">
        <v>97.17</v>
      </c>
      <c r="O344" s="28">
        <f>SUMIFS(Players[Base], Players[Team], Players[[#This Row],[Team]], Players[Entry], TRUE) * Settings!$B$3</f>
        <v>0</v>
      </c>
      <c r="P344" s="28">
        <f>SUMIFS(Players[Base], Players[Team], Players[[#This Row],[Team]], Players[Sniper], TRUE) * Settings!$B$4</f>
        <v>0</v>
      </c>
      <c r="Q344" s="28">
        <f>SUMIFS(Players[Base], Players[Team], Players[[#This Row],[Team]], Players[Captain], TRUE) * Settings!$B$5</f>
        <v>0</v>
      </c>
      <c r="R344" s="28">
        <f>SUMIFS(Players[Base], Players[Team], Players[[#This Row],[Team]], Players[Coach], TRUE) * Settings!$B$6</f>
        <v>0</v>
      </c>
      <c r="S344" s="28">
        <f>IF(Players[[#This Row],[Team]] = 0, 0, AVERAGEIFS(Players[ANC Base ATK], Players[Team], Players[[#This Row],[Team]]))</f>
        <v>0</v>
      </c>
      <c r="T344" s="28">
        <f>IF(Players[[#This Row],[Team]] = 0, 0, AVERAGEIFS(Players[ANC Base DEF], Players[Team], Players[[#This Row],[Team]]))</f>
        <v>0</v>
      </c>
      <c r="U344" s="28">
        <v>37.665479758567741</v>
      </c>
      <c r="V344" s="28">
        <v>97.522072019106389</v>
      </c>
    </row>
    <row r="345" spans="1:22" ht="15" customHeight="1">
      <c r="A345" s="12">
        <v>575</v>
      </c>
      <c r="B345" s="12" t="s">
        <v>459</v>
      </c>
      <c r="C345" s="12"/>
      <c r="D345" s="12"/>
      <c r="E345" s="12"/>
      <c r="F34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45" s="12" t="str">
        <f>IF(Players[[#This Row],[Coach]], "Coach", IF(Players[[#This Row],[Active]], "Active", "Inactive"))</f>
        <v>Active</v>
      </c>
      <c r="H345" s="32">
        <f>Players[[#This Row],[Base]] * Settings!$B$2 + Players[[#This Row],[Entry Bonus]] + Players[[#This Row],[Sniper Bonus]] + Players[[#This Row],[Captain Bonus]] + Players[[#This Row],[Coach Bonus]]</f>
        <v>53.279999999999994</v>
      </c>
      <c r="I345" s="21" t="b">
        <f>TRUE</f>
        <v>1</v>
      </c>
      <c r="J345" s="23" t="b">
        <f>FALSE</f>
        <v>0</v>
      </c>
      <c r="K345" s="21" t="b">
        <f>FALSE</f>
        <v>0</v>
      </c>
      <c r="L345" s="20" t="b">
        <f>FALSE</f>
        <v>0</v>
      </c>
      <c r="M345" s="20" t="b">
        <f>FALSE</f>
        <v>0</v>
      </c>
      <c r="N345" s="29">
        <v>88.8</v>
      </c>
      <c r="O345" s="28">
        <f>SUMIFS(Players[Base], Players[Team], Players[[#This Row],[Team]], Players[Entry], TRUE) * Settings!$B$3</f>
        <v>0</v>
      </c>
      <c r="P345" s="28">
        <f>SUMIFS(Players[Base], Players[Team], Players[[#This Row],[Team]], Players[Sniper], TRUE) * Settings!$B$4</f>
        <v>0</v>
      </c>
      <c r="Q345" s="28">
        <f>SUMIFS(Players[Base], Players[Team], Players[[#This Row],[Team]], Players[Captain], TRUE) * Settings!$B$5</f>
        <v>0</v>
      </c>
      <c r="R345" s="28">
        <f>SUMIFS(Players[Base], Players[Team], Players[[#This Row],[Team]], Players[Coach], TRUE) * Settings!$B$6</f>
        <v>0</v>
      </c>
      <c r="S345" s="28">
        <f>IF(Players[[#This Row],[Team]] = 0, 0, AVERAGEIFS(Players[ANC Base ATK], Players[Team], Players[[#This Row],[Team]]))</f>
        <v>0</v>
      </c>
      <c r="T345" s="28">
        <f>IF(Players[[#This Row],[Team]] = 0, 0, AVERAGEIFS(Players[ANC Base DEF], Players[Team], Players[[#This Row],[Team]]))</f>
        <v>0</v>
      </c>
      <c r="U345" s="28">
        <v>37.479956070847095</v>
      </c>
      <c r="V345" s="28">
        <v>6.9537681951120573</v>
      </c>
    </row>
    <row r="346" spans="1:22" ht="15" customHeight="1">
      <c r="A346" s="12">
        <v>420</v>
      </c>
      <c r="B346" s="12" t="s">
        <v>460</v>
      </c>
      <c r="C346" s="12"/>
      <c r="D346" s="12"/>
      <c r="E346" s="12"/>
      <c r="F34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46" s="12" t="str">
        <f>IF(Players[[#This Row],[Coach]], "Coach", IF(Players[[#This Row],[Active]], "Active", "Inactive"))</f>
        <v>Active</v>
      </c>
      <c r="H346" s="32">
        <f>Players[[#This Row],[Base]] * Settings!$B$2 + Players[[#This Row],[Entry Bonus]] + Players[[#This Row],[Sniper Bonus]] + Players[[#This Row],[Captain Bonus]] + Players[[#This Row],[Coach Bonus]]</f>
        <v>53.561999999999998</v>
      </c>
      <c r="I346" s="21" t="b">
        <f>TRUE</f>
        <v>1</v>
      </c>
      <c r="J346" s="23" t="b">
        <f>FALSE</f>
        <v>0</v>
      </c>
      <c r="K346" s="21" t="b">
        <f>FALSE</f>
        <v>0</v>
      </c>
      <c r="L346" s="20" t="b">
        <f>FALSE</f>
        <v>0</v>
      </c>
      <c r="M346" s="20" t="b">
        <f>FALSE</f>
        <v>0</v>
      </c>
      <c r="N346" s="29">
        <v>89.27</v>
      </c>
      <c r="O346" s="28">
        <f>SUMIFS(Players[Base], Players[Team], Players[[#This Row],[Team]], Players[Entry], TRUE) * Settings!$B$3</f>
        <v>0</v>
      </c>
      <c r="P346" s="28">
        <f>SUMIFS(Players[Base], Players[Team], Players[[#This Row],[Team]], Players[Sniper], TRUE) * Settings!$B$4</f>
        <v>0</v>
      </c>
      <c r="Q346" s="28">
        <f>SUMIFS(Players[Base], Players[Team], Players[[#This Row],[Team]], Players[Captain], TRUE) * Settings!$B$5</f>
        <v>0</v>
      </c>
      <c r="R346" s="28">
        <f>SUMIFS(Players[Base], Players[Team], Players[[#This Row],[Team]], Players[Coach], TRUE) * Settings!$B$6</f>
        <v>0</v>
      </c>
      <c r="S346" s="28">
        <f>IF(Players[[#This Row],[Team]] = 0, 0, AVERAGEIFS(Players[ANC Base ATK], Players[Team], Players[[#This Row],[Team]]))</f>
        <v>0</v>
      </c>
      <c r="T346" s="28">
        <f>IF(Players[[#This Row],[Team]] = 0, 0, AVERAGEIFS(Players[ANC Base DEF], Players[Team], Players[[#This Row],[Team]]))</f>
        <v>0</v>
      </c>
      <c r="U346" s="28">
        <v>37.14334437481309</v>
      </c>
      <c r="V346" s="28">
        <v>73.888233931877139</v>
      </c>
    </row>
    <row r="347" spans="1:22" ht="15" customHeight="1">
      <c r="A347" s="12">
        <v>53</v>
      </c>
      <c r="B347" s="12" t="s">
        <v>461</v>
      </c>
      <c r="C347" s="12"/>
      <c r="D347" s="12"/>
      <c r="E347" s="12"/>
      <c r="F34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47" s="12" t="str">
        <f>IF(Players[[#This Row],[Coach]], "Coach", IF(Players[[#This Row],[Active]], "Active", "Inactive"))</f>
        <v>Active</v>
      </c>
      <c r="H347" s="32">
        <f>Players[[#This Row],[Base]] * Settings!$B$2 + Players[[#This Row],[Entry Bonus]] + Players[[#This Row],[Sniper Bonus]] + Players[[#This Row],[Captain Bonus]] + Players[[#This Row],[Coach Bonus]]</f>
        <v>50.466000000000001</v>
      </c>
      <c r="I347" s="21" t="b">
        <f>TRUE</f>
        <v>1</v>
      </c>
      <c r="J347" s="23" t="b">
        <f>FALSE</f>
        <v>0</v>
      </c>
      <c r="K347" s="21" t="b">
        <f>FALSE</f>
        <v>0</v>
      </c>
      <c r="L347" s="20" t="b">
        <f>FALSE</f>
        <v>0</v>
      </c>
      <c r="M347" s="20" t="b">
        <f>FALSE</f>
        <v>0</v>
      </c>
      <c r="N347" s="29">
        <v>84.11</v>
      </c>
      <c r="O347" s="28">
        <f>SUMIFS(Players[Base], Players[Team], Players[[#This Row],[Team]], Players[Entry], TRUE) * Settings!$B$3</f>
        <v>0</v>
      </c>
      <c r="P347" s="28">
        <f>SUMIFS(Players[Base], Players[Team], Players[[#This Row],[Team]], Players[Sniper], TRUE) * Settings!$B$4</f>
        <v>0</v>
      </c>
      <c r="Q347" s="28">
        <f>SUMIFS(Players[Base], Players[Team], Players[[#This Row],[Team]], Players[Captain], TRUE) * Settings!$B$5</f>
        <v>0</v>
      </c>
      <c r="R347" s="28">
        <f>SUMIFS(Players[Base], Players[Team], Players[[#This Row],[Team]], Players[Coach], TRUE) * Settings!$B$6</f>
        <v>0</v>
      </c>
      <c r="S347" s="28">
        <f>IF(Players[[#This Row],[Team]] = 0, 0, AVERAGEIFS(Players[ANC Base ATK], Players[Team], Players[[#This Row],[Team]]))</f>
        <v>0</v>
      </c>
      <c r="T347" s="28">
        <f>IF(Players[[#This Row],[Team]] = 0, 0, AVERAGEIFS(Players[ANC Base DEF], Players[Team], Players[[#This Row],[Team]]))</f>
        <v>0</v>
      </c>
      <c r="U347" s="28">
        <v>36.821506317149641</v>
      </c>
      <c r="V347" s="28">
        <v>67.138963209584247</v>
      </c>
    </row>
    <row r="348" spans="1:22" ht="15" customHeight="1">
      <c r="A348" s="12">
        <v>235</v>
      </c>
      <c r="B348" s="12" t="s">
        <v>462</v>
      </c>
      <c r="C348" s="12"/>
      <c r="D348" s="12"/>
      <c r="E348" s="12"/>
      <c r="F34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48" s="12" t="str">
        <f>IF(Players[[#This Row],[Coach]], "Coach", IF(Players[[#This Row],[Active]], "Active", "Inactive"))</f>
        <v>Active</v>
      </c>
      <c r="H348" s="32">
        <f>Players[[#This Row],[Base]] * Settings!$B$2 + Players[[#This Row],[Entry Bonus]] + Players[[#This Row],[Sniper Bonus]] + Players[[#This Row],[Captain Bonus]] + Players[[#This Row],[Coach Bonus]]</f>
        <v>57.827999999999996</v>
      </c>
      <c r="I348" s="21" t="b">
        <f>TRUE</f>
        <v>1</v>
      </c>
      <c r="J348" s="23" t="b">
        <f>FALSE</f>
        <v>0</v>
      </c>
      <c r="K348" s="21" t="b">
        <f>FALSE</f>
        <v>0</v>
      </c>
      <c r="L348" s="20" t="b">
        <f>FALSE</f>
        <v>0</v>
      </c>
      <c r="M348" s="20" t="b">
        <f>FALSE</f>
        <v>0</v>
      </c>
      <c r="N348" s="29">
        <v>96.38</v>
      </c>
      <c r="O348" s="28">
        <f>SUMIFS(Players[Base], Players[Team], Players[[#This Row],[Team]], Players[Entry], TRUE) * Settings!$B$3</f>
        <v>0</v>
      </c>
      <c r="P348" s="28">
        <f>SUMIFS(Players[Base], Players[Team], Players[[#This Row],[Team]], Players[Sniper], TRUE) * Settings!$B$4</f>
        <v>0</v>
      </c>
      <c r="Q348" s="28">
        <f>SUMIFS(Players[Base], Players[Team], Players[[#This Row],[Team]], Players[Captain], TRUE) * Settings!$B$5</f>
        <v>0</v>
      </c>
      <c r="R348" s="28">
        <f>SUMIFS(Players[Base], Players[Team], Players[[#This Row],[Team]], Players[Coach], TRUE) * Settings!$B$6</f>
        <v>0</v>
      </c>
      <c r="S348" s="28">
        <f>IF(Players[[#This Row],[Team]] = 0, 0, AVERAGEIFS(Players[ANC Base ATK], Players[Team], Players[[#This Row],[Team]]))</f>
        <v>0</v>
      </c>
      <c r="T348" s="28">
        <f>IF(Players[[#This Row],[Team]] = 0, 0, AVERAGEIFS(Players[ANC Base DEF], Players[Team], Players[[#This Row],[Team]]))</f>
        <v>0</v>
      </c>
      <c r="U348" s="28">
        <v>36.627819748509168</v>
      </c>
      <c r="V348" s="28">
        <v>2.4715851246243359</v>
      </c>
    </row>
    <row r="349" spans="1:22" ht="15" customHeight="1">
      <c r="A349" s="12">
        <v>416</v>
      </c>
      <c r="B349" s="12" t="s">
        <v>463</v>
      </c>
      <c r="C349" s="12"/>
      <c r="D349" s="12"/>
      <c r="E349" s="12"/>
      <c r="F34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49" s="12" t="str">
        <f>IF(Players[[#This Row],[Coach]], "Coach", IF(Players[[#This Row],[Active]], "Active", "Inactive"))</f>
        <v>Active</v>
      </c>
      <c r="H349" s="32">
        <f>Players[[#This Row],[Base]] * Settings!$B$2 + Players[[#This Row],[Entry Bonus]] + Players[[#This Row],[Sniper Bonus]] + Players[[#This Row],[Captain Bonus]] + Players[[#This Row],[Coach Bonus]]</f>
        <v>52.793999999999997</v>
      </c>
      <c r="I349" s="21" t="b">
        <f>TRUE</f>
        <v>1</v>
      </c>
      <c r="J349" s="23" t="b">
        <f>FALSE</f>
        <v>0</v>
      </c>
      <c r="K349" s="21" t="b">
        <f>FALSE</f>
        <v>0</v>
      </c>
      <c r="L349" s="20" t="b">
        <f>FALSE</f>
        <v>0</v>
      </c>
      <c r="M349" s="20" t="b">
        <f>FALSE</f>
        <v>0</v>
      </c>
      <c r="N349" s="29">
        <v>87.99</v>
      </c>
      <c r="O349" s="28">
        <f>SUMIFS(Players[Base], Players[Team], Players[[#This Row],[Team]], Players[Entry], TRUE) * Settings!$B$3</f>
        <v>0</v>
      </c>
      <c r="P349" s="28">
        <f>SUMIFS(Players[Base], Players[Team], Players[[#This Row],[Team]], Players[Sniper], TRUE) * Settings!$B$4</f>
        <v>0</v>
      </c>
      <c r="Q349" s="28">
        <f>SUMIFS(Players[Base], Players[Team], Players[[#This Row],[Team]], Players[Captain], TRUE) * Settings!$B$5</f>
        <v>0</v>
      </c>
      <c r="R349" s="28">
        <f>SUMIFS(Players[Base], Players[Team], Players[[#This Row],[Team]], Players[Coach], TRUE) * Settings!$B$6</f>
        <v>0</v>
      </c>
      <c r="S349" s="28">
        <f>IF(Players[[#This Row],[Team]] = 0, 0, AVERAGEIFS(Players[ANC Base ATK], Players[Team], Players[[#This Row],[Team]]))</f>
        <v>0</v>
      </c>
      <c r="T349" s="28">
        <f>IF(Players[[#This Row],[Team]] = 0, 0, AVERAGEIFS(Players[ANC Base DEF], Players[Team], Players[[#This Row],[Team]]))</f>
        <v>0</v>
      </c>
      <c r="U349" s="28">
        <v>36.2728252869003</v>
      </c>
      <c r="V349" s="28">
        <v>5.1882865385461132</v>
      </c>
    </row>
    <row r="350" spans="1:22" ht="15" customHeight="1">
      <c r="A350" s="12">
        <v>469</v>
      </c>
      <c r="B350" s="12" t="s">
        <v>464</v>
      </c>
      <c r="C350" s="12"/>
      <c r="D350" s="12"/>
      <c r="E350" s="12"/>
      <c r="F35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50" s="12" t="str">
        <f>IF(Players[[#This Row],[Coach]], "Coach", IF(Players[[#This Row],[Active]], "Active", "Inactive"))</f>
        <v>Active</v>
      </c>
      <c r="H350" s="32">
        <f>Players[[#This Row],[Base]] * Settings!$B$2 + Players[[#This Row],[Entry Bonus]] + Players[[#This Row],[Sniper Bonus]] + Players[[#This Row],[Captain Bonus]] + Players[[#This Row],[Coach Bonus]]</f>
        <v>50.477999999999994</v>
      </c>
      <c r="I350" s="21" t="b">
        <f>TRUE</f>
        <v>1</v>
      </c>
      <c r="J350" s="23" t="b">
        <f>FALSE</f>
        <v>0</v>
      </c>
      <c r="K350" s="21" t="b">
        <f>FALSE</f>
        <v>0</v>
      </c>
      <c r="L350" s="20" t="b">
        <f>FALSE</f>
        <v>0</v>
      </c>
      <c r="M350" s="20" t="b">
        <f>FALSE</f>
        <v>0</v>
      </c>
      <c r="N350" s="29">
        <v>84.13</v>
      </c>
      <c r="O350" s="28">
        <f>SUMIFS(Players[Base], Players[Team], Players[[#This Row],[Team]], Players[Entry], TRUE) * Settings!$B$3</f>
        <v>0</v>
      </c>
      <c r="P350" s="28">
        <f>SUMIFS(Players[Base], Players[Team], Players[[#This Row],[Team]], Players[Sniper], TRUE) * Settings!$B$4</f>
        <v>0</v>
      </c>
      <c r="Q350" s="28">
        <f>SUMIFS(Players[Base], Players[Team], Players[[#This Row],[Team]], Players[Captain], TRUE) * Settings!$B$5</f>
        <v>0</v>
      </c>
      <c r="R350" s="28">
        <f>SUMIFS(Players[Base], Players[Team], Players[[#This Row],[Team]], Players[Coach], TRUE) * Settings!$B$6</f>
        <v>0</v>
      </c>
      <c r="S350" s="28">
        <f>IF(Players[[#This Row],[Team]] = 0, 0, AVERAGEIFS(Players[ANC Base ATK], Players[Team], Players[[#This Row],[Team]]))</f>
        <v>0</v>
      </c>
      <c r="T350" s="28">
        <f>IF(Players[[#This Row],[Team]] = 0, 0, AVERAGEIFS(Players[ANC Base DEF], Players[Team], Players[[#This Row],[Team]]))</f>
        <v>0</v>
      </c>
      <c r="U350" s="28">
        <v>35.179055192842291</v>
      </c>
      <c r="V350" s="28">
        <v>52.126257985630453</v>
      </c>
    </row>
    <row r="351" spans="1:22" ht="15" customHeight="1">
      <c r="A351" s="12">
        <v>341</v>
      </c>
      <c r="B351" s="12" t="s">
        <v>465</v>
      </c>
      <c r="C351" s="12"/>
      <c r="D351" s="12"/>
      <c r="E351" s="12"/>
      <c r="F35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51" s="12" t="str">
        <f>IF(Players[[#This Row],[Coach]], "Coach", IF(Players[[#This Row],[Active]], "Active", "Inactive"))</f>
        <v>Active</v>
      </c>
      <c r="H351" s="32">
        <f>Players[[#This Row],[Base]] * Settings!$B$2 + Players[[#This Row],[Entry Bonus]] + Players[[#This Row],[Sniper Bonus]] + Players[[#This Row],[Captain Bonus]] + Players[[#This Row],[Coach Bonus]]</f>
        <v>56.891999999999996</v>
      </c>
      <c r="I351" s="21" t="b">
        <f>TRUE</f>
        <v>1</v>
      </c>
      <c r="J351" s="23" t="b">
        <f>FALSE</f>
        <v>0</v>
      </c>
      <c r="K351" s="21" t="b">
        <f>FALSE</f>
        <v>0</v>
      </c>
      <c r="L351" s="20" t="b">
        <f>FALSE</f>
        <v>0</v>
      </c>
      <c r="M351" s="20" t="b">
        <f>FALSE</f>
        <v>0</v>
      </c>
      <c r="N351" s="29">
        <v>94.82</v>
      </c>
      <c r="O351" s="28">
        <f>SUMIFS(Players[Base], Players[Team], Players[[#This Row],[Team]], Players[Entry], TRUE) * Settings!$B$3</f>
        <v>0</v>
      </c>
      <c r="P351" s="28">
        <f>SUMIFS(Players[Base], Players[Team], Players[[#This Row],[Team]], Players[Sniper], TRUE) * Settings!$B$4</f>
        <v>0</v>
      </c>
      <c r="Q351" s="28">
        <f>SUMIFS(Players[Base], Players[Team], Players[[#This Row],[Team]], Players[Captain], TRUE) * Settings!$B$5</f>
        <v>0</v>
      </c>
      <c r="R351" s="28">
        <f>SUMIFS(Players[Base], Players[Team], Players[[#This Row],[Team]], Players[Coach], TRUE) * Settings!$B$6</f>
        <v>0</v>
      </c>
      <c r="S351" s="28">
        <f>IF(Players[[#This Row],[Team]] = 0, 0, AVERAGEIFS(Players[ANC Base ATK], Players[Team], Players[[#This Row],[Team]]))</f>
        <v>0</v>
      </c>
      <c r="T351" s="28">
        <f>IF(Players[[#This Row],[Team]] = 0, 0, AVERAGEIFS(Players[ANC Base DEF], Players[Team], Players[[#This Row],[Team]]))</f>
        <v>0</v>
      </c>
      <c r="U351" s="28">
        <v>34.793845301532684</v>
      </c>
      <c r="V351" s="28">
        <v>85.972027313729527</v>
      </c>
    </row>
    <row r="352" spans="1:22" ht="15" customHeight="1">
      <c r="A352" s="12">
        <v>325</v>
      </c>
      <c r="B352" s="12" t="s">
        <v>466</v>
      </c>
      <c r="C352" s="12"/>
      <c r="D352" s="12"/>
      <c r="E352" s="12"/>
      <c r="F35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52" s="12" t="str">
        <f>IF(Players[[#This Row],[Coach]], "Coach", IF(Players[[#This Row],[Active]], "Active", "Inactive"))</f>
        <v>Active</v>
      </c>
      <c r="H352" s="32">
        <f>Players[[#This Row],[Base]] * Settings!$B$2 + Players[[#This Row],[Entry Bonus]] + Players[[#This Row],[Sniper Bonus]] + Players[[#This Row],[Captain Bonus]] + Players[[#This Row],[Coach Bonus]]</f>
        <v>56.177999999999997</v>
      </c>
      <c r="I352" s="21" t="b">
        <f>TRUE</f>
        <v>1</v>
      </c>
      <c r="J352" s="23" t="b">
        <f>FALSE</f>
        <v>0</v>
      </c>
      <c r="K352" s="21" t="b">
        <f>FALSE</f>
        <v>0</v>
      </c>
      <c r="L352" s="20" t="b">
        <f>FALSE</f>
        <v>0</v>
      </c>
      <c r="M352" s="20" t="b">
        <f>FALSE</f>
        <v>0</v>
      </c>
      <c r="N352" s="29">
        <v>93.63</v>
      </c>
      <c r="O352" s="28">
        <f>SUMIFS(Players[Base], Players[Team], Players[[#This Row],[Team]], Players[Entry], TRUE) * Settings!$B$3</f>
        <v>0</v>
      </c>
      <c r="P352" s="28">
        <f>SUMIFS(Players[Base], Players[Team], Players[[#This Row],[Team]], Players[Sniper], TRUE) * Settings!$B$4</f>
        <v>0</v>
      </c>
      <c r="Q352" s="28">
        <f>SUMIFS(Players[Base], Players[Team], Players[[#This Row],[Team]], Players[Captain], TRUE) * Settings!$B$5</f>
        <v>0</v>
      </c>
      <c r="R352" s="28">
        <f>SUMIFS(Players[Base], Players[Team], Players[[#This Row],[Team]], Players[Coach], TRUE) * Settings!$B$6</f>
        <v>0</v>
      </c>
      <c r="S352" s="28">
        <f>IF(Players[[#This Row],[Team]] = 0, 0, AVERAGEIFS(Players[ANC Base ATK], Players[Team], Players[[#This Row],[Team]]))</f>
        <v>0</v>
      </c>
      <c r="T352" s="28">
        <f>IF(Players[[#This Row],[Team]] = 0, 0, AVERAGEIFS(Players[ANC Base DEF], Players[Team], Players[[#This Row],[Team]]))</f>
        <v>0</v>
      </c>
      <c r="U352" s="28">
        <v>33.966107417090072</v>
      </c>
      <c r="V352" s="28">
        <v>20.893686666756953</v>
      </c>
    </row>
    <row r="353" spans="1:22" ht="15" customHeight="1">
      <c r="A353" s="12">
        <v>465</v>
      </c>
      <c r="B353" s="12" t="s">
        <v>467</v>
      </c>
      <c r="C353" s="12"/>
      <c r="D353" s="12"/>
      <c r="E353" s="12"/>
      <c r="F35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53" s="12" t="str">
        <f>IF(Players[[#This Row],[Coach]], "Coach", IF(Players[[#This Row],[Active]], "Active", "Inactive"))</f>
        <v>Active</v>
      </c>
      <c r="H353" s="32">
        <f>Players[[#This Row],[Base]] * Settings!$B$2 + Players[[#This Row],[Entry Bonus]] + Players[[#This Row],[Sniper Bonus]] + Players[[#This Row],[Captain Bonus]] + Players[[#This Row],[Coach Bonus]]</f>
        <v>53.645999999999994</v>
      </c>
      <c r="I353" s="21" t="b">
        <f>TRUE</f>
        <v>1</v>
      </c>
      <c r="J353" s="23" t="b">
        <f>FALSE</f>
        <v>0</v>
      </c>
      <c r="K353" s="21" t="b">
        <f>FALSE</f>
        <v>0</v>
      </c>
      <c r="L353" s="20" t="b">
        <f>FALSE</f>
        <v>0</v>
      </c>
      <c r="M353" s="20" t="b">
        <f>FALSE</f>
        <v>0</v>
      </c>
      <c r="N353" s="29">
        <v>89.41</v>
      </c>
      <c r="O353" s="28">
        <f>SUMIFS(Players[Base], Players[Team], Players[[#This Row],[Team]], Players[Entry], TRUE) * Settings!$B$3</f>
        <v>0</v>
      </c>
      <c r="P353" s="28">
        <f>SUMIFS(Players[Base], Players[Team], Players[[#This Row],[Team]], Players[Sniper], TRUE) * Settings!$B$4</f>
        <v>0</v>
      </c>
      <c r="Q353" s="28">
        <f>SUMIFS(Players[Base], Players[Team], Players[[#This Row],[Team]], Players[Captain], TRUE) * Settings!$B$5</f>
        <v>0</v>
      </c>
      <c r="R353" s="28">
        <f>SUMIFS(Players[Base], Players[Team], Players[[#This Row],[Team]], Players[Coach], TRUE) * Settings!$B$6</f>
        <v>0</v>
      </c>
      <c r="S353" s="28">
        <f>IF(Players[[#This Row],[Team]] = 0, 0, AVERAGEIFS(Players[ANC Base ATK], Players[Team], Players[[#This Row],[Team]]))</f>
        <v>0</v>
      </c>
      <c r="T353" s="28">
        <f>IF(Players[[#This Row],[Team]] = 0, 0, AVERAGEIFS(Players[ANC Base DEF], Players[Team], Players[[#This Row],[Team]]))</f>
        <v>0</v>
      </c>
      <c r="U353" s="28">
        <v>32.694968286131747</v>
      </c>
      <c r="V353" s="28">
        <v>10.941478665106182</v>
      </c>
    </row>
    <row r="354" spans="1:22" ht="15" customHeight="1">
      <c r="A354" s="12">
        <v>614</v>
      </c>
      <c r="B354" s="12" t="s">
        <v>468</v>
      </c>
      <c r="C354" s="12"/>
      <c r="D354" s="12"/>
      <c r="E354" s="12"/>
      <c r="F35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54" s="12" t="str">
        <f>IF(Players[[#This Row],[Coach]], "Coach", IF(Players[[#This Row],[Active]], "Active", "Inactive"))</f>
        <v>Active</v>
      </c>
      <c r="H354" s="32">
        <f>Players[[#This Row],[Base]] * Settings!$B$2 + Players[[#This Row],[Entry Bonus]] + Players[[#This Row],[Sniper Bonus]] + Players[[#This Row],[Captain Bonus]] + Players[[#This Row],[Coach Bonus]]</f>
        <v>38.375999999999998</v>
      </c>
      <c r="I354" s="21" t="b">
        <f>TRUE</f>
        <v>1</v>
      </c>
      <c r="J354" s="23" t="b">
        <f>FALSE</f>
        <v>0</v>
      </c>
      <c r="K354" s="21" t="b">
        <f>FALSE</f>
        <v>0</v>
      </c>
      <c r="L354" s="20" t="b">
        <f>FALSE</f>
        <v>0</v>
      </c>
      <c r="M354" s="20" t="b">
        <f>FALSE</f>
        <v>0</v>
      </c>
      <c r="N354" s="29">
        <v>63.96</v>
      </c>
      <c r="O354" s="28">
        <f>SUMIFS(Players[Base], Players[Team], Players[[#This Row],[Team]], Players[Entry], TRUE) * Settings!$B$3</f>
        <v>0</v>
      </c>
      <c r="P354" s="28">
        <f>SUMIFS(Players[Base], Players[Team], Players[[#This Row],[Team]], Players[Sniper], TRUE) * Settings!$B$4</f>
        <v>0</v>
      </c>
      <c r="Q354" s="28">
        <f>SUMIFS(Players[Base], Players[Team], Players[[#This Row],[Team]], Players[Captain], TRUE) * Settings!$B$5</f>
        <v>0</v>
      </c>
      <c r="R354" s="28">
        <f>SUMIFS(Players[Base], Players[Team], Players[[#This Row],[Team]], Players[Coach], TRUE) * Settings!$B$6</f>
        <v>0</v>
      </c>
      <c r="S354" s="28">
        <f>IF(Players[[#This Row],[Team]] = 0, 0, AVERAGEIFS(Players[ANC Base ATK], Players[Team], Players[[#This Row],[Team]]))</f>
        <v>0</v>
      </c>
      <c r="T354" s="28">
        <f>IF(Players[[#This Row],[Team]] = 0, 0, AVERAGEIFS(Players[ANC Base DEF], Players[Team], Players[[#This Row],[Team]]))</f>
        <v>0</v>
      </c>
      <c r="U354" s="28">
        <v>32.176871472916758</v>
      </c>
      <c r="V354" s="28">
        <v>5.0320165460240256</v>
      </c>
    </row>
    <row r="355" spans="1:22" ht="15" customHeight="1">
      <c r="A355" s="12">
        <v>168</v>
      </c>
      <c r="B355" s="12" t="s">
        <v>469</v>
      </c>
      <c r="C355" s="12"/>
      <c r="D355" s="12"/>
      <c r="E355" s="12"/>
      <c r="F35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55" s="12" t="str">
        <f>IF(Players[[#This Row],[Coach]], "Coach", IF(Players[[#This Row],[Active]], "Active", "Inactive"))</f>
        <v>Active</v>
      </c>
      <c r="H355" s="32">
        <f>Players[[#This Row],[Base]] * Settings!$B$2 + Players[[#This Row],[Entry Bonus]] + Players[[#This Row],[Sniper Bonus]] + Players[[#This Row],[Captain Bonus]] + Players[[#This Row],[Coach Bonus]]</f>
        <v>57.101999999999997</v>
      </c>
      <c r="I355" s="21" t="b">
        <f>TRUE</f>
        <v>1</v>
      </c>
      <c r="J355" s="23" t="b">
        <f>FALSE</f>
        <v>0</v>
      </c>
      <c r="K355" s="21" t="b">
        <f>FALSE</f>
        <v>0</v>
      </c>
      <c r="L355" s="20" t="b">
        <f>FALSE</f>
        <v>0</v>
      </c>
      <c r="M355" s="20" t="b">
        <f>FALSE</f>
        <v>0</v>
      </c>
      <c r="N355" s="29">
        <v>95.17</v>
      </c>
      <c r="O355" s="28">
        <f>SUMIFS(Players[Base], Players[Team], Players[[#This Row],[Team]], Players[Entry], TRUE) * Settings!$B$3</f>
        <v>0</v>
      </c>
      <c r="P355" s="28">
        <f>SUMIFS(Players[Base], Players[Team], Players[[#This Row],[Team]], Players[Sniper], TRUE) * Settings!$B$4</f>
        <v>0</v>
      </c>
      <c r="Q355" s="28">
        <f>SUMIFS(Players[Base], Players[Team], Players[[#This Row],[Team]], Players[Captain], TRUE) * Settings!$B$5</f>
        <v>0</v>
      </c>
      <c r="R355" s="28">
        <f>SUMIFS(Players[Base], Players[Team], Players[[#This Row],[Team]], Players[Coach], TRUE) * Settings!$B$6</f>
        <v>0</v>
      </c>
      <c r="S355" s="28">
        <f>IF(Players[[#This Row],[Team]] = 0, 0, AVERAGEIFS(Players[ANC Base ATK], Players[Team], Players[[#This Row],[Team]]))</f>
        <v>0</v>
      </c>
      <c r="T355" s="28">
        <f>IF(Players[[#This Row],[Team]] = 0, 0, AVERAGEIFS(Players[ANC Base DEF], Players[Team], Players[[#This Row],[Team]]))</f>
        <v>0</v>
      </c>
      <c r="U355" s="28">
        <v>32.103307607004083</v>
      </c>
      <c r="V355" s="28">
        <v>8.2173273001777272</v>
      </c>
    </row>
    <row r="356" spans="1:22" ht="15" customHeight="1">
      <c r="A356" s="12">
        <v>452</v>
      </c>
      <c r="B356" s="12" t="s">
        <v>470</v>
      </c>
      <c r="C356" s="12"/>
      <c r="D356" s="12"/>
      <c r="E356" s="12"/>
      <c r="F35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56" s="12" t="str">
        <f>IF(Players[[#This Row],[Coach]], "Coach", IF(Players[[#This Row],[Active]], "Active", "Inactive"))</f>
        <v>Active</v>
      </c>
      <c r="H356" s="32">
        <f>Players[[#This Row],[Base]] * Settings!$B$2 + Players[[#This Row],[Entry Bonus]] + Players[[#This Row],[Sniper Bonus]] + Players[[#This Row],[Captain Bonus]] + Players[[#This Row],[Coach Bonus]]</f>
        <v>44.495999999999995</v>
      </c>
      <c r="I356" s="21" t="b">
        <f>TRUE</f>
        <v>1</v>
      </c>
      <c r="J356" s="23" t="b">
        <f>FALSE</f>
        <v>0</v>
      </c>
      <c r="K356" s="21" t="b">
        <f>FALSE</f>
        <v>0</v>
      </c>
      <c r="L356" s="20" t="b">
        <f>FALSE</f>
        <v>0</v>
      </c>
      <c r="M356" s="20" t="b">
        <f>FALSE</f>
        <v>0</v>
      </c>
      <c r="N356" s="29">
        <v>74.16</v>
      </c>
      <c r="O356" s="28">
        <f>SUMIFS(Players[Base], Players[Team], Players[[#This Row],[Team]], Players[Entry], TRUE) * Settings!$B$3</f>
        <v>0</v>
      </c>
      <c r="P356" s="28">
        <f>SUMIFS(Players[Base], Players[Team], Players[[#This Row],[Team]], Players[Sniper], TRUE) * Settings!$B$4</f>
        <v>0</v>
      </c>
      <c r="Q356" s="28">
        <f>SUMIFS(Players[Base], Players[Team], Players[[#This Row],[Team]], Players[Captain], TRUE) * Settings!$B$5</f>
        <v>0</v>
      </c>
      <c r="R356" s="28">
        <f>SUMIFS(Players[Base], Players[Team], Players[[#This Row],[Team]], Players[Coach], TRUE) * Settings!$B$6</f>
        <v>0</v>
      </c>
      <c r="S356" s="28">
        <f>IF(Players[[#This Row],[Team]] = 0, 0, AVERAGEIFS(Players[ANC Base ATK], Players[Team], Players[[#This Row],[Team]]))</f>
        <v>0</v>
      </c>
      <c r="T356" s="28">
        <f>IF(Players[[#This Row],[Team]] = 0, 0, AVERAGEIFS(Players[ANC Base DEF], Players[Team], Players[[#This Row],[Team]]))</f>
        <v>0</v>
      </c>
      <c r="U356" s="28">
        <v>31.949313203465355</v>
      </c>
      <c r="V356" s="28">
        <v>38.409713673729215</v>
      </c>
    </row>
    <row r="357" spans="1:22" ht="15" customHeight="1">
      <c r="A357" s="12">
        <v>523</v>
      </c>
      <c r="B357" s="12" t="s">
        <v>471</v>
      </c>
      <c r="C357" s="12"/>
      <c r="D357" s="12"/>
      <c r="E357" s="12"/>
      <c r="F35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57" s="12" t="str">
        <f>IF(Players[[#This Row],[Coach]], "Coach", IF(Players[[#This Row],[Active]], "Active", "Inactive"))</f>
        <v>Active</v>
      </c>
      <c r="H357" s="32">
        <f>Players[[#This Row],[Base]] * Settings!$B$2 + Players[[#This Row],[Entry Bonus]] + Players[[#This Row],[Sniper Bonus]] + Players[[#This Row],[Captain Bonus]] + Players[[#This Row],[Coach Bonus]]</f>
        <v>44.243999999999993</v>
      </c>
      <c r="I357" s="21" t="b">
        <f>TRUE</f>
        <v>1</v>
      </c>
      <c r="J357" s="23" t="b">
        <f>FALSE</f>
        <v>0</v>
      </c>
      <c r="K357" s="21" t="b">
        <f>FALSE</f>
        <v>0</v>
      </c>
      <c r="L357" s="20" t="b">
        <f>FALSE</f>
        <v>0</v>
      </c>
      <c r="M357" s="20" t="b">
        <f>FALSE</f>
        <v>0</v>
      </c>
      <c r="N357" s="29">
        <v>73.739999999999995</v>
      </c>
      <c r="O357" s="28">
        <f>SUMIFS(Players[Base], Players[Team], Players[[#This Row],[Team]], Players[Entry], TRUE) * Settings!$B$3</f>
        <v>0</v>
      </c>
      <c r="P357" s="28">
        <f>SUMIFS(Players[Base], Players[Team], Players[[#This Row],[Team]], Players[Sniper], TRUE) * Settings!$B$4</f>
        <v>0</v>
      </c>
      <c r="Q357" s="28">
        <f>SUMIFS(Players[Base], Players[Team], Players[[#This Row],[Team]], Players[Captain], TRUE) * Settings!$B$5</f>
        <v>0</v>
      </c>
      <c r="R357" s="28">
        <f>SUMIFS(Players[Base], Players[Team], Players[[#This Row],[Team]], Players[Coach], TRUE) * Settings!$B$6</f>
        <v>0</v>
      </c>
      <c r="S357" s="28">
        <f>IF(Players[[#This Row],[Team]] = 0, 0, AVERAGEIFS(Players[ANC Base ATK], Players[Team], Players[[#This Row],[Team]]))</f>
        <v>0</v>
      </c>
      <c r="T357" s="28">
        <f>IF(Players[[#This Row],[Team]] = 0, 0, AVERAGEIFS(Players[ANC Base DEF], Players[Team], Players[[#This Row],[Team]]))</f>
        <v>0</v>
      </c>
      <c r="U357" s="28">
        <v>31.904889957478975</v>
      </c>
      <c r="V357" s="28">
        <v>81.792224113920753</v>
      </c>
    </row>
    <row r="358" spans="1:22" ht="15" customHeight="1">
      <c r="A358" s="12">
        <v>286</v>
      </c>
      <c r="B358" s="12" t="s">
        <v>472</v>
      </c>
      <c r="C358" s="12"/>
      <c r="D358" s="12"/>
      <c r="E358" s="12"/>
      <c r="F35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58" s="12" t="str">
        <f>IF(Players[[#This Row],[Coach]], "Coach", IF(Players[[#This Row],[Active]], "Active", "Inactive"))</f>
        <v>Active</v>
      </c>
      <c r="H358" s="32">
        <f>Players[[#This Row],[Base]] * Settings!$B$2 + Players[[#This Row],[Entry Bonus]] + Players[[#This Row],[Sniper Bonus]] + Players[[#This Row],[Captain Bonus]] + Players[[#This Row],[Coach Bonus]]</f>
        <v>54.797999999999995</v>
      </c>
      <c r="I358" s="21" t="b">
        <f>TRUE</f>
        <v>1</v>
      </c>
      <c r="J358" s="23" t="b">
        <f>FALSE</f>
        <v>0</v>
      </c>
      <c r="K358" s="21" t="b">
        <f>FALSE</f>
        <v>0</v>
      </c>
      <c r="L358" s="20" t="b">
        <f>FALSE</f>
        <v>0</v>
      </c>
      <c r="M358" s="20" t="b">
        <f>FALSE</f>
        <v>0</v>
      </c>
      <c r="N358" s="29">
        <v>91.33</v>
      </c>
      <c r="O358" s="28">
        <f>SUMIFS(Players[Base], Players[Team], Players[[#This Row],[Team]], Players[Entry], TRUE) * Settings!$B$3</f>
        <v>0</v>
      </c>
      <c r="P358" s="28">
        <f>SUMIFS(Players[Base], Players[Team], Players[[#This Row],[Team]], Players[Sniper], TRUE) * Settings!$B$4</f>
        <v>0</v>
      </c>
      <c r="Q358" s="28">
        <f>SUMIFS(Players[Base], Players[Team], Players[[#This Row],[Team]], Players[Captain], TRUE) * Settings!$B$5</f>
        <v>0</v>
      </c>
      <c r="R358" s="28">
        <f>SUMIFS(Players[Base], Players[Team], Players[[#This Row],[Team]], Players[Coach], TRUE) * Settings!$B$6</f>
        <v>0</v>
      </c>
      <c r="S358" s="28">
        <f>IF(Players[[#This Row],[Team]] = 0, 0, AVERAGEIFS(Players[ANC Base ATK], Players[Team], Players[[#This Row],[Team]]))</f>
        <v>0</v>
      </c>
      <c r="T358" s="28">
        <f>IF(Players[[#This Row],[Team]] = 0, 0, AVERAGEIFS(Players[ANC Base DEF], Players[Team], Players[[#This Row],[Team]]))</f>
        <v>0</v>
      </c>
      <c r="U358" s="28">
        <v>30.909760718602893</v>
      </c>
      <c r="V358" s="28">
        <v>10.906273170851991</v>
      </c>
    </row>
    <row r="359" spans="1:22" ht="15" customHeight="1">
      <c r="A359" s="12">
        <v>424</v>
      </c>
      <c r="B359" s="12" t="s">
        <v>473</v>
      </c>
      <c r="C359" s="12"/>
      <c r="D359" s="12"/>
      <c r="E359" s="12"/>
      <c r="F35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59" s="12" t="str">
        <f>IF(Players[[#This Row],[Coach]], "Coach", IF(Players[[#This Row],[Active]], "Active", "Inactive"))</f>
        <v>Active</v>
      </c>
      <c r="H359" s="32">
        <f>Players[[#This Row],[Base]] * Settings!$B$2 + Players[[#This Row],[Entry Bonus]] + Players[[#This Row],[Sniper Bonus]] + Players[[#This Row],[Captain Bonus]] + Players[[#This Row],[Coach Bonus]]</f>
        <v>42.27</v>
      </c>
      <c r="I359" s="21" t="b">
        <f>TRUE</f>
        <v>1</v>
      </c>
      <c r="J359" s="23" t="b">
        <f>FALSE</f>
        <v>0</v>
      </c>
      <c r="K359" s="21" t="b">
        <f>FALSE</f>
        <v>0</v>
      </c>
      <c r="L359" s="20" t="b">
        <f>FALSE</f>
        <v>0</v>
      </c>
      <c r="M359" s="20" t="b">
        <f>FALSE</f>
        <v>0</v>
      </c>
      <c r="N359" s="29">
        <v>70.45</v>
      </c>
      <c r="O359" s="28">
        <f>SUMIFS(Players[Base], Players[Team], Players[[#This Row],[Team]], Players[Entry], TRUE) * Settings!$B$3</f>
        <v>0</v>
      </c>
      <c r="P359" s="28">
        <f>SUMIFS(Players[Base], Players[Team], Players[[#This Row],[Team]], Players[Sniper], TRUE) * Settings!$B$4</f>
        <v>0</v>
      </c>
      <c r="Q359" s="28">
        <f>SUMIFS(Players[Base], Players[Team], Players[[#This Row],[Team]], Players[Captain], TRUE) * Settings!$B$5</f>
        <v>0</v>
      </c>
      <c r="R359" s="28">
        <f>SUMIFS(Players[Base], Players[Team], Players[[#This Row],[Team]], Players[Coach], TRUE) * Settings!$B$6</f>
        <v>0</v>
      </c>
      <c r="S359" s="28">
        <f>IF(Players[[#This Row],[Team]] = 0, 0, AVERAGEIFS(Players[ANC Base ATK], Players[Team], Players[[#This Row],[Team]]))</f>
        <v>0</v>
      </c>
      <c r="T359" s="28">
        <f>IF(Players[[#This Row],[Team]] = 0, 0, AVERAGEIFS(Players[ANC Base DEF], Players[Team], Players[[#This Row],[Team]]))</f>
        <v>0</v>
      </c>
      <c r="U359" s="28">
        <v>30.790851160859159</v>
      </c>
      <c r="V359" s="28">
        <v>49.008528543256681</v>
      </c>
    </row>
    <row r="360" spans="1:22" ht="15" customHeight="1">
      <c r="A360" s="12">
        <v>371</v>
      </c>
      <c r="B360" s="12" t="s">
        <v>474</v>
      </c>
      <c r="C360" s="12"/>
      <c r="D360" s="12"/>
      <c r="E360" s="12"/>
      <c r="F36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60" s="12" t="str">
        <f>IF(Players[[#This Row],[Coach]], "Coach", IF(Players[[#This Row],[Active]], "Active", "Inactive"))</f>
        <v>Active</v>
      </c>
      <c r="H360" s="32">
        <f>Players[[#This Row],[Base]] * Settings!$B$2 + Players[[#This Row],[Entry Bonus]] + Players[[#This Row],[Sniper Bonus]] + Players[[#This Row],[Captain Bonus]] + Players[[#This Row],[Coach Bonus]]</f>
        <v>57.923999999999999</v>
      </c>
      <c r="I360" s="21" t="b">
        <f>TRUE</f>
        <v>1</v>
      </c>
      <c r="J360" s="23" t="b">
        <f>FALSE</f>
        <v>0</v>
      </c>
      <c r="K360" s="21" t="b">
        <f>FALSE</f>
        <v>0</v>
      </c>
      <c r="L360" s="20" t="b">
        <f>FALSE</f>
        <v>0</v>
      </c>
      <c r="M360" s="20" t="b">
        <f>FALSE</f>
        <v>0</v>
      </c>
      <c r="N360" s="29">
        <v>96.54</v>
      </c>
      <c r="O360" s="28">
        <f>SUMIFS(Players[Base], Players[Team], Players[[#This Row],[Team]], Players[Entry], TRUE) * Settings!$B$3</f>
        <v>0</v>
      </c>
      <c r="P360" s="28">
        <f>SUMIFS(Players[Base], Players[Team], Players[[#This Row],[Team]], Players[Sniper], TRUE) * Settings!$B$4</f>
        <v>0</v>
      </c>
      <c r="Q360" s="28">
        <f>SUMIFS(Players[Base], Players[Team], Players[[#This Row],[Team]], Players[Captain], TRUE) * Settings!$B$5</f>
        <v>0</v>
      </c>
      <c r="R360" s="28">
        <f>SUMIFS(Players[Base], Players[Team], Players[[#This Row],[Team]], Players[Coach], TRUE) * Settings!$B$6</f>
        <v>0</v>
      </c>
      <c r="S360" s="28">
        <f>IF(Players[[#This Row],[Team]] = 0, 0, AVERAGEIFS(Players[ANC Base ATK], Players[Team], Players[[#This Row],[Team]]))</f>
        <v>0</v>
      </c>
      <c r="T360" s="28">
        <f>IF(Players[[#This Row],[Team]] = 0, 0, AVERAGEIFS(Players[ANC Base DEF], Players[Team], Players[[#This Row],[Team]]))</f>
        <v>0</v>
      </c>
      <c r="U360" s="28">
        <v>30.070804841952306</v>
      </c>
      <c r="V360" s="28">
        <v>63.047944908305894</v>
      </c>
    </row>
    <row r="361" spans="1:22" ht="15" customHeight="1">
      <c r="A361" s="12">
        <v>406</v>
      </c>
      <c r="B361" s="12" t="s">
        <v>475</v>
      </c>
      <c r="C361" s="12"/>
      <c r="D361" s="12"/>
      <c r="E361" s="12"/>
      <c r="F36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61" s="12" t="str">
        <f>IF(Players[[#This Row],[Coach]], "Coach", IF(Players[[#This Row],[Active]], "Active", "Inactive"))</f>
        <v>Active</v>
      </c>
      <c r="H361" s="32">
        <f>Players[[#This Row],[Base]] * Settings!$B$2 + Players[[#This Row],[Entry Bonus]] + Players[[#This Row],[Sniper Bonus]] + Players[[#This Row],[Captain Bonus]] + Players[[#This Row],[Coach Bonus]]</f>
        <v>53.268000000000001</v>
      </c>
      <c r="I361" s="21" t="b">
        <f>TRUE</f>
        <v>1</v>
      </c>
      <c r="J361" s="23" t="b">
        <f>FALSE</f>
        <v>0</v>
      </c>
      <c r="K361" s="21" t="b">
        <f>FALSE</f>
        <v>0</v>
      </c>
      <c r="L361" s="20" t="b">
        <f>FALSE</f>
        <v>0</v>
      </c>
      <c r="M361" s="20" t="b">
        <f>FALSE</f>
        <v>0</v>
      </c>
      <c r="N361" s="29">
        <v>88.78</v>
      </c>
      <c r="O361" s="28">
        <f>SUMIFS(Players[Base], Players[Team], Players[[#This Row],[Team]], Players[Entry], TRUE) * Settings!$B$3</f>
        <v>0</v>
      </c>
      <c r="P361" s="28">
        <f>SUMIFS(Players[Base], Players[Team], Players[[#This Row],[Team]], Players[Sniper], TRUE) * Settings!$B$4</f>
        <v>0</v>
      </c>
      <c r="Q361" s="28">
        <f>SUMIFS(Players[Base], Players[Team], Players[[#This Row],[Team]], Players[Captain], TRUE) * Settings!$B$5</f>
        <v>0</v>
      </c>
      <c r="R361" s="28">
        <f>SUMIFS(Players[Base], Players[Team], Players[[#This Row],[Team]], Players[Coach], TRUE) * Settings!$B$6</f>
        <v>0</v>
      </c>
      <c r="S361" s="28">
        <f>IF(Players[[#This Row],[Team]] = 0, 0, AVERAGEIFS(Players[ANC Base ATK], Players[Team], Players[[#This Row],[Team]]))</f>
        <v>0</v>
      </c>
      <c r="T361" s="28">
        <f>IF(Players[[#This Row],[Team]] = 0, 0, AVERAGEIFS(Players[ANC Base DEF], Players[Team], Players[[#This Row],[Team]]))</f>
        <v>0</v>
      </c>
      <c r="U361" s="28">
        <v>28.634720827472758</v>
      </c>
      <c r="V361" s="28">
        <v>49.381069563418507</v>
      </c>
    </row>
    <row r="362" spans="1:22" ht="15" customHeight="1">
      <c r="A362" s="12">
        <v>587</v>
      </c>
      <c r="B362" s="12" t="s">
        <v>476</v>
      </c>
      <c r="C362" s="12"/>
      <c r="D362" s="12"/>
      <c r="E362" s="12"/>
      <c r="F36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62" s="12" t="str">
        <f>IF(Players[[#This Row],[Coach]], "Coach", IF(Players[[#This Row],[Active]], "Active", "Inactive"))</f>
        <v>Active</v>
      </c>
      <c r="H362" s="32">
        <f>Players[[#This Row],[Base]] * Settings!$B$2 + Players[[#This Row],[Entry Bonus]] + Players[[#This Row],[Sniper Bonus]] + Players[[#This Row],[Captain Bonus]] + Players[[#This Row],[Coach Bonus]]</f>
        <v>43.673999999999999</v>
      </c>
      <c r="I362" s="21" t="b">
        <f>TRUE</f>
        <v>1</v>
      </c>
      <c r="J362" s="23" t="b">
        <f>FALSE</f>
        <v>0</v>
      </c>
      <c r="K362" s="21" t="b">
        <f>FALSE</f>
        <v>0</v>
      </c>
      <c r="L362" s="20" t="b">
        <f>FALSE</f>
        <v>0</v>
      </c>
      <c r="M362" s="20" t="b">
        <f>FALSE</f>
        <v>0</v>
      </c>
      <c r="N362" s="29">
        <v>72.790000000000006</v>
      </c>
      <c r="O362" s="28">
        <f>SUMIFS(Players[Base], Players[Team], Players[[#This Row],[Team]], Players[Entry], TRUE) * Settings!$B$3</f>
        <v>0</v>
      </c>
      <c r="P362" s="28">
        <f>SUMIFS(Players[Base], Players[Team], Players[[#This Row],[Team]], Players[Sniper], TRUE) * Settings!$B$4</f>
        <v>0</v>
      </c>
      <c r="Q362" s="28">
        <f>SUMIFS(Players[Base], Players[Team], Players[[#This Row],[Team]], Players[Captain], TRUE) * Settings!$B$5</f>
        <v>0</v>
      </c>
      <c r="R362" s="28">
        <f>SUMIFS(Players[Base], Players[Team], Players[[#This Row],[Team]], Players[Coach], TRUE) * Settings!$B$6</f>
        <v>0</v>
      </c>
      <c r="S362" s="28">
        <f>IF(Players[[#This Row],[Team]] = 0, 0, AVERAGEIFS(Players[ANC Base ATK], Players[Team], Players[[#This Row],[Team]]))</f>
        <v>0</v>
      </c>
      <c r="T362" s="28">
        <f>IF(Players[[#This Row],[Team]] = 0, 0, AVERAGEIFS(Players[ANC Base DEF], Players[Team], Players[[#This Row],[Team]]))</f>
        <v>0</v>
      </c>
      <c r="U362" s="28">
        <v>28.272314195648018</v>
      </c>
      <c r="V362" s="28">
        <v>69.738518902764937</v>
      </c>
    </row>
    <row r="363" spans="1:22" ht="15" customHeight="1">
      <c r="A363" s="12">
        <v>136</v>
      </c>
      <c r="B363" s="12" t="s">
        <v>477</v>
      </c>
      <c r="C363" s="12"/>
      <c r="D363" s="12"/>
      <c r="E363" s="12"/>
      <c r="F36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63" s="12" t="str">
        <f>IF(Players[[#This Row],[Coach]], "Coach", IF(Players[[#This Row],[Active]], "Active", "Inactive"))</f>
        <v>Active</v>
      </c>
      <c r="H363" s="32">
        <f>Players[[#This Row],[Base]] * Settings!$B$2 + Players[[#This Row],[Entry Bonus]] + Players[[#This Row],[Sniper Bonus]] + Players[[#This Row],[Captain Bonus]] + Players[[#This Row],[Coach Bonus]]</f>
        <v>49.47</v>
      </c>
      <c r="I363" s="21" t="b">
        <f>TRUE</f>
        <v>1</v>
      </c>
      <c r="J363" s="23" t="b">
        <f>FALSE</f>
        <v>0</v>
      </c>
      <c r="K363" s="21" t="b">
        <f>FALSE</f>
        <v>0</v>
      </c>
      <c r="L363" s="20" t="b">
        <f>FALSE</f>
        <v>0</v>
      </c>
      <c r="M363" s="20" t="b">
        <f>FALSE</f>
        <v>0</v>
      </c>
      <c r="N363" s="29">
        <v>82.45</v>
      </c>
      <c r="O363" s="28">
        <f>SUMIFS(Players[Base], Players[Team], Players[[#This Row],[Team]], Players[Entry], TRUE) * Settings!$B$3</f>
        <v>0</v>
      </c>
      <c r="P363" s="28">
        <f>SUMIFS(Players[Base], Players[Team], Players[[#This Row],[Team]], Players[Sniper], TRUE) * Settings!$B$4</f>
        <v>0</v>
      </c>
      <c r="Q363" s="28">
        <f>SUMIFS(Players[Base], Players[Team], Players[[#This Row],[Team]], Players[Captain], TRUE) * Settings!$B$5</f>
        <v>0</v>
      </c>
      <c r="R363" s="28">
        <f>SUMIFS(Players[Base], Players[Team], Players[[#This Row],[Team]], Players[Coach], TRUE) * Settings!$B$6</f>
        <v>0</v>
      </c>
      <c r="S363" s="28">
        <f>IF(Players[[#This Row],[Team]] = 0, 0, AVERAGEIFS(Players[ANC Base ATK], Players[Team], Players[[#This Row],[Team]]))</f>
        <v>0</v>
      </c>
      <c r="T363" s="28">
        <f>IF(Players[[#This Row],[Team]] = 0, 0, AVERAGEIFS(Players[ANC Base DEF], Players[Team], Players[[#This Row],[Team]]))</f>
        <v>0</v>
      </c>
      <c r="U363" s="28">
        <v>27.777853462756237</v>
      </c>
      <c r="V363" s="28">
        <v>69.983327750761759</v>
      </c>
    </row>
    <row r="364" spans="1:22" ht="15" customHeight="1">
      <c r="A364" s="12">
        <v>124</v>
      </c>
      <c r="B364" s="12" t="s">
        <v>478</v>
      </c>
      <c r="C364" s="12"/>
      <c r="D364" s="12"/>
      <c r="E364" s="12"/>
      <c r="F36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64" s="12" t="str">
        <f>IF(Players[[#This Row],[Coach]], "Coach", IF(Players[[#This Row],[Active]], "Active", "Inactive"))</f>
        <v>Active</v>
      </c>
      <c r="H364" s="32">
        <f>Players[[#This Row],[Base]] * Settings!$B$2 + Players[[#This Row],[Entry Bonus]] + Players[[#This Row],[Sniper Bonus]] + Players[[#This Row],[Captain Bonus]] + Players[[#This Row],[Coach Bonus]]</f>
        <v>57.833999999999996</v>
      </c>
      <c r="I364" s="21" t="b">
        <f>TRUE</f>
        <v>1</v>
      </c>
      <c r="J364" s="23" t="b">
        <f>FALSE</f>
        <v>0</v>
      </c>
      <c r="K364" s="21" t="b">
        <f>FALSE</f>
        <v>0</v>
      </c>
      <c r="L364" s="20" t="b">
        <f>FALSE</f>
        <v>0</v>
      </c>
      <c r="M364" s="20" t="b">
        <f>FALSE</f>
        <v>0</v>
      </c>
      <c r="N364" s="29">
        <v>96.39</v>
      </c>
      <c r="O364" s="28">
        <f>SUMIFS(Players[Base], Players[Team], Players[[#This Row],[Team]], Players[Entry], TRUE) * Settings!$B$3</f>
        <v>0</v>
      </c>
      <c r="P364" s="28">
        <f>SUMIFS(Players[Base], Players[Team], Players[[#This Row],[Team]], Players[Sniper], TRUE) * Settings!$B$4</f>
        <v>0</v>
      </c>
      <c r="Q364" s="28">
        <f>SUMIFS(Players[Base], Players[Team], Players[[#This Row],[Team]], Players[Captain], TRUE) * Settings!$B$5</f>
        <v>0</v>
      </c>
      <c r="R364" s="28">
        <f>SUMIFS(Players[Base], Players[Team], Players[[#This Row],[Team]], Players[Coach], TRUE) * Settings!$B$6</f>
        <v>0</v>
      </c>
      <c r="S364" s="28">
        <f>IF(Players[[#This Row],[Team]] = 0, 0, AVERAGEIFS(Players[ANC Base ATK], Players[Team], Players[[#This Row],[Team]]))</f>
        <v>0</v>
      </c>
      <c r="T364" s="28">
        <f>IF(Players[[#This Row],[Team]] = 0, 0, AVERAGEIFS(Players[ANC Base DEF], Players[Team], Players[[#This Row],[Team]]))</f>
        <v>0</v>
      </c>
      <c r="U364" s="28">
        <v>27.090236726871666</v>
      </c>
      <c r="V364" s="28">
        <v>51.723496126329103</v>
      </c>
    </row>
    <row r="365" spans="1:22" ht="15" customHeight="1">
      <c r="A365" s="12">
        <v>220</v>
      </c>
      <c r="B365" s="12" t="s">
        <v>479</v>
      </c>
      <c r="C365" s="12"/>
      <c r="D365" s="12"/>
      <c r="E365" s="12"/>
      <c r="F36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65" s="12" t="str">
        <f>IF(Players[[#This Row],[Coach]], "Coach", IF(Players[[#This Row],[Active]], "Active", "Inactive"))</f>
        <v>Active</v>
      </c>
      <c r="H365" s="32">
        <f>Players[[#This Row],[Base]] * Settings!$B$2 + Players[[#This Row],[Entry Bonus]] + Players[[#This Row],[Sniper Bonus]] + Players[[#This Row],[Captain Bonus]] + Players[[#This Row],[Coach Bonus]]</f>
        <v>41.225999999999992</v>
      </c>
      <c r="I365" s="21" t="b">
        <f>TRUE</f>
        <v>1</v>
      </c>
      <c r="J365" s="23" t="b">
        <f>FALSE</f>
        <v>0</v>
      </c>
      <c r="K365" s="21" t="b">
        <f>FALSE</f>
        <v>0</v>
      </c>
      <c r="L365" s="20" t="b">
        <f>FALSE</f>
        <v>0</v>
      </c>
      <c r="M365" s="20" t="b">
        <f>FALSE</f>
        <v>0</v>
      </c>
      <c r="N365" s="29">
        <v>68.709999999999994</v>
      </c>
      <c r="O365" s="28">
        <f>SUMIFS(Players[Base], Players[Team], Players[[#This Row],[Team]], Players[Entry], TRUE) * Settings!$B$3</f>
        <v>0</v>
      </c>
      <c r="P365" s="28">
        <f>SUMIFS(Players[Base], Players[Team], Players[[#This Row],[Team]], Players[Sniper], TRUE) * Settings!$B$4</f>
        <v>0</v>
      </c>
      <c r="Q365" s="28">
        <f>SUMIFS(Players[Base], Players[Team], Players[[#This Row],[Team]], Players[Captain], TRUE) * Settings!$B$5</f>
        <v>0</v>
      </c>
      <c r="R365" s="28">
        <f>SUMIFS(Players[Base], Players[Team], Players[[#This Row],[Team]], Players[Coach], TRUE) * Settings!$B$6</f>
        <v>0</v>
      </c>
      <c r="S365" s="28">
        <f>IF(Players[[#This Row],[Team]] = 0, 0, AVERAGEIFS(Players[ANC Base ATK], Players[Team], Players[[#This Row],[Team]]))</f>
        <v>0</v>
      </c>
      <c r="T365" s="28">
        <f>IF(Players[[#This Row],[Team]] = 0, 0, AVERAGEIFS(Players[ANC Base DEF], Players[Team], Players[[#This Row],[Team]]))</f>
        <v>0</v>
      </c>
      <c r="U365" s="28">
        <v>26.519482272693089</v>
      </c>
      <c r="V365" s="28">
        <v>79.720517489494469</v>
      </c>
    </row>
    <row r="366" spans="1:22" ht="15" customHeight="1">
      <c r="A366" s="12">
        <v>166</v>
      </c>
      <c r="B366" s="12" t="s">
        <v>480</v>
      </c>
      <c r="C366" s="12"/>
      <c r="D366" s="12"/>
      <c r="E366" s="12"/>
      <c r="F36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66" s="12" t="str">
        <f>IF(Players[[#This Row],[Coach]], "Coach", IF(Players[[#This Row],[Active]], "Active", "Inactive"))</f>
        <v>Active</v>
      </c>
      <c r="H366" s="32">
        <f>Players[[#This Row],[Base]] * Settings!$B$2 + Players[[#This Row],[Entry Bonus]] + Players[[#This Row],[Sniper Bonus]] + Players[[#This Row],[Captain Bonus]] + Players[[#This Row],[Coach Bonus]]</f>
        <v>49.511999999999993</v>
      </c>
      <c r="I366" s="21" t="b">
        <f>TRUE</f>
        <v>1</v>
      </c>
      <c r="J366" s="23" t="b">
        <f>FALSE</f>
        <v>0</v>
      </c>
      <c r="K366" s="21" t="b">
        <f>FALSE</f>
        <v>0</v>
      </c>
      <c r="L366" s="20" t="b">
        <f>FALSE</f>
        <v>0</v>
      </c>
      <c r="M366" s="20" t="b">
        <f>FALSE</f>
        <v>0</v>
      </c>
      <c r="N366" s="29">
        <v>82.52</v>
      </c>
      <c r="O366" s="28">
        <f>SUMIFS(Players[Base], Players[Team], Players[[#This Row],[Team]], Players[Entry], TRUE) * Settings!$B$3</f>
        <v>0</v>
      </c>
      <c r="P366" s="28">
        <f>SUMIFS(Players[Base], Players[Team], Players[[#This Row],[Team]], Players[Sniper], TRUE) * Settings!$B$4</f>
        <v>0</v>
      </c>
      <c r="Q366" s="28">
        <f>SUMIFS(Players[Base], Players[Team], Players[[#This Row],[Team]], Players[Captain], TRUE) * Settings!$B$5</f>
        <v>0</v>
      </c>
      <c r="R366" s="28">
        <f>SUMIFS(Players[Base], Players[Team], Players[[#This Row],[Team]], Players[Coach], TRUE) * Settings!$B$6</f>
        <v>0</v>
      </c>
      <c r="S366" s="28">
        <f>IF(Players[[#This Row],[Team]] = 0, 0, AVERAGEIFS(Players[ANC Base ATK], Players[Team], Players[[#This Row],[Team]]))</f>
        <v>0</v>
      </c>
      <c r="T366" s="28">
        <f>IF(Players[[#This Row],[Team]] = 0, 0, AVERAGEIFS(Players[ANC Base DEF], Players[Team], Players[[#This Row],[Team]]))</f>
        <v>0</v>
      </c>
      <c r="U366" s="28">
        <v>25.348547884030541</v>
      </c>
      <c r="V366" s="28">
        <v>3.0252065891758209</v>
      </c>
    </row>
    <row r="367" spans="1:22" ht="15" customHeight="1">
      <c r="A367" s="12">
        <v>265</v>
      </c>
      <c r="B367" s="12" t="s">
        <v>481</v>
      </c>
      <c r="C367" s="12"/>
      <c r="D367" s="12"/>
      <c r="E367" s="12"/>
      <c r="F36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67" s="12" t="str">
        <f>IF(Players[[#This Row],[Coach]], "Coach", IF(Players[[#This Row],[Active]], "Active", "Inactive"))</f>
        <v>Active</v>
      </c>
      <c r="H367" s="32">
        <f>Players[[#This Row],[Base]] * Settings!$B$2 + Players[[#This Row],[Entry Bonus]] + Players[[#This Row],[Sniper Bonus]] + Players[[#This Row],[Captain Bonus]] + Players[[#This Row],[Coach Bonus]]</f>
        <v>55.193999999999996</v>
      </c>
      <c r="I367" s="21" t="b">
        <f>TRUE</f>
        <v>1</v>
      </c>
      <c r="J367" s="23" t="b">
        <f>FALSE</f>
        <v>0</v>
      </c>
      <c r="K367" s="21" t="b">
        <f>FALSE</f>
        <v>0</v>
      </c>
      <c r="L367" s="20" t="b">
        <f>FALSE</f>
        <v>0</v>
      </c>
      <c r="M367" s="20" t="b">
        <f>FALSE</f>
        <v>0</v>
      </c>
      <c r="N367" s="29">
        <v>91.99</v>
      </c>
      <c r="O367" s="28">
        <f>SUMIFS(Players[Base], Players[Team], Players[[#This Row],[Team]], Players[Entry], TRUE) * Settings!$B$3</f>
        <v>0</v>
      </c>
      <c r="P367" s="28">
        <f>SUMIFS(Players[Base], Players[Team], Players[[#This Row],[Team]], Players[Sniper], TRUE) * Settings!$B$4</f>
        <v>0</v>
      </c>
      <c r="Q367" s="28">
        <f>SUMIFS(Players[Base], Players[Team], Players[[#This Row],[Team]], Players[Captain], TRUE) * Settings!$B$5</f>
        <v>0</v>
      </c>
      <c r="R367" s="28">
        <f>SUMIFS(Players[Base], Players[Team], Players[[#This Row],[Team]], Players[Coach], TRUE) * Settings!$B$6</f>
        <v>0</v>
      </c>
      <c r="S367" s="28">
        <f>IF(Players[[#This Row],[Team]] = 0, 0, AVERAGEIFS(Players[ANC Base ATK], Players[Team], Players[[#This Row],[Team]]))</f>
        <v>0</v>
      </c>
      <c r="T367" s="28">
        <f>IF(Players[[#This Row],[Team]] = 0, 0, AVERAGEIFS(Players[ANC Base DEF], Players[Team], Players[[#This Row],[Team]]))</f>
        <v>0</v>
      </c>
      <c r="U367" s="28">
        <v>25.306306795370247</v>
      </c>
      <c r="V367" s="28">
        <v>93.400846907135815</v>
      </c>
    </row>
    <row r="368" spans="1:22" ht="15" customHeight="1">
      <c r="A368" s="12">
        <v>453</v>
      </c>
      <c r="B368" s="12" t="s">
        <v>482</v>
      </c>
      <c r="C368" s="12"/>
      <c r="D368" s="12"/>
      <c r="E368" s="12"/>
      <c r="F36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68" s="12" t="str">
        <f>IF(Players[[#This Row],[Coach]], "Coach", IF(Players[[#This Row],[Active]], "Active", "Inactive"))</f>
        <v>Active</v>
      </c>
      <c r="H368" s="32">
        <f>Players[[#This Row],[Base]] * Settings!$B$2 + Players[[#This Row],[Entry Bonus]] + Players[[#This Row],[Sniper Bonus]] + Players[[#This Row],[Captain Bonus]] + Players[[#This Row],[Coach Bonus]]</f>
        <v>58.295999999999992</v>
      </c>
      <c r="I368" s="21" t="b">
        <f>TRUE</f>
        <v>1</v>
      </c>
      <c r="J368" s="23" t="b">
        <f>FALSE</f>
        <v>0</v>
      </c>
      <c r="K368" s="21" t="b">
        <f>FALSE</f>
        <v>0</v>
      </c>
      <c r="L368" s="20" t="b">
        <f>FALSE</f>
        <v>0</v>
      </c>
      <c r="M368" s="20" t="b">
        <f>FALSE</f>
        <v>0</v>
      </c>
      <c r="N368" s="29">
        <v>97.16</v>
      </c>
      <c r="O368" s="28">
        <f>SUMIFS(Players[Base], Players[Team], Players[[#This Row],[Team]], Players[Entry], TRUE) * Settings!$B$3</f>
        <v>0</v>
      </c>
      <c r="P368" s="28">
        <f>SUMIFS(Players[Base], Players[Team], Players[[#This Row],[Team]], Players[Sniper], TRUE) * Settings!$B$4</f>
        <v>0</v>
      </c>
      <c r="Q368" s="28">
        <f>SUMIFS(Players[Base], Players[Team], Players[[#This Row],[Team]], Players[Captain], TRUE) * Settings!$B$5</f>
        <v>0</v>
      </c>
      <c r="R368" s="28">
        <f>SUMIFS(Players[Base], Players[Team], Players[[#This Row],[Team]], Players[Coach], TRUE) * Settings!$B$6</f>
        <v>0</v>
      </c>
      <c r="S368" s="28">
        <f>IF(Players[[#This Row],[Team]] = 0, 0, AVERAGEIFS(Players[ANC Base ATK], Players[Team], Players[[#This Row],[Team]]))</f>
        <v>0</v>
      </c>
      <c r="T368" s="28">
        <f>IF(Players[[#This Row],[Team]] = 0, 0, AVERAGEIFS(Players[ANC Base DEF], Players[Team], Players[[#This Row],[Team]]))</f>
        <v>0</v>
      </c>
      <c r="U368" s="28">
        <v>24.917944412337501</v>
      </c>
      <c r="V368" s="28">
        <v>2.9118490922827278</v>
      </c>
    </row>
    <row r="369" spans="1:22" ht="15" customHeight="1">
      <c r="A369" s="12">
        <v>442</v>
      </c>
      <c r="B369" s="12" t="s">
        <v>483</v>
      </c>
      <c r="C369" s="12"/>
      <c r="D369" s="12"/>
      <c r="E369" s="12"/>
      <c r="F36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69" s="12" t="str">
        <f>IF(Players[[#This Row],[Coach]], "Coach", IF(Players[[#This Row],[Active]], "Active", "Inactive"))</f>
        <v>Active</v>
      </c>
      <c r="H369" s="32">
        <f>Players[[#This Row],[Base]] * Settings!$B$2 + Players[[#This Row],[Entry Bonus]] + Players[[#This Row],[Sniper Bonus]] + Players[[#This Row],[Captain Bonus]] + Players[[#This Row],[Coach Bonus]]</f>
        <v>33.558</v>
      </c>
      <c r="I369" s="21" t="b">
        <f>TRUE</f>
        <v>1</v>
      </c>
      <c r="J369" s="23" t="b">
        <f>FALSE</f>
        <v>0</v>
      </c>
      <c r="K369" s="21" t="b">
        <f>FALSE</f>
        <v>0</v>
      </c>
      <c r="L369" s="20" t="b">
        <f>FALSE</f>
        <v>0</v>
      </c>
      <c r="M369" s="20" t="b">
        <f>FALSE</f>
        <v>0</v>
      </c>
      <c r="N369" s="29">
        <v>55.93</v>
      </c>
      <c r="O369" s="28">
        <f>SUMIFS(Players[Base], Players[Team], Players[[#This Row],[Team]], Players[Entry], TRUE) * Settings!$B$3</f>
        <v>0</v>
      </c>
      <c r="P369" s="28">
        <f>SUMIFS(Players[Base], Players[Team], Players[[#This Row],[Team]], Players[Sniper], TRUE) * Settings!$B$4</f>
        <v>0</v>
      </c>
      <c r="Q369" s="28">
        <f>SUMIFS(Players[Base], Players[Team], Players[[#This Row],[Team]], Players[Captain], TRUE) * Settings!$B$5</f>
        <v>0</v>
      </c>
      <c r="R369" s="28">
        <f>SUMIFS(Players[Base], Players[Team], Players[[#This Row],[Team]], Players[Coach], TRUE) * Settings!$B$6</f>
        <v>0</v>
      </c>
      <c r="S369" s="28">
        <f>IF(Players[[#This Row],[Team]] = 0, 0, AVERAGEIFS(Players[ANC Base ATK], Players[Team], Players[[#This Row],[Team]]))</f>
        <v>0</v>
      </c>
      <c r="T369" s="28">
        <f>IF(Players[[#This Row],[Team]] = 0, 0, AVERAGEIFS(Players[ANC Base DEF], Players[Team], Players[[#This Row],[Team]]))</f>
        <v>0</v>
      </c>
      <c r="U369" s="28">
        <v>24.721515486291029</v>
      </c>
      <c r="V369" s="28">
        <v>68.319768416847708</v>
      </c>
    </row>
    <row r="370" spans="1:22" ht="15" customHeight="1">
      <c r="A370" s="12">
        <v>433</v>
      </c>
      <c r="B370" s="12" t="s">
        <v>484</v>
      </c>
      <c r="C370" s="12"/>
      <c r="D370" s="12"/>
      <c r="E370" s="12"/>
      <c r="F37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70" s="12" t="str">
        <f>IF(Players[[#This Row],[Coach]], "Coach", IF(Players[[#This Row],[Active]], "Active", "Inactive"))</f>
        <v>Active</v>
      </c>
      <c r="H370" s="32">
        <f>Players[[#This Row],[Base]] * Settings!$B$2 + Players[[#This Row],[Entry Bonus]] + Players[[#This Row],[Sniper Bonus]] + Players[[#This Row],[Captain Bonus]] + Players[[#This Row],[Coach Bonus]]</f>
        <v>46.859999999999992</v>
      </c>
      <c r="I370" s="21" t="b">
        <f>TRUE</f>
        <v>1</v>
      </c>
      <c r="J370" s="23" t="b">
        <f>FALSE</f>
        <v>0</v>
      </c>
      <c r="K370" s="21" t="b">
        <f>FALSE</f>
        <v>0</v>
      </c>
      <c r="L370" s="20" t="b">
        <f>FALSE</f>
        <v>0</v>
      </c>
      <c r="M370" s="20" t="b">
        <f>FALSE</f>
        <v>0</v>
      </c>
      <c r="N370" s="29">
        <v>78.099999999999994</v>
      </c>
      <c r="O370" s="28">
        <f>SUMIFS(Players[Base], Players[Team], Players[[#This Row],[Team]], Players[Entry], TRUE) * Settings!$B$3</f>
        <v>0</v>
      </c>
      <c r="P370" s="28">
        <f>SUMIFS(Players[Base], Players[Team], Players[[#This Row],[Team]], Players[Sniper], TRUE) * Settings!$B$4</f>
        <v>0</v>
      </c>
      <c r="Q370" s="28">
        <f>SUMIFS(Players[Base], Players[Team], Players[[#This Row],[Team]], Players[Captain], TRUE) * Settings!$B$5</f>
        <v>0</v>
      </c>
      <c r="R370" s="28">
        <f>SUMIFS(Players[Base], Players[Team], Players[[#This Row],[Team]], Players[Coach], TRUE) * Settings!$B$6</f>
        <v>0</v>
      </c>
      <c r="S370" s="28">
        <f>IF(Players[[#This Row],[Team]] = 0, 0, AVERAGEIFS(Players[ANC Base ATK], Players[Team], Players[[#This Row],[Team]]))</f>
        <v>0</v>
      </c>
      <c r="T370" s="28">
        <f>IF(Players[[#This Row],[Team]] = 0, 0, AVERAGEIFS(Players[ANC Base DEF], Players[Team], Players[[#This Row],[Team]]))</f>
        <v>0</v>
      </c>
      <c r="U370" s="28">
        <v>24.645161740571975</v>
      </c>
      <c r="V370" s="28">
        <v>66.376161192014862</v>
      </c>
    </row>
    <row r="371" spans="1:22" ht="15" customHeight="1">
      <c r="A371" s="12">
        <v>608</v>
      </c>
      <c r="B371" s="12" t="s">
        <v>485</v>
      </c>
      <c r="C371" s="12"/>
      <c r="D371" s="12"/>
      <c r="E371" s="12"/>
      <c r="F37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71" s="12" t="str">
        <f>IF(Players[[#This Row],[Coach]], "Coach", IF(Players[[#This Row],[Active]], "Active", "Inactive"))</f>
        <v>Active</v>
      </c>
      <c r="H371" s="32">
        <f>Players[[#This Row],[Base]] * Settings!$B$2 + Players[[#This Row],[Entry Bonus]] + Players[[#This Row],[Sniper Bonus]] + Players[[#This Row],[Captain Bonus]] + Players[[#This Row],[Coach Bonus]]</f>
        <v>25.763999999999999</v>
      </c>
      <c r="I371" s="21" t="b">
        <f>TRUE</f>
        <v>1</v>
      </c>
      <c r="J371" s="23" t="b">
        <f>FALSE</f>
        <v>0</v>
      </c>
      <c r="K371" s="21" t="b">
        <f>FALSE</f>
        <v>0</v>
      </c>
      <c r="L371" s="20" t="b">
        <f>FALSE</f>
        <v>0</v>
      </c>
      <c r="M371" s="20" t="b">
        <f>FALSE</f>
        <v>0</v>
      </c>
      <c r="N371" s="29">
        <v>42.94</v>
      </c>
      <c r="O371" s="28">
        <f>SUMIFS(Players[Base], Players[Team], Players[[#This Row],[Team]], Players[Entry], TRUE) * Settings!$B$3</f>
        <v>0</v>
      </c>
      <c r="P371" s="28">
        <f>SUMIFS(Players[Base], Players[Team], Players[[#This Row],[Team]], Players[Sniper], TRUE) * Settings!$B$4</f>
        <v>0</v>
      </c>
      <c r="Q371" s="28">
        <f>SUMIFS(Players[Base], Players[Team], Players[[#This Row],[Team]], Players[Captain], TRUE) * Settings!$B$5</f>
        <v>0</v>
      </c>
      <c r="R371" s="28">
        <f>SUMIFS(Players[Base], Players[Team], Players[[#This Row],[Team]], Players[Coach], TRUE) * Settings!$B$6</f>
        <v>0</v>
      </c>
      <c r="S371" s="28">
        <f>IF(Players[[#This Row],[Team]] = 0, 0, AVERAGEIFS(Players[ANC Base ATK], Players[Team], Players[[#This Row],[Team]]))</f>
        <v>0</v>
      </c>
      <c r="T371" s="28">
        <f>IF(Players[[#This Row],[Team]] = 0, 0, AVERAGEIFS(Players[ANC Base DEF], Players[Team], Players[[#This Row],[Team]]))</f>
        <v>0</v>
      </c>
      <c r="U371" s="28">
        <v>24.481001395348603</v>
      </c>
      <c r="V371" s="28">
        <v>10.84846427005478</v>
      </c>
    </row>
    <row r="372" spans="1:22" ht="15" customHeight="1">
      <c r="A372" s="12">
        <v>242</v>
      </c>
      <c r="B372" s="12" t="s">
        <v>486</v>
      </c>
      <c r="C372" s="12"/>
      <c r="D372" s="12"/>
      <c r="E372" s="12"/>
      <c r="F37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72" s="12" t="str">
        <f>IF(Players[[#This Row],[Coach]], "Coach", IF(Players[[#This Row],[Active]], "Active", "Inactive"))</f>
        <v>Active</v>
      </c>
      <c r="H372" s="32">
        <f>Players[[#This Row],[Base]] * Settings!$B$2 + Players[[#This Row],[Entry Bonus]] + Players[[#This Row],[Sniper Bonus]] + Players[[#This Row],[Captain Bonus]] + Players[[#This Row],[Coach Bonus]]</f>
        <v>31.013999999999996</v>
      </c>
      <c r="I372" s="21" t="b">
        <f>TRUE</f>
        <v>1</v>
      </c>
      <c r="J372" s="23" t="b">
        <f>FALSE</f>
        <v>0</v>
      </c>
      <c r="K372" s="21" t="b">
        <f>FALSE</f>
        <v>0</v>
      </c>
      <c r="L372" s="20" t="b">
        <f>FALSE</f>
        <v>0</v>
      </c>
      <c r="M372" s="20" t="b">
        <f>FALSE</f>
        <v>0</v>
      </c>
      <c r="N372" s="29">
        <v>51.69</v>
      </c>
      <c r="O372" s="28">
        <f>SUMIFS(Players[Base], Players[Team], Players[[#This Row],[Team]], Players[Entry], TRUE) * Settings!$B$3</f>
        <v>0</v>
      </c>
      <c r="P372" s="28">
        <f>SUMIFS(Players[Base], Players[Team], Players[[#This Row],[Team]], Players[Sniper], TRUE) * Settings!$B$4</f>
        <v>0</v>
      </c>
      <c r="Q372" s="28">
        <f>SUMIFS(Players[Base], Players[Team], Players[[#This Row],[Team]], Players[Captain], TRUE) * Settings!$B$5</f>
        <v>0</v>
      </c>
      <c r="R372" s="28">
        <f>SUMIFS(Players[Base], Players[Team], Players[[#This Row],[Team]], Players[Coach], TRUE) * Settings!$B$6</f>
        <v>0</v>
      </c>
      <c r="S372" s="28">
        <f>IF(Players[[#This Row],[Team]] = 0, 0, AVERAGEIFS(Players[ANC Base ATK], Players[Team], Players[[#This Row],[Team]]))</f>
        <v>0</v>
      </c>
      <c r="T372" s="28">
        <f>IF(Players[[#This Row],[Team]] = 0, 0, AVERAGEIFS(Players[ANC Base DEF], Players[Team], Players[[#This Row],[Team]]))</f>
        <v>0</v>
      </c>
      <c r="U372" s="28">
        <v>24.350169785543596</v>
      </c>
      <c r="V372" s="28">
        <v>48.773259745774524</v>
      </c>
    </row>
    <row r="373" spans="1:22" ht="15" customHeight="1">
      <c r="A373" s="12">
        <v>118</v>
      </c>
      <c r="B373" s="12" t="s">
        <v>487</v>
      </c>
      <c r="C373" s="12"/>
      <c r="D373" s="12"/>
      <c r="E373" s="12"/>
      <c r="F37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73" s="12" t="str">
        <f>IF(Players[[#This Row],[Coach]], "Coach", IF(Players[[#This Row],[Active]], "Active", "Inactive"))</f>
        <v>Active</v>
      </c>
      <c r="H373" s="32">
        <f>Players[[#This Row],[Base]] * Settings!$B$2 + Players[[#This Row],[Entry Bonus]] + Players[[#This Row],[Sniper Bonus]] + Players[[#This Row],[Captain Bonus]] + Players[[#This Row],[Coach Bonus]]</f>
        <v>53.07</v>
      </c>
      <c r="I373" s="21" t="b">
        <f>TRUE</f>
        <v>1</v>
      </c>
      <c r="J373" s="23" t="b">
        <f>FALSE</f>
        <v>0</v>
      </c>
      <c r="K373" s="21" t="b">
        <f>FALSE</f>
        <v>0</v>
      </c>
      <c r="L373" s="20" t="b">
        <f>FALSE</f>
        <v>0</v>
      </c>
      <c r="M373" s="20" t="b">
        <f>FALSE</f>
        <v>0</v>
      </c>
      <c r="N373" s="29">
        <v>88.45</v>
      </c>
      <c r="O373" s="28">
        <f>SUMIFS(Players[Base], Players[Team], Players[[#This Row],[Team]], Players[Entry], TRUE) * Settings!$B$3</f>
        <v>0</v>
      </c>
      <c r="P373" s="28">
        <f>SUMIFS(Players[Base], Players[Team], Players[[#This Row],[Team]], Players[Sniper], TRUE) * Settings!$B$4</f>
        <v>0</v>
      </c>
      <c r="Q373" s="28">
        <f>SUMIFS(Players[Base], Players[Team], Players[[#This Row],[Team]], Players[Captain], TRUE) * Settings!$B$5</f>
        <v>0</v>
      </c>
      <c r="R373" s="28">
        <f>SUMIFS(Players[Base], Players[Team], Players[[#This Row],[Team]], Players[Coach], TRUE) * Settings!$B$6</f>
        <v>0</v>
      </c>
      <c r="S373" s="28">
        <f>IF(Players[[#This Row],[Team]] = 0, 0, AVERAGEIFS(Players[ANC Base ATK], Players[Team], Players[[#This Row],[Team]]))</f>
        <v>0</v>
      </c>
      <c r="T373" s="28">
        <f>IF(Players[[#This Row],[Team]] = 0, 0, AVERAGEIFS(Players[ANC Base DEF], Players[Team], Players[[#This Row],[Team]]))</f>
        <v>0</v>
      </c>
      <c r="U373" s="28">
        <v>23.99913021827852</v>
      </c>
      <c r="V373" s="28">
        <v>80.859429299065923</v>
      </c>
    </row>
    <row r="374" spans="1:22" ht="15" customHeight="1">
      <c r="A374" s="12">
        <v>56</v>
      </c>
      <c r="B374" s="12" t="s">
        <v>488</v>
      </c>
      <c r="C374" s="12"/>
      <c r="D374" s="12"/>
      <c r="E374" s="12"/>
      <c r="F37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74" s="12" t="str">
        <f>IF(Players[[#This Row],[Coach]], "Coach", IF(Players[[#This Row],[Active]], "Active", "Inactive"))</f>
        <v>Active</v>
      </c>
      <c r="H374" s="32">
        <f>Players[[#This Row],[Base]] * Settings!$B$2 + Players[[#This Row],[Entry Bonus]] + Players[[#This Row],[Sniper Bonus]] + Players[[#This Row],[Captain Bonus]] + Players[[#This Row],[Coach Bonus]]</f>
        <v>57.779999999999994</v>
      </c>
      <c r="I374" s="21" t="b">
        <f>TRUE</f>
        <v>1</v>
      </c>
      <c r="J374" s="23" t="b">
        <f>FALSE</f>
        <v>0</v>
      </c>
      <c r="K374" s="21" t="b">
        <f>FALSE</f>
        <v>0</v>
      </c>
      <c r="L374" s="20" t="b">
        <f>FALSE</f>
        <v>0</v>
      </c>
      <c r="M374" s="20" t="b">
        <f>FALSE</f>
        <v>0</v>
      </c>
      <c r="N374" s="29">
        <v>96.3</v>
      </c>
      <c r="O374" s="28">
        <f>SUMIFS(Players[Base], Players[Team], Players[[#This Row],[Team]], Players[Entry], TRUE) * Settings!$B$3</f>
        <v>0</v>
      </c>
      <c r="P374" s="28">
        <f>SUMIFS(Players[Base], Players[Team], Players[[#This Row],[Team]], Players[Sniper], TRUE) * Settings!$B$4</f>
        <v>0</v>
      </c>
      <c r="Q374" s="28">
        <f>SUMIFS(Players[Base], Players[Team], Players[[#This Row],[Team]], Players[Captain], TRUE) * Settings!$B$5</f>
        <v>0</v>
      </c>
      <c r="R374" s="28">
        <f>SUMIFS(Players[Base], Players[Team], Players[[#This Row],[Team]], Players[Coach], TRUE) * Settings!$B$6</f>
        <v>0</v>
      </c>
      <c r="S374" s="28">
        <f>IF(Players[[#This Row],[Team]] = 0, 0, AVERAGEIFS(Players[ANC Base ATK], Players[Team], Players[[#This Row],[Team]]))</f>
        <v>0</v>
      </c>
      <c r="T374" s="28">
        <f>IF(Players[[#This Row],[Team]] = 0, 0, AVERAGEIFS(Players[ANC Base DEF], Players[Team], Players[[#This Row],[Team]]))</f>
        <v>0</v>
      </c>
      <c r="U374" s="28">
        <v>23.92912343690729</v>
      </c>
      <c r="V374" s="28">
        <v>54.091256871217055</v>
      </c>
    </row>
    <row r="375" spans="1:22" ht="15" customHeight="1">
      <c r="A375" s="12">
        <v>605</v>
      </c>
      <c r="B375" s="12" t="s">
        <v>489</v>
      </c>
      <c r="C375" s="12"/>
      <c r="D375" s="12"/>
      <c r="E375" s="12"/>
      <c r="F37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75" s="12" t="str">
        <f>IF(Players[[#This Row],[Coach]], "Coach", IF(Players[[#This Row],[Active]], "Active", "Inactive"))</f>
        <v>Active</v>
      </c>
      <c r="H375" s="32">
        <f>Players[[#This Row],[Base]] * Settings!$B$2 + Players[[#This Row],[Entry Bonus]] + Players[[#This Row],[Sniper Bonus]] + Players[[#This Row],[Captain Bonus]] + Players[[#This Row],[Coach Bonus]]</f>
        <v>55.247999999999998</v>
      </c>
      <c r="I375" s="21" t="b">
        <f>TRUE</f>
        <v>1</v>
      </c>
      <c r="J375" s="23" t="b">
        <f>FALSE</f>
        <v>0</v>
      </c>
      <c r="K375" s="21" t="b">
        <f>FALSE</f>
        <v>0</v>
      </c>
      <c r="L375" s="20" t="b">
        <f>FALSE</f>
        <v>0</v>
      </c>
      <c r="M375" s="20" t="b">
        <f>FALSE</f>
        <v>0</v>
      </c>
      <c r="N375" s="29">
        <v>92.08</v>
      </c>
      <c r="O375" s="28">
        <f>SUMIFS(Players[Base], Players[Team], Players[[#This Row],[Team]], Players[Entry], TRUE) * Settings!$B$3</f>
        <v>0</v>
      </c>
      <c r="P375" s="28">
        <f>SUMIFS(Players[Base], Players[Team], Players[[#This Row],[Team]], Players[Sniper], TRUE) * Settings!$B$4</f>
        <v>0</v>
      </c>
      <c r="Q375" s="28">
        <f>SUMIFS(Players[Base], Players[Team], Players[[#This Row],[Team]], Players[Captain], TRUE) * Settings!$B$5</f>
        <v>0</v>
      </c>
      <c r="R375" s="28">
        <f>SUMIFS(Players[Base], Players[Team], Players[[#This Row],[Team]], Players[Coach], TRUE) * Settings!$B$6</f>
        <v>0</v>
      </c>
      <c r="S375" s="28">
        <f>IF(Players[[#This Row],[Team]] = 0, 0, AVERAGEIFS(Players[ANC Base ATK], Players[Team], Players[[#This Row],[Team]]))</f>
        <v>0</v>
      </c>
      <c r="T375" s="28">
        <f>IF(Players[[#This Row],[Team]] = 0, 0, AVERAGEIFS(Players[ANC Base DEF], Players[Team], Players[[#This Row],[Team]]))</f>
        <v>0</v>
      </c>
      <c r="U375" s="28">
        <v>23.839872854720692</v>
      </c>
      <c r="V375" s="28">
        <v>92.043803772709992</v>
      </c>
    </row>
    <row r="376" spans="1:22" ht="15" customHeight="1">
      <c r="A376" s="12">
        <v>482</v>
      </c>
      <c r="B376" s="12" t="s">
        <v>490</v>
      </c>
      <c r="C376" s="12"/>
      <c r="D376" s="12"/>
      <c r="E376" s="12"/>
      <c r="F37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76" s="12" t="str">
        <f>IF(Players[[#This Row],[Coach]], "Coach", IF(Players[[#This Row],[Active]], "Active", "Inactive"))</f>
        <v>Active</v>
      </c>
      <c r="H376" s="32">
        <f>Players[[#This Row],[Base]] * Settings!$B$2 + Players[[#This Row],[Entry Bonus]] + Players[[#This Row],[Sniper Bonus]] + Players[[#This Row],[Captain Bonus]] + Players[[#This Row],[Coach Bonus]]</f>
        <v>27.186</v>
      </c>
      <c r="I376" s="21" t="b">
        <f>TRUE</f>
        <v>1</v>
      </c>
      <c r="J376" s="23" t="b">
        <f>FALSE</f>
        <v>0</v>
      </c>
      <c r="K376" s="21" t="b">
        <f>FALSE</f>
        <v>0</v>
      </c>
      <c r="L376" s="20" t="b">
        <f>FALSE</f>
        <v>0</v>
      </c>
      <c r="M376" s="20" t="b">
        <f>FALSE</f>
        <v>0</v>
      </c>
      <c r="N376" s="29">
        <v>45.31</v>
      </c>
      <c r="O376" s="28">
        <f>SUMIFS(Players[Base], Players[Team], Players[[#This Row],[Team]], Players[Entry], TRUE) * Settings!$B$3</f>
        <v>0</v>
      </c>
      <c r="P376" s="28">
        <f>SUMIFS(Players[Base], Players[Team], Players[[#This Row],[Team]], Players[Sniper], TRUE) * Settings!$B$4</f>
        <v>0</v>
      </c>
      <c r="Q376" s="28">
        <f>SUMIFS(Players[Base], Players[Team], Players[[#This Row],[Team]], Players[Captain], TRUE) * Settings!$B$5</f>
        <v>0</v>
      </c>
      <c r="R376" s="28">
        <f>SUMIFS(Players[Base], Players[Team], Players[[#This Row],[Team]], Players[Coach], TRUE) * Settings!$B$6</f>
        <v>0</v>
      </c>
      <c r="S376" s="28">
        <f>IF(Players[[#This Row],[Team]] = 0, 0, AVERAGEIFS(Players[ANC Base ATK], Players[Team], Players[[#This Row],[Team]]))</f>
        <v>0</v>
      </c>
      <c r="T376" s="28">
        <f>IF(Players[[#This Row],[Team]] = 0, 0, AVERAGEIFS(Players[ANC Base DEF], Players[Team], Players[[#This Row],[Team]]))</f>
        <v>0</v>
      </c>
      <c r="U376" s="28">
        <v>23.780643063432628</v>
      </c>
      <c r="V376" s="28">
        <v>20.158953543989412</v>
      </c>
    </row>
    <row r="377" spans="1:22" ht="15" customHeight="1">
      <c r="A377" s="12">
        <v>462</v>
      </c>
      <c r="B377" s="12" t="s">
        <v>491</v>
      </c>
      <c r="C377" s="12"/>
      <c r="D377" s="12"/>
      <c r="E377" s="12"/>
      <c r="F37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77" s="12" t="str">
        <f>IF(Players[[#This Row],[Coach]], "Coach", IF(Players[[#This Row],[Active]], "Active", "Inactive"))</f>
        <v>Active</v>
      </c>
      <c r="H377" s="32">
        <f>Players[[#This Row],[Base]] * Settings!$B$2 + Players[[#This Row],[Entry Bonus]] + Players[[#This Row],[Sniper Bonus]] + Players[[#This Row],[Captain Bonus]] + Players[[#This Row],[Coach Bonus]]</f>
        <v>55.98</v>
      </c>
      <c r="I377" s="21" t="b">
        <f>TRUE</f>
        <v>1</v>
      </c>
      <c r="J377" s="23" t="b">
        <f>FALSE</f>
        <v>0</v>
      </c>
      <c r="K377" s="21" t="b">
        <f>FALSE</f>
        <v>0</v>
      </c>
      <c r="L377" s="20" t="b">
        <f>FALSE</f>
        <v>0</v>
      </c>
      <c r="M377" s="20" t="b">
        <f>FALSE</f>
        <v>0</v>
      </c>
      <c r="N377" s="29">
        <v>93.3</v>
      </c>
      <c r="O377" s="28">
        <f>SUMIFS(Players[Base], Players[Team], Players[[#This Row],[Team]], Players[Entry], TRUE) * Settings!$B$3</f>
        <v>0</v>
      </c>
      <c r="P377" s="28">
        <f>SUMIFS(Players[Base], Players[Team], Players[[#This Row],[Team]], Players[Sniper], TRUE) * Settings!$B$4</f>
        <v>0</v>
      </c>
      <c r="Q377" s="28">
        <f>SUMIFS(Players[Base], Players[Team], Players[[#This Row],[Team]], Players[Captain], TRUE) * Settings!$B$5</f>
        <v>0</v>
      </c>
      <c r="R377" s="28">
        <f>SUMIFS(Players[Base], Players[Team], Players[[#This Row],[Team]], Players[Coach], TRUE) * Settings!$B$6</f>
        <v>0</v>
      </c>
      <c r="S377" s="28">
        <f>IF(Players[[#This Row],[Team]] = 0, 0, AVERAGEIFS(Players[ANC Base ATK], Players[Team], Players[[#This Row],[Team]]))</f>
        <v>0</v>
      </c>
      <c r="T377" s="28">
        <f>IF(Players[[#This Row],[Team]] = 0, 0, AVERAGEIFS(Players[ANC Base DEF], Players[Team], Players[[#This Row],[Team]]))</f>
        <v>0</v>
      </c>
      <c r="U377" s="28">
        <v>22.929436862162376</v>
      </c>
      <c r="V377" s="28">
        <v>53.013703448106618</v>
      </c>
    </row>
    <row r="378" spans="1:22" ht="15" customHeight="1">
      <c r="A378" s="12">
        <v>456</v>
      </c>
      <c r="B378" s="12" t="s">
        <v>492</v>
      </c>
      <c r="C378" s="12"/>
      <c r="D378" s="12"/>
      <c r="E378" s="12"/>
      <c r="F37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78" s="12" t="str">
        <f>IF(Players[[#This Row],[Coach]], "Coach", IF(Players[[#This Row],[Active]], "Active", "Inactive"))</f>
        <v>Active</v>
      </c>
      <c r="H378" s="32">
        <f>Players[[#This Row],[Base]] * Settings!$B$2 + Players[[#This Row],[Entry Bonus]] + Players[[#This Row],[Sniper Bonus]] + Players[[#This Row],[Captain Bonus]] + Players[[#This Row],[Coach Bonus]]</f>
        <v>25.884</v>
      </c>
      <c r="I378" s="21" t="b">
        <f>TRUE</f>
        <v>1</v>
      </c>
      <c r="J378" s="23" t="b">
        <f>FALSE</f>
        <v>0</v>
      </c>
      <c r="K378" s="21" t="b">
        <f>FALSE</f>
        <v>0</v>
      </c>
      <c r="L378" s="20" t="b">
        <f>FALSE</f>
        <v>0</v>
      </c>
      <c r="M378" s="20" t="b">
        <f>FALSE</f>
        <v>0</v>
      </c>
      <c r="N378" s="29">
        <v>43.14</v>
      </c>
      <c r="O378" s="28">
        <f>SUMIFS(Players[Base], Players[Team], Players[[#This Row],[Team]], Players[Entry], TRUE) * Settings!$B$3</f>
        <v>0</v>
      </c>
      <c r="P378" s="28">
        <f>SUMIFS(Players[Base], Players[Team], Players[[#This Row],[Team]], Players[Sniper], TRUE) * Settings!$B$4</f>
        <v>0</v>
      </c>
      <c r="Q378" s="28">
        <f>SUMIFS(Players[Base], Players[Team], Players[[#This Row],[Team]], Players[Captain], TRUE) * Settings!$B$5</f>
        <v>0</v>
      </c>
      <c r="R378" s="28">
        <f>SUMIFS(Players[Base], Players[Team], Players[[#This Row],[Team]], Players[Coach], TRUE) * Settings!$B$6</f>
        <v>0</v>
      </c>
      <c r="S378" s="28">
        <f>IF(Players[[#This Row],[Team]] = 0, 0, AVERAGEIFS(Players[ANC Base ATK], Players[Team], Players[[#This Row],[Team]]))</f>
        <v>0</v>
      </c>
      <c r="T378" s="28">
        <f>IF(Players[[#This Row],[Team]] = 0, 0, AVERAGEIFS(Players[ANC Base DEF], Players[Team], Players[[#This Row],[Team]]))</f>
        <v>0</v>
      </c>
      <c r="U378" s="28">
        <v>22.847515527138</v>
      </c>
      <c r="V378" s="28">
        <v>43.832299887875926</v>
      </c>
    </row>
    <row r="379" spans="1:22" ht="15" customHeight="1">
      <c r="A379" s="12">
        <v>598</v>
      </c>
      <c r="B379" s="12" t="s">
        <v>493</v>
      </c>
      <c r="C379" s="12"/>
      <c r="D379" s="12"/>
      <c r="E379" s="12"/>
      <c r="F37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79" s="12" t="str">
        <f>IF(Players[[#This Row],[Coach]], "Coach", IF(Players[[#This Row],[Active]], "Active", "Inactive"))</f>
        <v>Active</v>
      </c>
      <c r="H379" s="32">
        <f>Players[[#This Row],[Base]] * Settings!$B$2 + Players[[#This Row],[Entry Bonus]] + Players[[#This Row],[Sniper Bonus]] + Players[[#This Row],[Captain Bonus]] + Players[[#This Row],[Coach Bonus]]</f>
        <v>26.004000000000001</v>
      </c>
      <c r="I379" s="21" t="b">
        <f>TRUE</f>
        <v>1</v>
      </c>
      <c r="J379" s="23" t="b">
        <f>FALSE</f>
        <v>0</v>
      </c>
      <c r="K379" s="21" t="b">
        <f>FALSE</f>
        <v>0</v>
      </c>
      <c r="L379" s="20" t="b">
        <f>FALSE</f>
        <v>0</v>
      </c>
      <c r="M379" s="20" t="b">
        <f>FALSE</f>
        <v>0</v>
      </c>
      <c r="N379" s="29">
        <v>43.34</v>
      </c>
      <c r="O379" s="28">
        <f>SUMIFS(Players[Base], Players[Team], Players[[#This Row],[Team]], Players[Entry], TRUE) * Settings!$B$3</f>
        <v>0</v>
      </c>
      <c r="P379" s="28">
        <f>SUMIFS(Players[Base], Players[Team], Players[[#This Row],[Team]], Players[Sniper], TRUE) * Settings!$B$4</f>
        <v>0</v>
      </c>
      <c r="Q379" s="28">
        <f>SUMIFS(Players[Base], Players[Team], Players[[#This Row],[Team]], Players[Captain], TRUE) * Settings!$B$5</f>
        <v>0</v>
      </c>
      <c r="R379" s="28">
        <f>SUMIFS(Players[Base], Players[Team], Players[[#This Row],[Team]], Players[Coach], TRUE) * Settings!$B$6</f>
        <v>0</v>
      </c>
      <c r="S379" s="28">
        <f>IF(Players[[#This Row],[Team]] = 0, 0, AVERAGEIFS(Players[ANC Base ATK], Players[Team], Players[[#This Row],[Team]]))</f>
        <v>0</v>
      </c>
      <c r="T379" s="28">
        <f>IF(Players[[#This Row],[Team]] = 0, 0, AVERAGEIFS(Players[ANC Base DEF], Players[Team], Players[[#This Row],[Team]]))</f>
        <v>0</v>
      </c>
      <c r="U379" s="28">
        <v>22.434714441419764</v>
      </c>
      <c r="V379" s="28">
        <v>95.606794242433125</v>
      </c>
    </row>
    <row r="380" spans="1:22" ht="15" customHeight="1">
      <c r="A380" s="12">
        <v>502</v>
      </c>
      <c r="B380" s="12" t="s">
        <v>494</v>
      </c>
      <c r="C380" s="12"/>
      <c r="D380" s="12"/>
      <c r="E380" s="12"/>
      <c r="F38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80" s="12" t="str">
        <f>IF(Players[[#This Row],[Coach]], "Coach", IF(Players[[#This Row],[Active]], "Active", "Inactive"))</f>
        <v>Active</v>
      </c>
      <c r="H380" s="32">
        <f>Players[[#This Row],[Base]] * Settings!$B$2 + Players[[#This Row],[Entry Bonus]] + Players[[#This Row],[Sniper Bonus]] + Players[[#This Row],[Captain Bonus]] + Players[[#This Row],[Coach Bonus]]</f>
        <v>34.637999999999998</v>
      </c>
      <c r="I380" s="21" t="b">
        <f>TRUE</f>
        <v>1</v>
      </c>
      <c r="J380" s="23" t="b">
        <f>FALSE</f>
        <v>0</v>
      </c>
      <c r="K380" s="21" t="b">
        <f>FALSE</f>
        <v>0</v>
      </c>
      <c r="L380" s="20" t="b">
        <f>FALSE</f>
        <v>0</v>
      </c>
      <c r="M380" s="20" t="b">
        <f>FALSE</f>
        <v>0</v>
      </c>
      <c r="N380" s="29">
        <v>57.73</v>
      </c>
      <c r="O380" s="28">
        <f>SUMIFS(Players[Base], Players[Team], Players[[#This Row],[Team]], Players[Entry], TRUE) * Settings!$B$3</f>
        <v>0</v>
      </c>
      <c r="P380" s="28">
        <f>SUMIFS(Players[Base], Players[Team], Players[[#This Row],[Team]], Players[Sniper], TRUE) * Settings!$B$4</f>
        <v>0</v>
      </c>
      <c r="Q380" s="28">
        <f>SUMIFS(Players[Base], Players[Team], Players[[#This Row],[Team]], Players[Captain], TRUE) * Settings!$B$5</f>
        <v>0</v>
      </c>
      <c r="R380" s="28">
        <f>SUMIFS(Players[Base], Players[Team], Players[[#This Row],[Team]], Players[Coach], TRUE) * Settings!$B$6</f>
        <v>0</v>
      </c>
      <c r="S380" s="28">
        <f>IF(Players[[#This Row],[Team]] = 0, 0, AVERAGEIFS(Players[ANC Base ATK], Players[Team], Players[[#This Row],[Team]]))</f>
        <v>0</v>
      </c>
      <c r="T380" s="28">
        <f>IF(Players[[#This Row],[Team]] = 0, 0, AVERAGEIFS(Players[ANC Base DEF], Players[Team], Players[[#This Row],[Team]]))</f>
        <v>0</v>
      </c>
      <c r="U380" s="28">
        <v>22.019986279814436</v>
      </c>
      <c r="V380" s="28">
        <v>95.497278649860021</v>
      </c>
    </row>
    <row r="381" spans="1:22" ht="15" customHeight="1">
      <c r="A381" s="12">
        <v>491</v>
      </c>
      <c r="B381" s="12" t="s">
        <v>495</v>
      </c>
      <c r="C381" s="12"/>
      <c r="D381" s="12"/>
      <c r="E381" s="12"/>
      <c r="F38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81" s="12" t="str">
        <f>IF(Players[[#This Row],[Coach]], "Coach", IF(Players[[#This Row],[Active]], "Active", "Inactive"))</f>
        <v>Active</v>
      </c>
      <c r="H381" s="32">
        <f>Players[[#This Row],[Base]] * Settings!$B$2 + Players[[#This Row],[Entry Bonus]] + Players[[#This Row],[Sniper Bonus]] + Players[[#This Row],[Captain Bonus]] + Players[[#This Row],[Coach Bonus]]</f>
        <v>51.875999999999998</v>
      </c>
      <c r="I381" s="21" t="b">
        <f>TRUE</f>
        <v>1</v>
      </c>
      <c r="J381" s="23" t="b">
        <f>FALSE</f>
        <v>0</v>
      </c>
      <c r="K381" s="21" t="b">
        <f>FALSE</f>
        <v>0</v>
      </c>
      <c r="L381" s="20" t="b">
        <f>FALSE</f>
        <v>0</v>
      </c>
      <c r="M381" s="20" t="b">
        <f>FALSE</f>
        <v>0</v>
      </c>
      <c r="N381" s="29">
        <v>86.46</v>
      </c>
      <c r="O381" s="28">
        <f>SUMIFS(Players[Base], Players[Team], Players[[#This Row],[Team]], Players[Entry], TRUE) * Settings!$B$3</f>
        <v>0</v>
      </c>
      <c r="P381" s="28">
        <f>SUMIFS(Players[Base], Players[Team], Players[[#This Row],[Team]], Players[Sniper], TRUE) * Settings!$B$4</f>
        <v>0</v>
      </c>
      <c r="Q381" s="28">
        <f>SUMIFS(Players[Base], Players[Team], Players[[#This Row],[Team]], Players[Captain], TRUE) * Settings!$B$5</f>
        <v>0</v>
      </c>
      <c r="R381" s="28">
        <f>SUMIFS(Players[Base], Players[Team], Players[[#This Row],[Team]], Players[Coach], TRUE) * Settings!$B$6</f>
        <v>0</v>
      </c>
      <c r="S381" s="28">
        <f>IF(Players[[#This Row],[Team]] = 0, 0, AVERAGEIFS(Players[ANC Base ATK], Players[Team], Players[[#This Row],[Team]]))</f>
        <v>0</v>
      </c>
      <c r="T381" s="28">
        <f>IF(Players[[#This Row],[Team]] = 0, 0, AVERAGEIFS(Players[ANC Base DEF], Players[Team], Players[[#This Row],[Team]]))</f>
        <v>0</v>
      </c>
      <c r="U381" s="28">
        <v>21.801104963549715</v>
      </c>
      <c r="V381" s="28">
        <v>42.616483432654029</v>
      </c>
    </row>
    <row r="382" spans="1:22" ht="15" customHeight="1">
      <c r="A382" s="12">
        <v>388</v>
      </c>
      <c r="B382" s="12" t="s">
        <v>496</v>
      </c>
      <c r="C382" s="12"/>
      <c r="D382" s="12"/>
      <c r="E382" s="12"/>
      <c r="F38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82" s="12" t="str">
        <f>IF(Players[[#This Row],[Coach]], "Coach", IF(Players[[#This Row],[Active]], "Active", "Inactive"))</f>
        <v>Active</v>
      </c>
      <c r="H382" s="32">
        <f>Players[[#This Row],[Base]] * Settings!$B$2 + Players[[#This Row],[Entry Bonus]] + Players[[#This Row],[Sniper Bonus]] + Players[[#This Row],[Captain Bonus]] + Players[[#This Row],[Coach Bonus]]</f>
        <v>42.683999999999997</v>
      </c>
      <c r="I382" s="21" t="b">
        <f>TRUE</f>
        <v>1</v>
      </c>
      <c r="J382" s="23" t="b">
        <f>FALSE</f>
        <v>0</v>
      </c>
      <c r="K382" s="21" t="b">
        <f>FALSE</f>
        <v>0</v>
      </c>
      <c r="L382" s="20" t="b">
        <f>FALSE</f>
        <v>0</v>
      </c>
      <c r="M382" s="20" t="b">
        <f>FALSE</f>
        <v>0</v>
      </c>
      <c r="N382" s="29">
        <v>71.14</v>
      </c>
      <c r="O382" s="28">
        <f>SUMIFS(Players[Base], Players[Team], Players[[#This Row],[Team]], Players[Entry], TRUE) * Settings!$B$3</f>
        <v>0</v>
      </c>
      <c r="P382" s="28">
        <f>SUMIFS(Players[Base], Players[Team], Players[[#This Row],[Team]], Players[Sniper], TRUE) * Settings!$B$4</f>
        <v>0</v>
      </c>
      <c r="Q382" s="28">
        <f>SUMIFS(Players[Base], Players[Team], Players[[#This Row],[Team]], Players[Captain], TRUE) * Settings!$B$5</f>
        <v>0</v>
      </c>
      <c r="R382" s="28">
        <f>SUMIFS(Players[Base], Players[Team], Players[[#This Row],[Team]], Players[Coach], TRUE) * Settings!$B$6</f>
        <v>0</v>
      </c>
      <c r="S382" s="28">
        <f>IF(Players[[#This Row],[Team]] = 0, 0, AVERAGEIFS(Players[ANC Base ATK], Players[Team], Players[[#This Row],[Team]]))</f>
        <v>0</v>
      </c>
      <c r="T382" s="28">
        <f>IF(Players[[#This Row],[Team]] = 0, 0, AVERAGEIFS(Players[ANC Base DEF], Players[Team], Players[[#This Row],[Team]]))</f>
        <v>0</v>
      </c>
      <c r="U382" s="28">
        <v>21.497378100390559</v>
      </c>
      <c r="V382" s="28">
        <v>13.484364931607162</v>
      </c>
    </row>
    <row r="383" spans="1:22" ht="15" customHeight="1">
      <c r="A383" s="12">
        <v>428</v>
      </c>
      <c r="B383" s="12" t="s">
        <v>497</v>
      </c>
      <c r="C383" s="12"/>
      <c r="D383" s="12"/>
      <c r="E383" s="12"/>
      <c r="F38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83" s="12" t="str">
        <f>IF(Players[[#This Row],[Coach]], "Coach", IF(Players[[#This Row],[Active]], "Active", "Inactive"))</f>
        <v>Active</v>
      </c>
      <c r="H383" s="32">
        <f>Players[[#This Row],[Base]] * Settings!$B$2 + Players[[#This Row],[Entry Bonus]] + Players[[#This Row],[Sniper Bonus]] + Players[[#This Row],[Captain Bonus]] + Players[[#This Row],[Coach Bonus]]</f>
        <v>33.948</v>
      </c>
      <c r="I383" s="21" t="b">
        <f>TRUE</f>
        <v>1</v>
      </c>
      <c r="J383" s="23" t="b">
        <f>FALSE</f>
        <v>0</v>
      </c>
      <c r="K383" s="21" t="b">
        <f>FALSE</f>
        <v>0</v>
      </c>
      <c r="L383" s="20" t="b">
        <f>FALSE</f>
        <v>0</v>
      </c>
      <c r="M383" s="20" t="b">
        <f>FALSE</f>
        <v>0</v>
      </c>
      <c r="N383" s="29">
        <v>56.58</v>
      </c>
      <c r="O383" s="28">
        <f>SUMIFS(Players[Base], Players[Team], Players[[#This Row],[Team]], Players[Entry], TRUE) * Settings!$B$3</f>
        <v>0</v>
      </c>
      <c r="P383" s="28">
        <f>SUMIFS(Players[Base], Players[Team], Players[[#This Row],[Team]], Players[Sniper], TRUE) * Settings!$B$4</f>
        <v>0</v>
      </c>
      <c r="Q383" s="28">
        <f>SUMIFS(Players[Base], Players[Team], Players[[#This Row],[Team]], Players[Captain], TRUE) * Settings!$B$5</f>
        <v>0</v>
      </c>
      <c r="R383" s="28">
        <f>SUMIFS(Players[Base], Players[Team], Players[[#This Row],[Team]], Players[Coach], TRUE) * Settings!$B$6</f>
        <v>0</v>
      </c>
      <c r="S383" s="28">
        <f>IF(Players[[#This Row],[Team]] = 0, 0, AVERAGEIFS(Players[ANC Base ATK], Players[Team], Players[[#This Row],[Team]]))</f>
        <v>0</v>
      </c>
      <c r="T383" s="28">
        <f>IF(Players[[#This Row],[Team]] = 0, 0, AVERAGEIFS(Players[ANC Base DEF], Players[Team], Players[[#This Row],[Team]]))</f>
        <v>0</v>
      </c>
      <c r="U383" s="28">
        <v>20.157259852549505</v>
      </c>
      <c r="V383" s="28">
        <v>53.039151391796558</v>
      </c>
    </row>
    <row r="384" spans="1:22" ht="15" customHeight="1">
      <c r="A384" s="12">
        <v>582</v>
      </c>
      <c r="B384" s="12" t="s">
        <v>498</v>
      </c>
      <c r="C384" s="12"/>
      <c r="D384" s="12"/>
      <c r="E384" s="12"/>
      <c r="F38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84" s="12" t="str">
        <f>IF(Players[[#This Row],[Coach]], "Coach", IF(Players[[#This Row],[Active]], "Active", "Inactive"))</f>
        <v>Active</v>
      </c>
      <c r="H384" s="32">
        <f>Players[[#This Row],[Base]] * Settings!$B$2 + Players[[#This Row],[Entry Bonus]] + Players[[#This Row],[Sniper Bonus]] + Players[[#This Row],[Captain Bonus]] + Players[[#This Row],[Coach Bonus]]</f>
        <v>55.445999999999998</v>
      </c>
      <c r="I384" s="21" t="b">
        <f>TRUE</f>
        <v>1</v>
      </c>
      <c r="J384" s="23" t="b">
        <f>FALSE</f>
        <v>0</v>
      </c>
      <c r="K384" s="21" t="b">
        <f>FALSE</f>
        <v>0</v>
      </c>
      <c r="L384" s="20" t="b">
        <f>FALSE</f>
        <v>0</v>
      </c>
      <c r="M384" s="20" t="b">
        <f>FALSE</f>
        <v>0</v>
      </c>
      <c r="N384" s="29">
        <v>92.41</v>
      </c>
      <c r="O384" s="28">
        <f>SUMIFS(Players[Base], Players[Team], Players[[#This Row],[Team]], Players[Entry], TRUE) * Settings!$B$3</f>
        <v>0</v>
      </c>
      <c r="P384" s="28">
        <f>SUMIFS(Players[Base], Players[Team], Players[[#This Row],[Team]], Players[Sniper], TRUE) * Settings!$B$4</f>
        <v>0</v>
      </c>
      <c r="Q384" s="28">
        <f>SUMIFS(Players[Base], Players[Team], Players[[#This Row],[Team]], Players[Captain], TRUE) * Settings!$B$5</f>
        <v>0</v>
      </c>
      <c r="R384" s="28">
        <f>SUMIFS(Players[Base], Players[Team], Players[[#This Row],[Team]], Players[Coach], TRUE) * Settings!$B$6</f>
        <v>0</v>
      </c>
      <c r="S384" s="28">
        <f>IF(Players[[#This Row],[Team]] = 0, 0, AVERAGEIFS(Players[ANC Base ATK], Players[Team], Players[[#This Row],[Team]]))</f>
        <v>0</v>
      </c>
      <c r="T384" s="28">
        <f>IF(Players[[#This Row],[Team]] = 0, 0, AVERAGEIFS(Players[ANC Base DEF], Players[Team], Players[[#This Row],[Team]]))</f>
        <v>0</v>
      </c>
      <c r="U384" s="28">
        <v>20.108659506016867</v>
      </c>
      <c r="V384" s="28">
        <v>22.932916318016865</v>
      </c>
    </row>
    <row r="385" spans="1:22" ht="15" customHeight="1">
      <c r="A385" s="12">
        <v>157</v>
      </c>
      <c r="B385" s="12" t="s">
        <v>499</v>
      </c>
      <c r="C385" s="12"/>
      <c r="D385" s="12"/>
      <c r="E385" s="12"/>
      <c r="F38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85" s="12" t="str">
        <f>IF(Players[[#This Row],[Coach]], "Coach", IF(Players[[#This Row],[Active]], "Active", "Inactive"))</f>
        <v>Active</v>
      </c>
      <c r="H385" s="32">
        <f>Players[[#This Row],[Base]] * Settings!$B$2 + Players[[#This Row],[Entry Bonus]] + Players[[#This Row],[Sniper Bonus]] + Players[[#This Row],[Captain Bonus]] + Players[[#This Row],[Coach Bonus]]</f>
        <v>46.667999999999999</v>
      </c>
      <c r="I385" s="21" t="b">
        <f>TRUE</f>
        <v>1</v>
      </c>
      <c r="J385" s="23" t="b">
        <f>FALSE</f>
        <v>0</v>
      </c>
      <c r="K385" s="21" t="b">
        <f>FALSE</f>
        <v>0</v>
      </c>
      <c r="L385" s="20" t="b">
        <f>FALSE</f>
        <v>0</v>
      </c>
      <c r="M385" s="20" t="b">
        <f>FALSE</f>
        <v>0</v>
      </c>
      <c r="N385" s="29">
        <v>77.78</v>
      </c>
      <c r="O385" s="28">
        <f>SUMIFS(Players[Base], Players[Team], Players[[#This Row],[Team]], Players[Entry], TRUE) * Settings!$B$3</f>
        <v>0</v>
      </c>
      <c r="P385" s="28">
        <f>SUMIFS(Players[Base], Players[Team], Players[[#This Row],[Team]], Players[Sniper], TRUE) * Settings!$B$4</f>
        <v>0</v>
      </c>
      <c r="Q385" s="28">
        <f>SUMIFS(Players[Base], Players[Team], Players[[#This Row],[Team]], Players[Captain], TRUE) * Settings!$B$5</f>
        <v>0</v>
      </c>
      <c r="R385" s="28">
        <f>SUMIFS(Players[Base], Players[Team], Players[[#This Row],[Team]], Players[Coach], TRUE) * Settings!$B$6</f>
        <v>0</v>
      </c>
      <c r="S385" s="28">
        <f>IF(Players[[#This Row],[Team]] = 0, 0, AVERAGEIFS(Players[ANC Base ATK], Players[Team], Players[[#This Row],[Team]]))</f>
        <v>0</v>
      </c>
      <c r="T385" s="28">
        <f>IF(Players[[#This Row],[Team]] = 0, 0, AVERAGEIFS(Players[ANC Base DEF], Players[Team], Players[[#This Row],[Team]]))</f>
        <v>0</v>
      </c>
      <c r="U385" s="28">
        <v>19.819494110041671</v>
      </c>
      <c r="V385" s="28">
        <v>27.361292720023172</v>
      </c>
    </row>
    <row r="386" spans="1:22" ht="15" customHeight="1">
      <c r="A386" s="12">
        <v>460</v>
      </c>
      <c r="B386" s="12" t="s">
        <v>500</v>
      </c>
      <c r="C386" s="12"/>
      <c r="D386" s="12"/>
      <c r="E386" s="12"/>
      <c r="F38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86" s="12" t="str">
        <f>IF(Players[[#This Row],[Coach]], "Coach", IF(Players[[#This Row],[Active]], "Active", "Inactive"))</f>
        <v>Active</v>
      </c>
      <c r="H386" s="32">
        <f>Players[[#This Row],[Base]] * Settings!$B$2 + Players[[#This Row],[Entry Bonus]] + Players[[#This Row],[Sniper Bonus]] + Players[[#This Row],[Captain Bonus]] + Players[[#This Row],[Coach Bonus]]</f>
        <v>50.591999999999992</v>
      </c>
      <c r="I386" s="21" t="b">
        <f>TRUE</f>
        <v>1</v>
      </c>
      <c r="J386" s="23" t="b">
        <f>FALSE</f>
        <v>0</v>
      </c>
      <c r="K386" s="21" t="b">
        <f>FALSE</f>
        <v>0</v>
      </c>
      <c r="L386" s="20" t="b">
        <f>FALSE</f>
        <v>0</v>
      </c>
      <c r="M386" s="20" t="b">
        <f>FALSE</f>
        <v>0</v>
      </c>
      <c r="N386" s="29">
        <v>84.32</v>
      </c>
      <c r="O386" s="28">
        <f>SUMIFS(Players[Base], Players[Team], Players[[#This Row],[Team]], Players[Entry], TRUE) * Settings!$B$3</f>
        <v>0</v>
      </c>
      <c r="P386" s="28">
        <f>SUMIFS(Players[Base], Players[Team], Players[[#This Row],[Team]], Players[Sniper], TRUE) * Settings!$B$4</f>
        <v>0</v>
      </c>
      <c r="Q386" s="28">
        <f>SUMIFS(Players[Base], Players[Team], Players[[#This Row],[Team]], Players[Captain], TRUE) * Settings!$B$5</f>
        <v>0</v>
      </c>
      <c r="R386" s="28">
        <f>SUMIFS(Players[Base], Players[Team], Players[[#This Row],[Team]], Players[Coach], TRUE) * Settings!$B$6</f>
        <v>0</v>
      </c>
      <c r="S386" s="28">
        <f>IF(Players[[#This Row],[Team]] = 0, 0, AVERAGEIFS(Players[ANC Base ATK], Players[Team], Players[[#This Row],[Team]]))</f>
        <v>0</v>
      </c>
      <c r="T386" s="28">
        <f>IF(Players[[#This Row],[Team]] = 0, 0, AVERAGEIFS(Players[ANC Base DEF], Players[Team], Players[[#This Row],[Team]]))</f>
        <v>0</v>
      </c>
      <c r="U386" s="28">
        <v>19.263194705451351</v>
      </c>
      <c r="V386" s="28">
        <v>22.456636024024888</v>
      </c>
    </row>
    <row r="387" spans="1:22" ht="15" customHeight="1">
      <c r="A387" s="12">
        <v>141</v>
      </c>
      <c r="B387" s="12" t="s">
        <v>501</v>
      </c>
      <c r="C387" s="12"/>
      <c r="D387" s="12"/>
      <c r="E387" s="12"/>
      <c r="F38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87" s="12" t="str">
        <f>IF(Players[[#This Row],[Coach]], "Coach", IF(Players[[#This Row],[Active]], "Active", "Inactive"))</f>
        <v>Active</v>
      </c>
      <c r="H387" s="32">
        <f>Players[[#This Row],[Base]] * Settings!$B$2 + Players[[#This Row],[Entry Bonus]] + Players[[#This Row],[Sniper Bonus]] + Players[[#This Row],[Captain Bonus]] + Players[[#This Row],[Coach Bonus]]</f>
        <v>22.487999999999996</v>
      </c>
      <c r="I387" s="21" t="b">
        <f>TRUE</f>
        <v>1</v>
      </c>
      <c r="J387" s="23" t="b">
        <f>FALSE</f>
        <v>0</v>
      </c>
      <c r="K387" s="21" t="b">
        <f>FALSE</f>
        <v>0</v>
      </c>
      <c r="L387" s="20" t="b">
        <f>FALSE</f>
        <v>0</v>
      </c>
      <c r="M387" s="20" t="b">
        <f>FALSE</f>
        <v>0</v>
      </c>
      <c r="N387" s="29">
        <v>37.479999999999997</v>
      </c>
      <c r="O387" s="28">
        <f>SUMIFS(Players[Base], Players[Team], Players[[#This Row],[Team]], Players[Entry], TRUE) * Settings!$B$3</f>
        <v>0</v>
      </c>
      <c r="P387" s="28">
        <f>SUMIFS(Players[Base], Players[Team], Players[[#This Row],[Team]], Players[Sniper], TRUE) * Settings!$B$4</f>
        <v>0</v>
      </c>
      <c r="Q387" s="28">
        <f>SUMIFS(Players[Base], Players[Team], Players[[#This Row],[Team]], Players[Captain], TRUE) * Settings!$B$5</f>
        <v>0</v>
      </c>
      <c r="R387" s="28">
        <f>SUMIFS(Players[Base], Players[Team], Players[[#This Row],[Team]], Players[Coach], TRUE) * Settings!$B$6</f>
        <v>0</v>
      </c>
      <c r="S387" s="28">
        <f>IF(Players[[#This Row],[Team]] = 0, 0, AVERAGEIFS(Players[ANC Base ATK], Players[Team], Players[[#This Row],[Team]]))</f>
        <v>0</v>
      </c>
      <c r="T387" s="28">
        <f>IF(Players[[#This Row],[Team]] = 0, 0, AVERAGEIFS(Players[ANC Base DEF], Players[Team], Players[[#This Row],[Team]]))</f>
        <v>0</v>
      </c>
      <c r="U387" s="28">
        <v>19.097109841390914</v>
      </c>
      <c r="V387" s="28">
        <v>87.299447766581068</v>
      </c>
    </row>
    <row r="388" spans="1:22" ht="15" customHeight="1">
      <c r="A388" s="12">
        <v>533</v>
      </c>
      <c r="B388" s="12" t="s">
        <v>502</v>
      </c>
      <c r="C388" s="12"/>
      <c r="D388" s="12"/>
      <c r="E388" s="12"/>
      <c r="F38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88" s="12" t="str">
        <f>IF(Players[[#This Row],[Coach]], "Coach", IF(Players[[#This Row],[Active]], "Active", "Inactive"))</f>
        <v>Active</v>
      </c>
      <c r="H388" s="32">
        <f>Players[[#This Row],[Base]] * Settings!$B$2 + Players[[#This Row],[Entry Bonus]] + Players[[#This Row],[Sniper Bonus]] + Players[[#This Row],[Captain Bonus]] + Players[[#This Row],[Coach Bonus]]</f>
        <v>37.013999999999996</v>
      </c>
      <c r="I388" s="21" t="b">
        <f>TRUE</f>
        <v>1</v>
      </c>
      <c r="J388" s="23" t="b">
        <f>FALSE</f>
        <v>0</v>
      </c>
      <c r="K388" s="21" t="b">
        <f>FALSE</f>
        <v>0</v>
      </c>
      <c r="L388" s="20" t="b">
        <f>FALSE</f>
        <v>0</v>
      </c>
      <c r="M388" s="20" t="b">
        <f>FALSE</f>
        <v>0</v>
      </c>
      <c r="N388" s="29">
        <v>61.69</v>
      </c>
      <c r="O388" s="28">
        <f>SUMIFS(Players[Base], Players[Team], Players[[#This Row],[Team]], Players[Entry], TRUE) * Settings!$B$3</f>
        <v>0</v>
      </c>
      <c r="P388" s="28">
        <f>SUMIFS(Players[Base], Players[Team], Players[[#This Row],[Team]], Players[Sniper], TRUE) * Settings!$B$4</f>
        <v>0</v>
      </c>
      <c r="Q388" s="28">
        <f>SUMIFS(Players[Base], Players[Team], Players[[#This Row],[Team]], Players[Captain], TRUE) * Settings!$B$5</f>
        <v>0</v>
      </c>
      <c r="R388" s="28">
        <f>SUMIFS(Players[Base], Players[Team], Players[[#This Row],[Team]], Players[Coach], TRUE) * Settings!$B$6</f>
        <v>0</v>
      </c>
      <c r="S388" s="28">
        <f>IF(Players[[#This Row],[Team]] = 0, 0, AVERAGEIFS(Players[ANC Base ATK], Players[Team], Players[[#This Row],[Team]]))</f>
        <v>0</v>
      </c>
      <c r="T388" s="28">
        <f>IF(Players[[#This Row],[Team]] = 0, 0, AVERAGEIFS(Players[ANC Base DEF], Players[Team], Players[[#This Row],[Team]]))</f>
        <v>0</v>
      </c>
      <c r="U388" s="28">
        <v>19.055034879141495</v>
      </c>
      <c r="V388" s="28">
        <v>56.605521165408156</v>
      </c>
    </row>
    <row r="389" spans="1:22" ht="15" customHeight="1">
      <c r="A389" s="12">
        <v>400</v>
      </c>
      <c r="B389" s="12" t="s">
        <v>503</v>
      </c>
      <c r="C389" s="12"/>
      <c r="D389" s="12"/>
      <c r="E389" s="12"/>
      <c r="F38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89" s="12" t="str">
        <f>IF(Players[[#This Row],[Coach]], "Coach", IF(Players[[#This Row],[Active]], "Active", "Inactive"))</f>
        <v>Active</v>
      </c>
      <c r="H389" s="32">
        <f>Players[[#This Row],[Base]] * Settings!$B$2 + Players[[#This Row],[Entry Bonus]] + Players[[#This Row],[Sniper Bonus]] + Players[[#This Row],[Captain Bonus]] + Players[[#This Row],[Coach Bonus]]</f>
        <v>57.324000000000005</v>
      </c>
      <c r="I389" s="21" t="b">
        <f>TRUE</f>
        <v>1</v>
      </c>
      <c r="J389" s="23" t="b">
        <f>FALSE</f>
        <v>0</v>
      </c>
      <c r="K389" s="21" t="b">
        <f>FALSE</f>
        <v>0</v>
      </c>
      <c r="L389" s="20" t="b">
        <f>FALSE</f>
        <v>0</v>
      </c>
      <c r="M389" s="20" t="b">
        <f>FALSE</f>
        <v>0</v>
      </c>
      <c r="N389" s="29">
        <v>95.54</v>
      </c>
      <c r="O389" s="28">
        <f>SUMIFS(Players[Base], Players[Team], Players[[#This Row],[Team]], Players[Entry], TRUE) * Settings!$B$3</f>
        <v>0</v>
      </c>
      <c r="P389" s="28">
        <f>SUMIFS(Players[Base], Players[Team], Players[[#This Row],[Team]], Players[Sniper], TRUE) * Settings!$B$4</f>
        <v>0</v>
      </c>
      <c r="Q389" s="28">
        <f>SUMIFS(Players[Base], Players[Team], Players[[#This Row],[Team]], Players[Captain], TRUE) * Settings!$B$5</f>
        <v>0</v>
      </c>
      <c r="R389" s="28">
        <f>SUMIFS(Players[Base], Players[Team], Players[[#This Row],[Team]], Players[Coach], TRUE) * Settings!$B$6</f>
        <v>0</v>
      </c>
      <c r="S389" s="28">
        <f>IF(Players[[#This Row],[Team]] = 0, 0, AVERAGEIFS(Players[ANC Base ATK], Players[Team], Players[[#This Row],[Team]]))</f>
        <v>0</v>
      </c>
      <c r="T389" s="28">
        <f>IF(Players[[#This Row],[Team]] = 0, 0, AVERAGEIFS(Players[ANC Base DEF], Players[Team], Players[[#This Row],[Team]]))</f>
        <v>0</v>
      </c>
      <c r="U389" s="28">
        <v>18.045140640456356</v>
      </c>
      <c r="V389" s="28">
        <v>7.6787177009442047</v>
      </c>
    </row>
    <row r="390" spans="1:22" ht="15" customHeight="1">
      <c r="A390" s="12">
        <v>414</v>
      </c>
      <c r="B390" s="12" t="s">
        <v>504</v>
      </c>
      <c r="C390" s="12"/>
      <c r="D390" s="12"/>
      <c r="E390" s="12"/>
      <c r="F39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90" s="12" t="str">
        <f>IF(Players[[#This Row],[Coach]], "Coach", IF(Players[[#This Row],[Active]], "Active", "Inactive"))</f>
        <v>Active</v>
      </c>
      <c r="H390" s="32">
        <f>Players[[#This Row],[Base]] * Settings!$B$2 + Players[[#This Row],[Entry Bonus]] + Players[[#This Row],[Sniper Bonus]] + Players[[#This Row],[Captain Bonus]] + Players[[#This Row],[Coach Bonus]]</f>
        <v>38.79</v>
      </c>
      <c r="I390" s="21" t="b">
        <f>TRUE</f>
        <v>1</v>
      </c>
      <c r="J390" s="23" t="b">
        <f>FALSE</f>
        <v>0</v>
      </c>
      <c r="K390" s="21" t="b">
        <f>FALSE</f>
        <v>0</v>
      </c>
      <c r="L390" s="20" t="b">
        <f>FALSE</f>
        <v>0</v>
      </c>
      <c r="M390" s="20" t="b">
        <f>FALSE</f>
        <v>0</v>
      </c>
      <c r="N390" s="29">
        <v>64.650000000000006</v>
      </c>
      <c r="O390" s="28">
        <f>SUMIFS(Players[Base], Players[Team], Players[[#This Row],[Team]], Players[Entry], TRUE) * Settings!$B$3</f>
        <v>0</v>
      </c>
      <c r="P390" s="28">
        <f>SUMIFS(Players[Base], Players[Team], Players[[#This Row],[Team]], Players[Sniper], TRUE) * Settings!$B$4</f>
        <v>0</v>
      </c>
      <c r="Q390" s="28">
        <f>SUMIFS(Players[Base], Players[Team], Players[[#This Row],[Team]], Players[Captain], TRUE) * Settings!$B$5</f>
        <v>0</v>
      </c>
      <c r="R390" s="28">
        <f>SUMIFS(Players[Base], Players[Team], Players[[#This Row],[Team]], Players[Coach], TRUE) * Settings!$B$6</f>
        <v>0</v>
      </c>
      <c r="S390" s="28">
        <f>IF(Players[[#This Row],[Team]] = 0, 0, AVERAGEIFS(Players[ANC Base ATK], Players[Team], Players[[#This Row],[Team]]))</f>
        <v>0</v>
      </c>
      <c r="T390" s="28">
        <f>IF(Players[[#This Row],[Team]] = 0, 0, AVERAGEIFS(Players[ANC Base DEF], Players[Team], Players[[#This Row],[Team]]))</f>
        <v>0</v>
      </c>
      <c r="U390" s="28">
        <v>17.827570070510365</v>
      </c>
      <c r="V390" s="28">
        <v>2.9147113036336454</v>
      </c>
    </row>
    <row r="391" spans="1:22" ht="15" customHeight="1">
      <c r="A391" s="12">
        <v>583</v>
      </c>
      <c r="B391" s="12" t="s">
        <v>505</v>
      </c>
      <c r="C391" s="12"/>
      <c r="D391" s="12"/>
      <c r="E391" s="12"/>
      <c r="F39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91" s="12" t="str">
        <f>IF(Players[[#This Row],[Coach]], "Coach", IF(Players[[#This Row],[Active]], "Active", "Inactive"))</f>
        <v>Active</v>
      </c>
      <c r="H391" s="32">
        <f>Players[[#This Row],[Base]] * Settings!$B$2 + Players[[#This Row],[Entry Bonus]] + Players[[#This Row],[Sniper Bonus]] + Players[[#This Row],[Captain Bonus]] + Players[[#This Row],[Coach Bonus]]</f>
        <v>35.375999999999998</v>
      </c>
      <c r="I391" s="21" t="b">
        <f>TRUE</f>
        <v>1</v>
      </c>
      <c r="J391" s="23" t="b">
        <f>FALSE</f>
        <v>0</v>
      </c>
      <c r="K391" s="21" t="b">
        <f>FALSE</f>
        <v>0</v>
      </c>
      <c r="L391" s="20" t="b">
        <f>FALSE</f>
        <v>0</v>
      </c>
      <c r="M391" s="20" t="b">
        <f>FALSE</f>
        <v>0</v>
      </c>
      <c r="N391" s="29">
        <v>58.96</v>
      </c>
      <c r="O391" s="28">
        <f>SUMIFS(Players[Base], Players[Team], Players[[#This Row],[Team]], Players[Entry], TRUE) * Settings!$B$3</f>
        <v>0</v>
      </c>
      <c r="P391" s="28">
        <f>SUMIFS(Players[Base], Players[Team], Players[[#This Row],[Team]], Players[Sniper], TRUE) * Settings!$B$4</f>
        <v>0</v>
      </c>
      <c r="Q391" s="28">
        <f>SUMIFS(Players[Base], Players[Team], Players[[#This Row],[Team]], Players[Captain], TRUE) * Settings!$B$5</f>
        <v>0</v>
      </c>
      <c r="R391" s="28">
        <f>SUMIFS(Players[Base], Players[Team], Players[[#This Row],[Team]], Players[Coach], TRUE) * Settings!$B$6</f>
        <v>0</v>
      </c>
      <c r="S391" s="28">
        <f>IF(Players[[#This Row],[Team]] = 0, 0, AVERAGEIFS(Players[ANC Base ATK], Players[Team], Players[[#This Row],[Team]]))</f>
        <v>0</v>
      </c>
      <c r="T391" s="28">
        <f>IF(Players[[#This Row],[Team]] = 0, 0, AVERAGEIFS(Players[ANC Base DEF], Players[Team], Players[[#This Row],[Team]]))</f>
        <v>0</v>
      </c>
      <c r="U391" s="28">
        <v>17.814106477130011</v>
      </c>
      <c r="V391" s="28">
        <v>88.226877746751569</v>
      </c>
    </row>
    <row r="392" spans="1:22" ht="15" customHeight="1">
      <c r="A392" s="12">
        <v>569</v>
      </c>
      <c r="B392" s="12" t="s">
        <v>506</v>
      </c>
      <c r="C392" s="12"/>
      <c r="D392" s="12"/>
      <c r="E392" s="12"/>
      <c r="F39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92" s="12" t="str">
        <f>IF(Players[[#This Row],[Coach]], "Coach", IF(Players[[#This Row],[Active]], "Active", "Inactive"))</f>
        <v>Active</v>
      </c>
      <c r="H392" s="32">
        <f>Players[[#This Row],[Base]] * Settings!$B$2 + Players[[#This Row],[Entry Bonus]] + Players[[#This Row],[Sniper Bonus]] + Players[[#This Row],[Captain Bonus]] + Players[[#This Row],[Coach Bonus]]</f>
        <v>23.123999999999999</v>
      </c>
      <c r="I392" s="21" t="b">
        <f>TRUE</f>
        <v>1</v>
      </c>
      <c r="J392" s="23" t="b">
        <f>FALSE</f>
        <v>0</v>
      </c>
      <c r="K392" s="21" t="b">
        <f>FALSE</f>
        <v>0</v>
      </c>
      <c r="L392" s="20" t="b">
        <f>FALSE</f>
        <v>0</v>
      </c>
      <c r="M392" s="20" t="b">
        <f>FALSE</f>
        <v>0</v>
      </c>
      <c r="N392" s="29">
        <v>38.54</v>
      </c>
      <c r="O392" s="28">
        <f>SUMIFS(Players[Base], Players[Team], Players[[#This Row],[Team]], Players[Entry], TRUE) * Settings!$B$3</f>
        <v>0</v>
      </c>
      <c r="P392" s="28">
        <f>SUMIFS(Players[Base], Players[Team], Players[[#This Row],[Team]], Players[Sniper], TRUE) * Settings!$B$4</f>
        <v>0</v>
      </c>
      <c r="Q392" s="28">
        <f>SUMIFS(Players[Base], Players[Team], Players[[#This Row],[Team]], Players[Captain], TRUE) * Settings!$B$5</f>
        <v>0</v>
      </c>
      <c r="R392" s="28">
        <f>SUMIFS(Players[Base], Players[Team], Players[[#This Row],[Team]], Players[Coach], TRUE) * Settings!$B$6</f>
        <v>0</v>
      </c>
      <c r="S392" s="28">
        <f>IF(Players[[#This Row],[Team]] = 0, 0, AVERAGEIFS(Players[ANC Base ATK], Players[Team], Players[[#This Row],[Team]]))</f>
        <v>0</v>
      </c>
      <c r="T392" s="28">
        <f>IF(Players[[#This Row],[Team]] = 0, 0, AVERAGEIFS(Players[ANC Base DEF], Players[Team], Players[[#This Row],[Team]]))</f>
        <v>0</v>
      </c>
      <c r="U392" s="28">
        <v>17.764588830563124</v>
      </c>
      <c r="V392" s="28">
        <v>97.17200573843472</v>
      </c>
    </row>
    <row r="393" spans="1:22" ht="15" customHeight="1">
      <c r="A393" s="12">
        <v>14</v>
      </c>
      <c r="B393" s="12" t="s">
        <v>507</v>
      </c>
      <c r="C393" s="12"/>
      <c r="D393" s="12"/>
      <c r="E393" s="12"/>
      <c r="F39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93" s="12" t="str">
        <f>IF(Players[[#This Row],[Coach]], "Coach", IF(Players[[#This Row],[Active]], "Active", "Inactive"))</f>
        <v>Active</v>
      </c>
      <c r="H393" s="32">
        <f>Players[[#This Row],[Base]] * Settings!$B$2 + Players[[#This Row],[Entry Bonus]] + Players[[#This Row],[Sniper Bonus]] + Players[[#This Row],[Captain Bonus]] + Players[[#This Row],[Coach Bonus]]</f>
        <v>58.188000000000002</v>
      </c>
      <c r="I393" s="21" t="b">
        <f>TRUE</f>
        <v>1</v>
      </c>
      <c r="J393" s="23" t="b">
        <f>FALSE</f>
        <v>0</v>
      </c>
      <c r="K393" s="21" t="b">
        <f>FALSE</f>
        <v>0</v>
      </c>
      <c r="L393" s="20" t="b">
        <f>FALSE</f>
        <v>0</v>
      </c>
      <c r="M393" s="20" t="b">
        <f>FALSE</f>
        <v>0</v>
      </c>
      <c r="N393" s="29">
        <v>96.98</v>
      </c>
      <c r="O393" s="28">
        <f>SUMIFS(Players[Base], Players[Team], Players[[#This Row],[Team]], Players[Entry], TRUE) * Settings!$B$3</f>
        <v>0</v>
      </c>
      <c r="P393" s="28">
        <f>SUMIFS(Players[Base], Players[Team], Players[[#This Row],[Team]], Players[Sniper], TRUE) * Settings!$B$4</f>
        <v>0</v>
      </c>
      <c r="Q393" s="28">
        <f>SUMIFS(Players[Base], Players[Team], Players[[#This Row],[Team]], Players[Captain], TRUE) * Settings!$B$5</f>
        <v>0</v>
      </c>
      <c r="R393" s="28">
        <f>SUMIFS(Players[Base], Players[Team], Players[[#This Row],[Team]], Players[Coach], TRUE) * Settings!$B$6</f>
        <v>0</v>
      </c>
      <c r="S393" s="28">
        <f>IF(Players[[#This Row],[Team]] = 0, 0, AVERAGEIFS(Players[ANC Base ATK], Players[Team], Players[[#This Row],[Team]]))</f>
        <v>0</v>
      </c>
      <c r="T393" s="28">
        <f>IF(Players[[#This Row],[Team]] = 0, 0, AVERAGEIFS(Players[ANC Base DEF], Players[Team], Players[[#This Row],[Team]]))</f>
        <v>0</v>
      </c>
      <c r="U393" s="28">
        <v>17.724600072947119</v>
      </c>
      <c r="V393" s="28">
        <v>2.44158194540484</v>
      </c>
    </row>
    <row r="394" spans="1:22" ht="15" customHeight="1">
      <c r="A394" s="12">
        <v>599</v>
      </c>
      <c r="B394" s="12" t="s">
        <v>508</v>
      </c>
      <c r="C394" s="12"/>
      <c r="D394" s="12"/>
      <c r="E394" s="12"/>
      <c r="F39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94" s="12" t="str">
        <f>IF(Players[[#This Row],[Coach]], "Coach", IF(Players[[#This Row],[Active]], "Active", "Inactive"))</f>
        <v>Active</v>
      </c>
      <c r="H394" s="32">
        <f>Players[[#This Row],[Base]] * Settings!$B$2 + Players[[#This Row],[Entry Bonus]] + Players[[#This Row],[Sniper Bonus]] + Players[[#This Row],[Captain Bonus]] + Players[[#This Row],[Coach Bonus]]</f>
        <v>53.37</v>
      </c>
      <c r="I394" s="21" t="b">
        <f>TRUE</f>
        <v>1</v>
      </c>
      <c r="J394" s="23" t="b">
        <f>FALSE</f>
        <v>0</v>
      </c>
      <c r="K394" s="21" t="b">
        <f>FALSE</f>
        <v>0</v>
      </c>
      <c r="L394" s="20" t="b">
        <f>FALSE</f>
        <v>0</v>
      </c>
      <c r="M394" s="20" t="b">
        <f>FALSE</f>
        <v>0</v>
      </c>
      <c r="N394" s="29">
        <v>88.95</v>
      </c>
      <c r="O394" s="28">
        <f>SUMIFS(Players[Base], Players[Team], Players[[#This Row],[Team]], Players[Entry], TRUE) * Settings!$B$3</f>
        <v>0</v>
      </c>
      <c r="P394" s="28">
        <f>SUMIFS(Players[Base], Players[Team], Players[[#This Row],[Team]], Players[Sniper], TRUE) * Settings!$B$4</f>
        <v>0</v>
      </c>
      <c r="Q394" s="28">
        <f>SUMIFS(Players[Base], Players[Team], Players[[#This Row],[Team]], Players[Captain], TRUE) * Settings!$B$5</f>
        <v>0</v>
      </c>
      <c r="R394" s="28">
        <f>SUMIFS(Players[Base], Players[Team], Players[[#This Row],[Team]], Players[Coach], TRUE) * Settings!$B$6</f>
        <v>0</v>
      </c>
      <c r="S394" s="28">
        <f>IF(Players[[#This Row],[Team]] = 0, 0, AVERAGEIFS(Players[ANC Base ATK], Players[Team], Players[[#This Row],[Team]]))</f>
        <v>0</v>
      </c>
      <c r="T394" s="28">
        <f>IF(Players[[#This Row],[Team]] = 0, 0, AVERAGEIFS(Players[ANC Base DEF], Players[Team], Players[[#This Row],[Team]]))</f>
        <v>0</v>
      </c>
      <c r="U394" s="28">
        <v>17.694131004827057</v>
      </c>
      <c r="V394" s="28">
        <v>2.319052957733704</v>
      </c>
    </row>
    <row r="395" spans="1:22" ht="15" customHeight="1">
      <c r="A395" s="12">
        <v>404</v>
      </c>
      <c r="B395" s="12" t="s">
        <v>509</v>
      </c>
      <c r="C395" s="12"/>
      <c r="D395" s="12"/>
      <c r="E395" s="12"/>
      <c r="F39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95" s="12" t="str">
        <f>IF(Players[[#This Row],[Coach]], "Coach", IF(Players[[#This Row],[Active]], "Active", "Inactive"))</f>
        <v>Active</v>
      </c>
      <c r="H395" s="32">
        <f>Players[[#This Row],[Base]] * Settings!$B$2 + Players[[#This Row],[Entry Bonus]] + Players[[#This Row],[Sniper Bonus]] + Players[[#This Row],[Captain Bonus]] + Players[[#This Row],[Coach Bonus]]</f>
        <v>22.986000000000001</v>
      </c>
      <c r="I395" s="21" t="b">
        <f>TRUE</f>
        <v>1</v>
      </c>
      <c r="J395" s="23" t="b">
        <f>FALSE</f>
        <v>0</v>
      </c>
      <c r="K395" s="21" t="b">
        <f>FALSE</f>
        <v>0</v>
      </c>
      <c r="L395" s="20" t="b">
        <f>FALSE</f>
        <v>0</v>
      </c>
      <c r="M395" s="20" t="b">
        <f>FALSE</f>
        <v>0</v>
      </c>
      <c r="N395" s="29">
        <v>38.31</v>
      </c>
      <c r="O395" s="28">
        <f>SUMIFS(Players[Base], Players[Team], Players[[#This Row],[Team]], Players[Entry], TRUE) * Settings!$B$3</f>
        <v>0</v>
      </c>
      <c r="P395" s="28">
        <f>SUMIFS(Players[Base], Players[Team], Players[[#This Row],[Team]], Players[Sniper], TRUE) * Settings!$B$4</f>
        <v>0</v>
      </c>
      <c r="Q395" s="28">
        <f>SUMIFS(Players[Base], Players[Team], Players[[#This Row],[Team]], Players[Captain], TRUE) * Settings!$B$5</f>
        <v>0</v>
      </c>
      <c r="R395" s="28">
        <f>SUMIFS(Players[Base], Players[Team], Players[[#This Row],[Team]], Players[Coach], TRUE) * Settings!$B$6</f>
        <v>0</v>
      </c>
      <c r="S395" s="28">
        <f>IF(Players[[#This Row],[Team]] = 0, 0, AVERAGEIFS(Players[ANC Base ATK], Players[Team], Players[[#This Row],[Team]]))</f>
        <v>0</v>
      </c>
      <c r="T395" s="28">
        <f>IF(Players[[#This Row],[Team]] = 0, 0, AVERAGEIFS(Players[ANC Base DEF], Players[Team], Players[[#This Row],[Team]]))</f>
        <v>0</v>
      </c>
      <c r="U395" s="28">
        <v>17.610900445561331</v>
      </c>
      <c r="V395" s="28">
        <v>96.989903019540733</v>
      </c>
    </row>
    <row r="396" spans="1:22" ht="15" customHeight="1">
      <c r="A396" s="12">
        <v>327</v>
      </c>
      <c r="B396" s="12" t="s">
        <v>510</v>
      </c>
      <c r="C396" s="12"/>
      <c r="D396" s="12"/>
      <c r="E396" s="12"/>
      <c r="F39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96" s="12" t="str">
        <f>IF(Players[[#This Row],[Coach]], "Coach", IF(Players[[#This Row],[Active]], "Active", "Inactive"))</f>
        <v>Active</v>
      </c>
      <c r="H396" s="32">
        <f>Players[[#This Row],[Base]] * Settings!$B$2 + Players[[#This Row],[Entry Bonus]] + Players[[#This Row],[Sniper Bonus]] + Players[[#This Row],[Captain Bonus]] + Players[[#This Row],[Coach Bonus]]</f>
        <v>34.716000000000001</v>
      </c>
      <c r="I396" s="21" t="b">
        <f>TRUE</f>
        <v>1</v>
      </c>
      <c r="J396" s="23" t="b">
        <f>FALSE</f>
        <v>0</v>
      </c>
      <c r="K396" s="21" t="b">
        <f>FALSE</f>
        <v>0</v>
      </c>
      <c r="L396" s="20" t="b">
        <f>FALSE</f>
        <v>0</v>
      </c>
      <c r="M396" s="20" t="b">
        <f>FALSE</f>
        <v>0</v>
      </c>
      <c r="N396" s="29">
        <v>57.86</v>
      </c>
      <c r="O396" s="28">
        <f>SUMIFS(Players[Base], Players[Team], Players[[#This Row],[Team]], Players[Entry], TRUE) * Settings!$B$3</f>
        <v>0</v>
      </c>
      <c r="P396" s="28">
        <f>SUMIFS(Players[Base], Players[Team], Players[[#This Row],[Team]], Players[Sniper], TRUE) * Settings!$B$4</f>
        <v>0</v>
      </c>
      <c r="Q396" s="28">
        <f>SUMIFS(Players[Base], Players[Team], Players[[#This Row],[Team]], Players[Captain], TRUE) * Settings!$B$5</f>
        <v>0</v>
      </c>
      <c r="R396" s="28">
        <f>SUMIFS(Players[Base], Players[Team], Players[[#This Row],[Team]], Players[Coach], TRUE) * Settings!$B$6</f>
        <v>0</v>
      </c>
      <c r="S396" s="28">
        <f>IF(Players[[#This Row],[Team]] = 0, 0, AVERAGEIFS(Players[ANC Base ATK], Players[Team], Players[[#This Row],[Team]]))</f>
        <v>0</v>
      </c>
      <c r="T396" s="28">
        <f>IF(Players[[#This Row],[Team]] = 0, 0, AVERAGEIFS(Players[ANC Base DEF], Players[Team], Players[[#This Row],[Team]]))</f>
        <v>0</v>
      </c>
      <c r="U396" s="28">
        <v>17.577645015957824</v>
      </c>
      <c r="V396" s="28">
        <v>21.219866867960647</v>
      </c>
    </row>
    <row r="397" spans="1:22" ht="15" customHeight="1">
      <c r="A397" s="12">
        <v>358</v>
      </c>
      <c r="B397" s="12" t="s">
        <v>511</v>
      </c>
      <c r="C397" s="12"/>
      <c r="D397" s="12"/>
      <c r="E397" s="12"/>
      <c r="F39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97" s="12" t="str">
        <f>IF(Players[[#This Row],[Coach]], "Coach", IF(Players[[#This Row],[Active]], "Active", "Inactive"))</f>
        <v>Active</v>
      </c>
      <c r="H397" s="32">
        <f>Players[[#This Row],[Base]] * Settings!$B$2 + Players[[#This Row],[Entry Bonus]] + Players[[#This Row],[Sniper Bonus]] + Players[[#This Row],[Captain Bonus]] + Players[[#This Row],[Coach Bonus]]</f>
        <v>44.771999999999998</v>
      </c>
      <c r="I397" s="21" t="b">
        <f>TRUE</f>
        <v>1</v>
      </c>
      <c r="J397" s="23" t="b">
        <f>FALSE</f>
        <v>0</v>
      </c>
      <c r="K397" s="21" t="b">
        <f>FALSE</f>
        <v>0</v>
      </c>
      <c r="L397" s="20" t="b">
        <f>FALSE</f>
        <v>0</v>
      </c>
      <c r="M397" s="20" t="b">
        <f>FALSE</f>
        <v>0</v>
      </c>
      <c r="N397" s="29">
        <v>74.62</v>
      </c>
      <c r="O397" s="28">
        <f>SUMIFS(Players[Base], Players[Team], Players[[#This Row],[Team]], Players[Entry], TRUE) * Settings!$B$3</f>
        <v>0</v>
      </c>
      <c r="P397" s="28">
        <f>SUMIFS(Players[Base], Players[Team], Players[[#This Row],[Team]], Players[Sniper], TRUE) * Settings!$B$4</f>
        <v>0</v>
      </c>
      <c r="Q397" s="28">
        <f>SUMIFS(Players[Base], Players[Team], Players[[#This Row],[Team]], Players[Captain], TRUE) * Settings!$B$5</f>
        <v>0</v>
      </c>
      <c r="R397" s="28">
        <f>SUMIFS(Players[Base], Players[Team], Players[[#This Row],[Team]], Players[Coach], TRUE) * Settings!$B$6</f>
        <v>0</v>
      </c>
      <c r="S397" s="28">
        <f>IF(Players[[#This Row],[Team]] = 0, 0, AVERAGEIFS(Players[ANC Base ATK], Players[Team], Players[[#This Row],[Team]]))</f>
        <v>0</v>
      </c>
      <c r="T397" s="28">
        <f>IF(Players[[#This Row],[Team]] = 0, 0, AVERAGEIFS(Players[ANC Base DEF], Players[Team], Players[[#This Row],[Team]]))</f>
        <v>0</v>
      </c>
      <c r="U397" s="28">
        <v>17.269398642590776</v>
      </c>
      <c r="V397" s="28">
        <v>64.394844098380361</v>
      </c>
    </row>
    <row r="398" spans="1:22" ht="15" customHeight="1">
      <c r="A398" s="12">
        <v>430</v>
      </c>
      <c r="B398" s="12" t="s">
        <v>512</v>
      </c>
      <c r="C398" s="12"/>
      <c r="D398" s="12"/>
      <c r="E398" s="12"/>
      <c r="F39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98" s="12" t="str">
        <f>IF(Players[[#This Row],[Coach]], "Coach", IF(Players[[#This Row],[Active]], "Active", "Inactive"))</f>
        <v>Active</v>
      </c>
      <c r="H398" s="32">
        <f>Players[[#This Row],[Base]] * Settings!$B$2 + Players[[#This Row],[Entry Bonus]] + Players[[#This Row],[Sniper Bonus]] + Players[[#This Row],[Captain Bonus]] + Players[[#This Row],[Coach Bonus]]</f>
        <v>24.666</v>
      </c>
      <c r="I398" s="21" t="b">
        <f>TRUE</f>
        <v>1</v>
      </c>
      <c r="J398" s="23" t="b">
        <f>FALSE</f>
        <v>0</v>
      </c>
      <c r="K398" s="21" t="b">
        <f>FALSE</f>
        <v>0</v>
      </c>
      <c r="L398" s="20" t="b">
        <f>FALSE</f>
        <v>0</v>
      </c>
      <c r="M398" s="20" t="b">
        <f>FALSE</f>
        <v>0</v>
      </c>
      <c r="N398" s="29">
        <v>41.11</v>
      </c>
      <c r="O398" s="28">
        <f>SUMIFS(Players[Base], Players[Team], Players[[#This Row],[Team]], Players[Entry], TRUE) * Settings!$B$3</f>
        <v>0</v>
      </c>
      <c r="P398" s="28">
        <f>SUMIFS(Players[Base], Players[Team], Players[[#This Row],[Team]], Players[Sniper], TRUE) * Settings!$B$4</f>
        <v>0</v>
      </c>
      <c r="Q398" s="28">
        <f>SUMIFS(Players[Base], Players[Team], Players[[#This Row],[Team]], Players[Captain], TRUE) * Settings!$B$5</f>
        <v>0</v>
      </c>
      <c r="R398" s="28">
        <f>SUMIFS(Players[Base], Players[Team], Players[[#This Row],[Team]], Players[Coach], TRUE) * Settings!$B$6</f>
        <v>0</v>
      </c>
      <c r="S398" s="28">
        <f>IF(Players[[#This Row],[Team]] = 0, 0, AVERAGEIFS(Players[ANC Base ATK], Players[Team], Players[[#This Row],[Team]]))</f>
        <v>0</v>
      </c>
      <c r="T398" s="28">
        <f>IF(Players[[#This Row],[Team]] = 0, 0, AVERAGEIFS(Players[ANC Base DEF], Players[Team], Players[[#This Row],[Team]]))</f>
        <v>0</v>
      </c>
      <c r="U398" s="28">
        <v>17.197577266381007</v>
      </c>
      <c r="V398" s="28">
        <v>19.129329231375539</v>
      </c>
    </row>
    <row r="399" spans="1:22" ht="15" customHeight="1">
      <c r="A399" s="12">
        <v>492</v>
      </c>
      <c r="B399" s="12" t="s">
        <v>513</v>
      </c>
      <c r="C399" s="12"/>
      <c r="D399" s="12"/>
      <c r="E399" s="12"/>
      <c r="F39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399" s="12" t="str">
        <f>IF(Players[[#This Row],[Coach]], "Coach", IF(Players[[#This Row],[Active]], "Active", "Inactive"))</f>
        <v>Active</v>
      </c>
      <c r="H399" s="32">
        <f>Players[[#This Row],[Base]] * Settings!$B$2 + Players[[#This Row],[Entry Bonus]] + Players[[#This Row],[Sniper Bonus]] + Players[[#This Row],[Captain Bonus]] + Players[[#This Row],[Coach Bonus]]</f>
        <v>22.979999999999997</v>
      </c>
      <c r="I399" s="21" t="b">
        <f>TRUE</f>
        <v>1</v>
      </c>
      <c r="J399" s="23" t="b">
        <f>FALSE</f>
        <v>0</v>
      </c>
      <c r="K399" s="21" t="b">
        <f>FALSE</f>
        <v>0</v>
      </c>
      <c r="L399" s="20" t="b">
        <f>FALSE</f>
        <v>0</v>
      </c>
      <c r="M399" s="20" t="b">
        <f>FALSE</f>
        <v>0</v>
      </c>
      <c r="N399" s="29">
        <v>38.299999999999997</v>
      </c>
      <c r="O399" s="28">
        <f>SUMIFS(Players[Base], Players[Team], Players[[#This Row],[Team]], Players[Entry], TRUE) * Settings!$B$3</f>
        <v>0</v>
      </c>
      <c r="P399" s="28">
        <f>SUMIFS(Players[Base], Players[Team], Players[[#This Row],[Team]], Players[Sniper], TRUE) * Settings!$B$4</f>
        <v>0</v>
      </c>
      <c r="Q399" s="28">
        <f>SUMIFS(Players[Base], Players[Team], Players[[#This Row],[Team]], Players[Captain], TRUE) * Settings!$B$5</f>
        <v>0</v>
      </c>
      <c r="R399" s="28">
        <f>SUMIFS(Players[Base], Players[Team], Players[[#This Row],[Team]], Players[Coach], TRUE) * Settings!$B$6</f>
        <v>0</v>
      </c>
      <c r="S399" s="28">
        <f>IF(Players[[#This Row],[Team]] = 0, 0, AVERAGEIFS(Players[ANC Base ATK], Players[Team], Players[[#This Row],[Team]]))</f>
        <v>0</v>
      </c>
      <c r="T399" s="28">
        <f>IF(Players[[#This Row],[Team]] = 0, 0, AVERAGEIFS(Players[ANC Base DEF], Players[Team], Players[[#This Row],[Team]]))</f>
        <v>0</v>
      </c>
      <c r="U399" s="28">
        <v>17.16767097965084</v>
      </c>
      <c r="V399" s="28">
        <v>3.3674595581296756</v>
      </c>
    </row>
    <row r="400" spans="1:22" ht="15" customHeight="1">
      <c r="A400" s="12">
        <v>407</v>
      </c>
      <c r="B400" s="12" t="s">
        <v>514</v>
      </c>
      <c r="C400" s="12"/>
      <c r="D400" s="12"/>
      <c r="E400" s="12"/>
      <c r="F40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00" s="12" t="str">
        <f>IF(Players[[#This Row],[Coach]], "Coach", IF(Players[[#This Row],[Active]], "Active", "Inactive"))</f>
        <v>Active</v>
      </c>
      <c r="H400" s="32">
        <f>Players[[#This Row],[Base]] * Settings!$B$2 + Players[[#This Row],[Entry Bonus]] + Players[[#This Row],[Sniper Bonus]] + Players[[#This Row],[Captain Bonus]] + Players[[#This Row],[Coach Bonus]]</f>
        <v>54.624000000000002</v>
      </c>
      <c r="I400" s="21" t="b">
        <f>TRUE</f>
        <v>1</v>
      </c>
      <c r="J400" s="23" t="b">
        <f>FALSE</f>
        <v>0</v>
      </c>
      <c r="K400" s="21" t="b">
        <f>FALSE</f>
        <v>0</v>
      </c>
      <c r="L400" s="20" t="b">
        <f>FALSE</f>
        <v>0</v>
      </c>
      <c r="M400" s="20" t="b">
        <f>FALSE</f>
        <v>0</v>
      </c>
      <c r="N400" s="29">
        <v>91.04</v>
      </c>
      <c r="O400" s="28">
        <f>SUMIFS(Players[Base], Players[Team], Players[[#This Row],[Team]], Players[Entry], TRUE) * Settings!$B$3</f>
        <v>0</v>
      </c>
      <c r="P400" s="28">
        <f>SUMIFS(Players[Base], Players[Team], Players[[#This Row],[Team]], Players[Sniper], TRUE) * Settings!$B$4</f>
        <v>0</v>
      </c>
      <c r="Q400" s="28">
        <f>SUMIFS(Players[Base], Players[Team], Players[[#This Row],[Team]], Players[Captain], TRUE) * Settings!$B$5</f>
        <v>0</v>
      </c>
      <c r="R400" s="28">
        <f>SUMIFS(Players[Base], Players[Team], Players[[#This Row],[Team]], Players[Coach], TRUE) * Settings!$B$6</f>
        <v>0</v>
      </c>
      <c r="S400" s="28">
        <f>IF(Players[[#This Row],[Team]] = 0, 0, AVERAGEIFS(Players[ANC Base ATK], Players[Team], Players[[#This Row],[Team]]))</f>
        <v>0</v>
      </c>
      <c r="T400" s="28">
        <f>IF(Players[[#This Row],[Team]] = 0, 0, AVERAGEIFS(Players[ANC Base DEF], Players[Team], Players[[#This Row],[Team]]))</f>
        <v>0</v>
      </c>
      <c r="U400" s="28">
        <v>17.020307260144939</v>
      </c>
      <c r="V400" s="28">
        <v>2.3331359739511623</v>
      </c>
    </row>
    <row r="401" spans="1:22" ht="15" customHeight="1">
      <c r="A401" s="12">
        <v>199</v>
      </c>
      <c r="B401" s="12" t="s">
        <v>515</v>
      </c>
      <c r="C401" s="12"/>
      <c r="D401" s="12"/>
      <c r="E401" s="12"/>
      <c r="F40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01" s="12" t="str">
        <f>IF(Players[[#This Row],[Coach]], "Coach", IF(Players[[#This Row],[Active]], "Active", "Inactive"))</f>
        <v>Active</v>
      </c>
      <c r="H401" s="32">
        <f>Players[[#This Row],[Base]] * Settings!$B$2 + Players[[#This Row],[Entry Bonus]] + Players[[#This Row],[Sniper Bonus]] + Players[[#This Row],[Captain Bonus]] + Players[[#This Row],[Coach Bonus]]</f>
        <v>58.181999999999995</v>
      </c>
      <c r="I401" s="21" t="b">
        <f>TRUE</f>
        <v>1</v>
      </c>
      <c r="J401" s="23" t="b">
        <f>FALSE</f>
        <v>0</v>
      </c>
      <c r="K401" s="21" t="b">
        <f>FALSE</f>
        <v>0</v>
      </c>
      <c r="L401" s="20" t="b">
        <f>FALSE</f>
        <v>0</v>
      </c>
      <c r="M401" s="20" t="b">
        <f>FALSE</f>
        <v>0</v>
      </c>
      <c r="N401" s="29">
        <v>96.97</v>
      </c>
      <c r="O401" s="28">
        <f>SUMIFS(Players[Base], Players[Team], Players[[#This Row],[Team]], Players[Entry], TRUE) * Settings!$B$3</f>
        <v>0</v>
      </c>
      <c r="P401" s="28">
        <f>SUMIFS(Players[Base], Players[Team], Players[[#This Row],[Team]], Players[Sniper], TRUE) * Settings!$B$4</f>
        <v>0</v>
      </c>
      <c r="Q401" s="28">
        <f>SUMIFS(Players[Base], Players[Team], Players[[#This Row],[Team]], Players[Captain], TRUE) * Settings!$B$5</f>
        <v>0</v>
      </c>
      <c r="R401" s="28">
        <f>SUMIFS(Players[Base], Players[Team], Players[[#This Row],[Team]], Players[Coach], TRUE) * Settings!$B$6</f>
        <v>0</v>
      </c>
      <c r="S401" s="28">
        <f>IF(Players[[#This Row],[Team]] = 0, 0, AVERAGEIFS(Players[ANC Base ATK], Players[Team], Players[[#This Row],[Team]]))</f>
        <v>0</v>
      </c>
      <c r="T401" s="28">
        <f>IF(Players[[#This Row],[Team]] = 0, 0, AVERAGEIFS(Players[ANC Base DEF], Players[Team], Players[[#This Row],[Team]]))</f>
        <v>0</v>
      </c>
      <c r="U401" s="28">
        <v>16.716644934864146</v>
      </c>
      <c r="V401" s="28">
        <v>58.414668155621399</v>
      </c>
    </row>
    <row r="402" spans="1:22" ht="15" customHeight="1">
      <c r="A402" s="12">
        <v>191</v>
      </c>
      <c r="B402" s="12" t="s">
        <v>516</v>
      </c>
      <c r="C402" s="12"/>
      <c r="D402" s="12"/>
      <c r="E402" s="12"/>
      <c r="F40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02" s="12" t="str">
        <f>IF(Players[[#This Row],[Coach]], "Coach", IF(Players[[#This Row],[Active]], "Active", "Inactive"))</f>
        <v>Active</v>
      </c>
      <c r="H402" s="32">
        <f>Players[[#This Row],[Base]] * Settings!$B$2 + Players[[#This Row],[Entry Bonus]] + Players[[#This Row],[Sniper Bonus]] + Players[[#This Row],[Captain Bonus]] + Players[[#This Row],[Coach Bonus]]</f>
        <v>30.071999999999996</v>
      </c>
      <c r="I402" s="21" t="b">
        <f>TRUE</f>
        <v>1</v>
      </c>
      <c r="J402" s="23" t="b">
        <f>FALSE</f>
        <v>0</v>
      </c>
      <c r="K402" s="21" t="b">
        <f>FALSE</f>
        <v>0</v>
      </c>
      <c r="L402" s="20" t="b">
        <f>FALSE</f>
        <v>0</v>
      </c>
      <c r="M402" s="20" t="b">
        <f>FALSE</f>
        <v>0</v>
      </c>
      <c r="N402" s="29">
        <v>50.12</v>
      </c>
      <c r="O402" s="28">
        <f>SUMIFS(Players[Base], Players[Team], Players[[#This Row],[Team]], Players[Entry], TRUE) * Settings!$B$3</f>
        <v>0</v>
      </c>
      <c r="P402" s="28">
        <f>SUMIFS(Players[Base], Players[Team], Players[[#This Row],[Team]], Players[Sniper], TRUE) * Settings!$B$4</f>
        <v>0</v>
      </c>
      <c r="Q402" s="28">
        <f>SUMIFS(Players[Base], Players[Team], Players[[#This Row],[Team]], Players[Captain], TRUE) * Settings!$B$5</f>
        <v>0</v>
      </c>
      <c r="R402" s="28">
        <f>SUMIFS(Players[Base], Players[Team], Players[[#This Row],[Team]], Players[Coach], TRUE) * Settings!$B$6</f>
        <v>0</v>
      </c>
      <c r="S402" s="28">
        <f>IF(Players[[#This Row],[Team]] = 0, 0, AVERAGEIFS(Players[ANC Base ATK], Players[Team], Players[[#This Row],[Team]]))</f>
        <v>0</v>
      </c>
      <c r="T402" s="28">
        <f>IF(Players[[#This Row],[Team]] = 0, 0, AVERAGEIFS(Players[ANC Base DEF], Players[Team], Players[[#This Row],[Team]]))</f>
        <v>0</v>
      </c>
      <c r="U402" s="28">
        <v>16.706585886560234</v>
      </c>
      <c r="V402" s="28">
        <v>4.6186392300005243</v>
      </c>
    </row>
    <row r="403" spans="1:22" ht="15" customHeight="1">
      <c r="A403" s="12">
        <v>474</v>
      </c>
      <c r="B403" s="12" t="s">
        <v>517</v>
      </c>
      <c r="C403" s="12"/>
      <c r="D403" s="12"/>
      <c r="E403" s="12"/>
      <c r="F40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03" s="12" t="str">
        <f>IF(Players[[#This Row],[Coach]], "Coach", IF(Players[[#This Row],[Active]], "Active", "Inactive"))</f>
        <v>Active</v>
      </c>
      <c r="H403" s="32">
        <f>Players[[#This Row],[Base]] * Settings!$B$2 + Players[[#This Row],[Entry Bonus]] + Players[[#This Row],[Sniper Bonus]] + Players[[#This Row],[Captain Bonus]] + Players[[#This Row],[Coach Bonus]]</f>
        <v>46.368000000000002</v>
      </c>
      <c r="I403" s="21" t="b">
        <f>TRUE</f>
        <v>1</v>
      </c>
      <c r="J403" s="23" t="b">
        <f>FALSE</f>
        <v>0</v>
      </c>
      <c r="K403" s="21" t="b">
        <f>FALSE</f>
        <v>0</v>
      </c>
      <c r="L403" s="20" t="b">
        <f>FALSE</f>
        <v>0</v>
      </c>
      <c r="M403" s="20" t="b">
        <f>FALSE</f>
        <v>0</v>
      </c>
      <c r="N403" s="29">
        <v>77.28</v>
      </c>
      <c r="O403" s="28">
        <f>SUMIFS(Players[Base], Players[Team], Players[[#This Row],[Team]], Players[Entry], TRUE) * Settings!$B$3</f>
        <v>0</v>
      </c>
      <c r="P403" s="28">
        <f>SUMIFS(Players[Base], Players[Team], Players[[#This Row],[Team]], Players[Sniper], TRUE) * Settings!$B$4</f>
        <v>0</v>
      </c>
      <c r="Q403" s="28">
        <f>SUMIFS(Players[Base], Players[Team], Players[[#This Row],[Team]], Players[Captain], TRUE) * Settings!$B$5</f>
        <v>0</v>
      </c>
      <c r="R403" s="28">
        <f>SUMIFS(Players[Base], Players[Team], Players[[#This Row],[Team]], Players[Coach], TRUE) * Settings!$B$6</f>
        <v>0</v>
      </c>
      <c r="S403" s="28">
        <f>IF(Players[[#This Row],[Team]] = 0, 0, AVERAGEIFS(Players[ANC Base ATK], Players[Team], Players[[#This Row],[Team]]))</f>
        <v>0</v>
      </c>
      <c r="T403" s="28">
        <f>IF(Players[[#This Row],[Team]] = 0, 0, AVERAGEIFS(Players[ANC Base DEF], Players[Team], Players[[#This Row],[Team]]))</f>
        <v>0</v>
      </c>
      <c r="U403" s="28">
        <v>16.679095203541657</v>
      </c>
      <c r="V403" s="28">
        <v>92.466798666449662</v>
      </c>
    </row>
    <row r="404" spans="1:22" ht="15" customHeight="1">
      <c r="A404" s="12">
        <v>394</v>
      </c>
      <c r="B404" s="12" t="s">
        <v>518</v>
      </c>
      <c r="C404" s="12"/>
      <c r="D404" s="12"/>
      <c r="E404" s="12"/>
      <c r="F40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04" s="12" t="str">
        <f>IF(Players[[#This Row],[Coach]], "Coach", IF(Players[[#This Row],[Active]], "Active", "Inactive"))</f>
        <v>Active</v>
      </c>
      <c r="H404" s="32">
        <f>Players[[#This Row],[Base]] * Settings!$B$2 + Players[[#This Row],[Entry Bonus]] + Players[[#This Row],[Sniper Bonus]] + Players[[#This Row],[Captain Bonus]] + Players[[#This Row],[Coach Bonus]]</f>
        <v>20.04</v>
      </c>
      <c r="I404" s="21" t="b">
        <f>TRUE</f>
        <v>1</v>
      </c>
      <c r="J404" s="23" t="b">
        <f>FALSE</f>
        <v>0</v>
      </c>
      <c r="K404" s="21" t="b">
        <f>FALSE</f>
        <v>0</v>
      </c>
      <c r="L404" s="20" t="b">
        <f>FALSE</f>
        <v>0</v>
      </c>
      <c r="M404" s="20" t="b">
        <f>FALSE</f>
        <v>0</v>
      </c>
      <c r="N404" s="29">
        <v>33.4</v>
      </c>
      <c r="O404" s="28">
        <f>SUMIFS(Players[Base], Players[Team], Players[[#This Row],[Team]], Players[Entry], TRUE) * Settings!$B$3</f>
        <v>0</v>
      </c>
      <c r="P404" s="28">
        <f>SUMIFS(Players[Base], Players[Team], Players[[#This Row],[Team]], Players[Sniper], TRUE) * Settings!$B$4</f>
        <v>0</v>
      </c>
      <c r="Q404" s="28">
        <f>SUMIFS(Players[Base], Players[Team], Players[[#This Row],[Team]], Players[Captain], TRUE) * Settings!$B$5</f>
        <v>0</v>
      </c>
      <c r="R404" s="28">
        <f>SUMIFS(Players[Base], Players[Team], Players[[#This Row],[Team]], Players[Coach], TRUE) * Settings!$B$6</f>
        <v>0</v>
      </c>
      <c r="S404" s="28">
        <f>IF(Players[[#This Row],[Team]] = 0, 0, AVERAGEIFS(Players[ANC Base ATK], Players[Team], Players[[#This Row],[Team]]))</f>
        <v>0</v>
      </c>
      <c r="T404" s="28">
        <f>IF(Players[[#This Row],[Team]] = 0, 0, AVERAGEIFS(Players[ANC Base DEF], Players[Team], Players[[#This Row],[Team]]))</f>
        <v>0</v>
      </c>
      <c r="U404" s="28">
        <v>16.190153028589677</v>
      </c>
      <c r="V404" s="28">
        <v>81.919870927605288</v>
      </c>
    </row>
    <row r="405" spans="1:22" ht="15" customHeight="1">
      <c r="A405" s="12">
        <v>373</v>
      </c>
      <c r="B405" s="12" t="s">
        <v>519</v>
      </c>
      <c r="C405" s="12"/>
      <c r="D405" s="12"/>
      <c r="E405" s="12"/>
      <c r="F40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05" s="12" t="str">
        <f>IF(Players[[#This Row],[Coach]], "Coach", IF(Players[[#This Row],[Active]], "Active", "Inactive"))</f>
        <v>Active</v>
      </c>
      <c r="H405" s="32">
        <f>Players[[#This Row],[Base]] * Settings!$B$2 + Players[[#This Row],[Entry Bonus]] + Players[[#This Row],[Sniper Bonus]] + Players[[#This Row],[Captain Bonus]] + Players[[#This Row],[Coach Bonus]]</f>
        <v>48.006</v>
      </c>
      <c r="I405" s="21" t="b">
        <f>TRUE</f>
        <v>1</v>
      </c>
      <c r="J405" s="23" t="b">
        <f>FALSE</f>
        <v>0</v>
      </c>
      <c r="K405" s="21" t="b">
        <f>FALSE</f>
        <v>0</v>
      </c>
      <c r="L405" s="20" t="b">
        <f>FALSE</f>
        <v>0</v>
      </c>
      <c r="M405" s="20" t="b">
        <f>FALSE</f>
        <v>0</v>
      </c>
      <c r="N405" s="29">
        <v>80.010000000000005</v>
      </c>
      <c r="O405" s="28">
        <f>SUMIFS(Players[Base], Players[Team], Players[[#This Row],[Team]], Players[Entry], TRUE) * Settings!$B$3</f>
        <v>0</v>
      </c>
      <c r="P405" s="28">
        <f>SUMIFS(Players[Base], Players[Team], Players[[#This Row],[Team]], Players[Sniper], TRUE) * Settings!$B$4</f>
        <v>0</v>
      </c>
      <c r="Q405" s="28">
        <f>SUMIFS(Players[Base], Players[Team], Players[[#This Row],[Team]], Players[Captain], TRUE) * Settings!$B$5</f>
        <v>0</v>
      </c>
      <c r="R405" s="28">
        <f>SUMIFS(Players[Base], Players[Team], Players[[#This Row],[Team]], Players[Coach], TRUE) * Settings!$B$6</f>
        <v>0</v>
      </c>
      <c r="S405" s="28">
        <f>IF(Players[[#This Row],[Team]] = 0, 0, AVERAGEIFS(Players[ANC Base ATK], Players[Team], Players[[#This Row],[Team]]))</f>
        <v>0</v>
      </c>
      <c r="T405" s="28">
        <f>IF(Players[[#This Row],[Team]] = 0, 0, AVERAGEIFS(Players[ANC Base DEF], Players[Team], Players[[#This Row],[Team]]))</f>
        <v>0</v>
      </c>
      <c r="U405" s="28">
        <v>16.184477816942444</v>
      </c>
      <c r="V405" s="28">
        <v>87.066273799732016</v>
      </c>
    </row>
    <row r="406" spans="1:22" ht="15" customHeight="1">
      <c r="A406" s="12">
        <v>392</v>
      </c>
      <c r="B406" s="12" t="s">
        <v>520</v>
      </c>
      <c r="C406" s="12"/>
      <c r="D406" s="12"/>
      <c r="E406" s="12"/>
      <c r="F40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06" s="12" t="str">
        <f>IF(Players[[#This Row],[Coach]], "Coach", IF(Players[[#This Row],[Active]], "Active", "Inactive"))</f>
        <v>Active</v>
      </c>
      <c r="H406" s="32">
        <f>Players[[#This Row],[Base]] * Settings!$B$2 + Players[[#This Row],[Entry Bonus]] + Players[[#This Row],[Sniper Bonus]] + Players[[#This Row],[Captain Bonus]] + Players[[#This Row],[Coach Bonus]]</f>
        <v>57.51</v>
      </c>
      <c r="I406" s="21" t="b">
        <f>TRUE</f>
        <v>1</v>
      </c>
      <c r="J406" s="23" t="b">
        <f>FALSE</f>
        <v>0</v>
      </c>
      <c r="K406" s="21" t="b">
        <f>FALSE</f>
        <v>0</v>
      </c>
      <c r="L406" s="20" t="b">
        <f>FALSE</f>
        <v>0</v>
      </c>
      <c r="M406" s="20" t="b">
        <f>FALSE</f>
        <v>0</v>
      </c>
      <c r="N406" s="29">
        <v>95.85</v>
      </c>
      <c r="O406" s="28">
        <f>SUMIFS(Players[Base], Players[Team], Players[[#This Row],[Team]], Players[Entry], TRUE) * Settings!$B$3</f>
        <v>0</v>
      </c>
      <c r="P406" s="28">
        <f>SUMIFS(Players[Base], Players[Team], Players[[#This Row],[Team]], Players[Sniper], TRUE) * Settings!$B$4</f>
        <v>0</v>
      </c>
      <c r="Q406" s="28">
        <f>SUMIFS(Players[Base], Players[Team], Players[[#This Row],[Team]], Players[Captain], TRUE) * Settings!$B$5</f>
        <v>0</v>
      </c>
      <c r="R406" s="28">
        <f>SUMIFS(Players[Base], Players[Team], Players[[#This Row],[Team]], Players[Coach], TRUE) * Settings!$B$6</f>
        <v>0</v>
      </c>
      <c r="S406" s="28">
        <f>IF(Players[[#This Row],[Team]] = 0, 0, AVERAGEIFS(Players[ANC Base ATK], Players[Team], Players[[#This Row],[Team]]))</f>
        <v>0</v>
      </c>
      <c r="T406" s="28">
        <f>IF(Players[[#This Row],[Team]] = 0, 0, AVERAGEIFS(Players[ANC Base DEF], Players[Team], Players[[#This Row],[Team]]))</f>
        <v>0</v>
      </c>
      <c r="U406" s="28">
        <v>14.856564072835139</v>
      </c>
      <c r="V406" s="28">
        <v>9.1630993020866072</v>
      </c>
    </row>
    <row r="407" spans="1:22" ht="15" customHeight="1">
      <c r="A407" s="12">
        <v>440</v>
      </c>
      <c r="B407" s="12" t="s">
        <v>521</v>
      </c>
      <c r="C407" s="12"/>
      <c r="D407" s="12"/>
      <c r="E407" s="12"/>
      <c r="F40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07" s="12" t="str">
        <f>IF(Players[[#This Row],[Coach]], "Coach", IF(Players[[#This Row],[Active]], "Active", "Inactive"))</f>
        <v>Active</v>
      </c>
      <c r="H407" s="32">
        <f>Players[[#This Row],[Base]] * Settings!$B$2 + Players[[#This Row],[Entry Bonus]] + Players[[#This Row],[Sniper Bonus]] + Players[[#This Row],[Captain Bonus]] + Players[[#This Row],[Coach Bonus]]</f>
        <v>23.604000000000003</v>
      </c>
      <c r="I407" s="21" t="b">
        <f>TRUE</f>
        <v>1</v>
      </c>
      <c r="J407" s="23" t="b">
        <f>FALSE</f>
        <v>0</v>
      </c>
      <c r="K407" s="21" t="b">
        <f>FALSE</f>
        <v>0</v>
      </c>
      <c r="L407" s="20" t="b">
        <f>FALSE</f>
        <v>0</v>
      </c>
      <c r="M407" s="20" t="b">
        <f>FALSE</f>
        <v>0</v>
      </c>
      <c r="N407" s="29">
        <v>39.340000000000003</v>
      </c>
      <c r="O407" s="28">
        <f>SUMIFS(Players[Base], Players[Team], Players[[#This Row],[Team]], Players[Entry], TRUE) * Settings!$B$3</f>
        <v>0</v>
      </c>
      <c r="P407" s="28">
        <f>SUMIFS(Players[Base], Players[Team], Players[[#This Row],[Team]], Players[Sniper], TRUE) * Settings!$B$4</f>
        <v>0</v>
      </c>
      <c r="Q407" s="28">
        <f>SUMIFS(Players[Base], Players[Team], Players[[#This Row],[Team]], Players[Captain], TRUE) * Settings!$B$5</f>
        <v>0</v>
      </c>
      <c r="R407" s="28">
        <f>SUMIFS(Players[Base], Players[Team], Players[[#This Row],[Team]], Players[Coach], TRUE) * Settings!$B$6</f>
        <v>0</v>
      </c>
      <c r="S407" s="28">
        <f>IF(Players[[#This Row],[Team]] = 0, 0, AVERAGEIFS(Players[ANC Base ATK], Players[Team], Players[[#This Row],[Team]]))</f>
        <v>0</v>
      </c>
      <c r="T407" s="28">
        <f>IF(Players[[#This Row],[Team]] = 0, 0, AVERAGEIFS(Players[ANC Base DEF], Players[Team], Players[[#This Row],[Team]]))</f>
        <v>0</v>
      </c>
      <c r="U407" s="28">
        <v>14.788068898444108</v>
      </c>
      <c r="V407" s="28">
        <v>51.268432355393777</v>
      </c>
    </row>
    <row r="408" spans="1:22" ht="15" customHeight="1">
      <c r="A408" s="12">
        <v>427</v>
      </c>
      <c r="B408" s="12" t="s">
        <v>522</v>
      </c>
      <c r="C408" s="12"/>
      <c r="D408" s="12"/>
      <c r="E408" s="12"/>
      <c r="F40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08" s="12" t="str">
        <f>IF(Players[[#This Row],[Coach]], "Coach", IF(Players[[#This Row],[Active]], "Active", "Inactive"))</f>
        <v>Active</v>
      </c>
      <c r="H408" s="32">
        <f>Players[[#This Row],[Base]] * Settings!$B$2 + Players[[#This Row],[Entry Bonus]] + Players[[#This Row],[Sniper Bonus]] + Players[[#This Row],[Captain Bonus]] + Players[[#This Row],[Coach Bonus]]</f>
        <v>25.212</v>
      </c>
      <c r="I408" s="21" t="b">
        <f>TRUE</f>
        <v>1</v>
      </c>
      <c r="J408" s="23" t="b">
        <f>FALSE</f>
        <v>0</v>
      </c>
      <c r="K408" s="21" t="b">
        <f>FALSE</f>
        <v>0</v>
      </c>
      <c r="L408" s="20" t="b">
        <f>FALSE</f>
        <v>0</v>
      </c>
      <c r="M408" s="20" t="b">
        <f>FALSE</f>
        <v>0</v>
      </c>
      <c r="N408" s="29">
        <v>42.02</v>
      </c>
      <c r="O408" s="28">
        <f>SUMIFS(Players[Base], Players[Team], Players[[#This Row],[Team]], Players[Entry], TRUE) * Settings!$B$3</f>
        <v>0</v>
      </c>
      <c r="P408" s="28">
        <f>SUMIFS(Players[Base], Players[Team], Players[[#This Row],[Team]], Players[Sniper], TRUE) * Settings!$B$4</f>
        <v>0</v>
      </c>
      <c r="Q408" s="28">
        <f>SUMIFS(Players[Base], Players[Team], Players[[#This Row],[Team]], Players[Captain], TRUE) * Settings!$B$5</f>
        <v>0</v>
      </c>
      <c r="R408" s="28">
        <f>SUMIFS(Players[Base], Players[Team], Players[[#This Row],[Team]], Players[Coach], TRUE) * Settings!$B$6</f>
        <v>0</v>
      </c>
      <c r="S408" s="28">
        <f>IF(Players[[#This Row],[Team]] = 0, 0, AVERAGEIFS(Players[ANC Base ATK], Players[Team], Players[[#This Row],[Team]]))</f>
        <v>0</v>
      </c>
      <c r="T408" s="28">
        <f>IF(Players[[#This Row],[Team]] = 0, 0, AVERAGEIFS(Players[ANC Base DEF], Players[Team], Players[[#This Row],[Team]]))</f>
        <v>0</v>
      </c>
      <c r="U408" s="28">
        <v>14.436215590553161</v>
      </c>
      <c r="V408" s="28">
        <v>97.433231873281372</v>
      </c>
    </row>
    <row r="409" spans="1:22" ht="15" customHeight="1">
      <c r="A409" s="12">
        <v>413</v>
      </c>
      <c r="B409" s="12" t="s">
        <v>523</v>
      </c>
      <c r="C409" s="12"/>
      <c r="D409" s="12"/>
      <c r="E409" s="12"/>
      <c r="F40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09" s="12" t="str">
        <f>IF(Players[[#This Row],[Coach]], "Coach", IF(Players[[#This Row],[Active]], "Active", "Inactive"))</f>
        <v>Active</v>
      </c>
      <c r="H409" s="32">
        <f>Players[[#This Row],[Base]] * Settings!$B$2 + Players[[#This Row],[Entry Bonus]] + Players[[#This Row],[Sniper Bonus]] + Players[[#This Row],[Captain Bonus]] + Players[[#This Row],[Coach Bonus]]</f>
        <v>56.256</v>
      </c>
      <c r="I409" s="21" t="b">
        <f>TRUE</f>
        <v>1</v>
      </c>
      <c r="J409" s="23" t="b">
        <f>FALSE</f>
        <v>0</v>
      </c>
      <c r="K409" s="21" t="b">
        <f>FALSE</f>
        <v>0</v>
      </c>
      <c r="L409" s="20" t="b">
        <f>FALSE</f>
        <v>0</v>
      </c>
      <c r="M409" s="20" t="b">
        <f>FALSE</f>
        <v>0</v>
      </c>
      <c r="N409" s="29">
        <v>93.76</v>
      </c>
      <c r="O409" s="28">
        <f>SUMIFS(Players[Base], Players[Team], Players[[#This Row],[Team]], Players[Entry], TRUE) * Settings!$B$3</f>
        <v>0</v>
      </c>
      <c r="P409" s="28">
        <f>SUMIFS(Players[Base], Players[Team], Players[[#This Row],[Team]], Players[Sniper], TRUE) * Settings!$B$4</f>
        <v>0</v>
      </c>
      <c r="Q409" s="28">
        <f>SUMIFS(Players[Base], Players[Team], Players[[#This Row],[Team]], Players[Captain], TRUE) * Settings!$B$5</f>
        <v>0</v>
      </c>
      <c r="R409" s="28">
        <f>SUMIFS(Players[Base], Players[Team], Players[[#This Row],[Team]], Players[Coach], TRUE) * Settings!$B$6</f>
        <v>0</v>
      </c>
      <c r="S409" s="28">
        <f>IF(Players[[#This Row],[Team]] = 0, 0, AVERAGEIFS(Players[ANC Base ATK], Players[Team], Players[[#This Row],[Team]]))</f>
        <v>0</v>
      </c>
      <c r="T409" s="28">
        <f>IF(Players[[#This Row],[Team]] = 0, 0, AVERAGEIFS(Players[ANC Base DEF], Players[Team], Players[[#This Row],[Team]]))</f>
        <v>0</v>
      </c>
      <c r="U409" s="28">
        <v>14.013792263962824</v>
      </c>
      <c r="V409" s="28">
        <v>63.455683115643794</v>
      </c>
    </row>
    <row r="410" spans="1:22" ht="15" customHeight="1">
      <c r="A410" s="12">
        <v>333</v>
      </c>
      <c r="B410" s="12" t="s">
        <v>524</v>
      </c>
      <c r="C410" s="12"/>
      <c r="D410" s="12"/>
      <c r="E410" s="12"/>
      <c r="F41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10" s="12" t="str">
        <f>IF(Players[[#This Row],[Coach]], "Coach", IF(Players[[#This Row],[Active]], "Active", "Inactive"))</f>
        <v>Active</v>
      </c>
      <c r="H410" s="32">
        <f>Players[[#This Row],[Base]] * Settings!$B$2 + Players[[#This Row],[Entry Bonus]] + Players[[#This Row],[Sniper Bonus]] + Players[[#This Row],[Captain Bonus]] + Players[[#This Row],[Coach Bonus]]</f>
        <v>38.123999999999995</v>
      </c>
      <c r="I410" s="21" t="b">
        <f>TRUE</f>
        <v>1</v>
      </c>
      <c r="J410" s="23" t="b">
        <f>FALSE</f>
        <v>0</v>
      </c>
      <c r="K410" s="21" t="b">
        <f>FALSE</f>
        <v>0</v>
      </c>
      <c r="L410" s="20" t="b">
        <f>FALSE</f>
        <v>0</v>
      </c>
      <c r="M410" s="20" t="b">
        <f>FALSE</f>
        <v>0</v>
      </c>
      <c r="N410" s="29">
        <v>63.54</v>
      </c>
      <c r="O410" s="28">
        <f>SUMIFS(Players[Base], Players[Team], Players[[#This Row],[Team]], Players[Entry], TRUE) * Settings!$B$3</f>
        <v>0</v>
      </c>
      <c r="P410" s="28">
        <f>SUMIFS(Players[Base], Players[Team], Players[[#This Row],[Team]], Players[Sniper], TRUE) * Settings!$B$4</f>
        <v>0</v>
      </c>
      <c r="Q410" s="28">
        <f>SUMIFS(Players[Base], Players[Team], Players[[#This Row],[Team]], Players[Captain], TRUE) * Settings!$B$5</f>
        <v>0</v>
      </c>
      <c r="R410" s="28">
        <f>SUMIFS(Players[Base], Players[Team], Players[[#This Row],[Team]], Players[Coach], TRUE) * Settings!$B$6</f>
        <v>0</v>
      </c>
      <c r="S410" s="28">
        <f>IF(Players[[#This Row],[Team]] = 0, 0, AVERAGEIFS(Players[ANC Base ATK], Players[Team], Players[[#This Row],[Team]]))</f>
        <v>0</v>
      </c>
      <c r="T410" s="28">
        <f>IF(Players[[#This Row],[Team]] = 0, 0, AVERAGEIFS(Players[ANC Base DEF], Players[Team], Players[[#This Row],[Team]]))</f>
        <v>0</v>
      </c>
      <c r="U410" s="28">
        <v>13.875759007635439</v>
      </c>
      <c r="V410" s="28">
        <v>28.285223044783891</v>
      </c>
    </row>
    <row r="411" spans="1:22" ht="15" customHeight="1">
      <c r="A411" s="12">
        <v>355</v>
      </c>
      <c r="B411" s="12" t="s">
        <v>525</v>
      </c>
      <c r="C411" s="12"/>
      <c r="D411" s="12"/>
      <c r="E411" s="12"/>
      <c r="F41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11" s="12" t="str">
        <f>IF(Players[[#This Row],[Coach]], "Coach", IF(Players[[#This Row],[Active]], "Active", "Inactive"))</f>
        <v>Active</v>
      </c>
      <c r="H411" s="32">
        <f>Players[[#This Row],[Base]] * Settings!$B$2 + Players[[#This Row],[Entry Bonus]] + Players[[#This Row],[Sniper Bonus]] + Players[[#This Row],[Captain Bonus]] + Players[[#This Row],[Coach Bonus]]</f>
        <v>57.33</v>
      </c>
      <c r="I411" s="21" t="b">
        <f>TRUE</f>
        <v>1</v>
      </c>
      <c r="J411" s="23" t="b">
        <f>FALSE</f>
        <v>0</v>
      </c>
      <c r="K411" s="21" t="b">
        <f>FALSE</f>
        <v>0</v>
      </c>
      <c r="L411" s="20" t="b">
        <f>FALSE</f>
        <v>0</v>
      </c>
      <c r="M411" s="20" t="b">
        <f>FALSE</f>
        <v>0</v>
      </c>
      <c r="N411" s="29">
        <v>95.55</v>
      </c>
      <c r="O411" s="28">
        <f>SUMIFS(Players[Base], Players[Team], Players[[#This Row],[Team]], Players[Entry], TRUE) * Settings!$B$3</f>
        <v>0</v>
      </c>
      <c r="P411" s="28">
        <f>SUMIFS(Players[Base], Players[Team], Players[[#This Row],[Team]], Players[Sniper], TRUE) * Settings!$B$4</f>
        <v>0</v>
      </c>
      <c r="Q411" s="28">
        <f>SUMIFS(Players[Base], Players[Team], Players[[#This Row],[Team]], Players[Captain], TRUE) * Settings!$B$5</f>
        <v>0</v>
      </c>
      <c r="R411" s="28">
        <f>SUMIFS(Players[Base], Players[Team], Players[[#This Row],[Team]], Players[Coach], TRUE) * Settings!$B$6</f>
        <v>0</v>
      </c>
      <c r="S411" s="28">
        <f>IF(Players[[#This Row],[Team]] = 0, 0, AVERAGEIFS(Players[ANC Base ATK], Players[Team], Players[[#This Row],[Team]]))</f>
        <v>0</v>
      </c>
      <c r="T411" s="28">
        <f>IF(Players[[#This Row],[Team]] = 0, 0, AVERAGEIFS(Players[ANC Base DEF], Players[Team], Players[[#This Row],[Team]]))</f>
        <v>0</v>
      </c>
      <c r="U411" s="28">
        <v>13.389570649850837</v>
      </c>
      <c r="V411" s="28">
        <v>7.9581757910695039</v>
      </c>
    </row>
    <row r="412" spans="1:22" ht="15" customHeight="1">
      <c r="A412" s="12">
        <v>489</v>
      </c>
      <c r="B412" s="12" t="s">
        <v>526</v>
      </c>
      <c r="C412" s="12"/>
      <c r="D412" s="12"/>
      <c r="E412" s="12"/>
      <c r="F41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12" s="12" t="str">
        <f>IF(Players[[#This Row],[Coach]], "Coach", IF(Players[[#This Row],[Active]], "Active", "Inactive"))</f>
        <v>Active</v>
      </c>
      <c r="H412" s="32">
        <f>Players[[#This Row],[Base]] * Settings!$B$2 + Players[[#This Row],[Entry Bonus]] + Players[[#This Row],[Sniper Bonus]] + Players[[#This Row],[Captain Bonus]] + Players[[#This Row],[Coach Bonus]]</f>
        <v>15.341999999999999</v>
      </c>
      <c r="I412" s="21" t="b">
        <f>TRUE</f>
        <v>1</v>
      </c>
      <c r="J412" s="23" t="b">
        <f>FALSE</f>
        <v>0</v>
      </c>
      <c r="K412" s="21" t="b">
        <f>FALSE</f>
        <v>0</v>
      </c>
      <c r="L412" s="20" t="b">
        <f>FALSE</f>
        <v>0</v>
      </c>
      <c r="M412" s="20" t="b">
        <f>FALSE</f>
        <v>0</v>
      </c>
      <c r="N412" s="29">
        <v>25.57</v>
      </c>
      <c r="O412" s="28">
        <f>SUMIFS(Players[Base], Players[Team], Players[[#This Row],[Team]], Players[Entry], TRUE) * Settings!$B$3</f>
        <v>0</v>
      </c>
      <c r="P412" s="28">
        <f>SUMIFS(Players[Base], Players[Team], Players[[#This Row],[Team]], Players[Sniper], TRUE) * Settings!$B$4</f>
        <v>0</v>
      </c>
      <c r="Q412" s="28">
        <f>SUMIFS(Players[Base], Players[Team], Players[[#This Row],[Team]], Players[Captain], TRUE) * Settings!$B$5</f>
        <v>0</v>
      </c>
      <c r="R412" s="28">
        <f>SUMIFS(Players[Base], Players[Team], Players[[#This Row],[Team]], Players[Coach], TRUE) * Settings!$B$6</f>
        <v>0</v>
      </c>
      <c r="S412" s="28">
        <f>IF(Players[[#This Row],[Team]] = 0, 0, AVERAGEIFS(Players[ANC Base ATK], Players[Team], Players[[#This Row],[Team]]))</f>
        <v>0</v>
      </c>
      <c r="T412" s="28">
        <f>IF(Players[[#This Row],[Team]] = 0, 0, AVERAGEIFS(Players[ANC Base DEF], Players[Team], Players[[#This Row],[Team]]))</f>
        <v>0</v>
      </c>
      <c r="U412" s="28">
        <v>13.062427341475361</v>
      </c>
      <c r="V412" s="28">
        <v>9.2333666249968331</v>
      </c>
    </row>
    <row r="413" spans="1:22" ht="15" customHeight="1">
      <c r="A413" s="12">
        <v>48</v>
      </c>
      <c r="B413" s="12" t="s">
        <v>527</v>
      </c>
      <c r="C413" s="12"/>
      <c r="D413" s="12"/>
      <c r="E413" s="12"/>
      <c r="F41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13" s="12" t="str">
        <f>IF(Players[[#This Row],[Coach]], "Coach", IF(Players[[#This Row],[Active]], "Active", "Inactive"))</f>
        <v>Active</v>
      </c>
      <c r="H413" s="32">
        <f>Players[[#This Row],[Base]] * Settings!$B$2 + Players[[#This Row],[Entry Bonus]] + Players[[#This Row],[Sniper Bonus]] + Players[[#This Row],[Captain Bonus]] + Players[[#This Row],[Coach Bonus]]</f>
        <v>18.372</v>
      </c>
      <c r="I413" s="21" t="b">
        <f>TRUE</f>
        <v>1</v>
      </c>
      <c r="J413" s="23" t="b">
        <f>FALSE</f>
        <v>0</v>
      </c>
      <c r="K413" s="21" t="b">
        <f>FALSE</f>
        <v>0</v>
      </c>
      <c r="L413" s="20" t="b">
        <f>FALSE</f>
        <v>0</v>
      </c>
      <c r="M413" s="20" t="b">
        <f>FALSE</f>
        <v>0</v>
      </c>
      <c r="N413" s="29">
        <v>30.62</v>
      </c>
      <c r="O413" s="28">
        <f>SUMIFS(Players[Base], Players[Team], Players[[#This Row],[Team]], Players[Entry], TRUE) * Settings!$B$3</f>
        <v>0</v>
      </c>
      <c r="P413" s="28">
        <f>SUMIFS(Players[Base], Players[Team], Players[[#This Row],[Team]], Players[Sniper], TRUE) * Settings!$B$4</f>
        <v>0</v>
      </c>
      <c r="Q413" s="28">
        <f>SUMIFS(Players[Base], Players[Team], Players[[#This Row],[Team]], Players[Captain], TRUE) * Settings!$B$5</f>
        <v>0</v>
      </c>
      <c r="R413" s="28">
        <f>SUMIFS(Players[Base], Players[Team], Players[[#This Row],[Team]], Players[Coach], TRUE) * Settings!$B$6</f>
        <v>0</v>
      </c>
      <c r="S413" s="28">
        <f>IF(Players[[#This Row],[Team]] = 0, 0, AVERAGEIFS(Players[ANC Base ATK], Players[Team], Players[[#This Row],[Team]]))</f>
        <v>0</v>
      </c>
      <c r="T413" s="28">
        <f>IF(Players[[#This Row],[Team]] = 0, 0, AVERAGEIFS(Players[ANC Base DEF], Players[Team], Players[[#This Row],[Team]]))</f>
        <v>0</v>
      </c>
      <c r="U413" s="28">
        <v>12.970703326675437</v>
      </c>
      <c r="V413" s="28">
        <v>17.945562921206619</v>
      </c>
    </row>
    <row r="414" spans="1:22" ht="15" customHeight="1">
      <c r="A414" s="12">
        <v>556</v>
      </c>
      <c r="B414" s="12" t="s">
        <v>528</v>
      </c>
      <c r="C414" s="12"/>
      <c r="D414" s="12"/>
      <c r="E414" s="12"/>
      <c r="F41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14" s="12" t="str">
        <f>IF(Players[[#This Row],[Coach]], "Coach", IF(Players[[#This Row],[Active]], "Active", "Inactive"))</f>
        <v>Active</v>
      </c>
      <c r="H414" s="32">
        <f>Players[[#This Row],[Base]] * Settings!$B$2 + Players[[#This Row],[Entry Bonus]] + Players[[#This Row],[Sniper Bonus]] + Players[[#This Row],[Captain Bonus]] + Players[[#This Row],[Coach Bonus]]</f>
        <v>18.869999999999997</v>
      </c>
      <c r="I414" s="21" t="b">
        <f>TRUE</f>
        <v>1</v>
      </c>
      <c r="J414" s="23" t="b">
        <f>FALSE</f>
        <v>0</v>
      </c>
      <c r="K414" s="21" t="b">
        <f>FALSE</f>
        <v>0</v>
      </c>
      <c r="L414" s="20" t="b">
        <f>FALSE</f>
        <v>0</v>
      </c>
      <c r="M414" s="20" t="b">
        <f>FALSE</f>
        <v>0</v>
      </c>
      <c r="N414" s="29">
        <v>31.45</v>
      </c>
      <c r="O414" s="28">
        <f>SUMIFS(Players[Base], Players[Team], Players[[#This Row],[Team]], Players[Entry], TRUE) * Settings!$B$3</f>
        <v>0</v>
      </c>
      <c r="P414" s="28">
        <f>SUMIFS(Players[Base], Players[Team], Players[[#This Row],[Team]], Players[Sniper], TRUE) * Settings!$B$4</f>
        <v>0</v>
      </c>
      <c r="Q414" s="28">
        <f>SUMIFS(Players[Base], Players[Team], Players[[#This Row],[Team]], Players[Captain], TRUE) * Settings!$B$5</f>
        <v>0</v>
      </c>
      <c r="R414" s="28">
        <f>SUMIFS(Players[Base], Players[Team], Players[[#This Row],[Team]], Players[Coach], TRUE) * Settings!$B$6</f>
        <v>0</v>
      </c>
      <c r="S414" s="28">
        <f>IF(Players[[#This Row],[Team]] = 0, 0, AVERAGEIFS(Players[ANC Base ATK], Players[Team], Players[[#This Row],[Team]]))</f>
        <v>0</v>
      </c>
      <c r="T414" s="28">
        <f>IF(Players[[#This Row],[Team]] = 0, 0, AVERAGEIFS(Players[ANC Base DEF], Players[Team], Players[[#This Row],[Team]]))</f>
        <v>0</v>
      </c>
      <c r="U414" s="28">
        <v>12.885159336567824</v>
      </c>
      <c r="V414" s="28">
        <v>81.352512971367005</v>
      </c>
    </row>
    <row r="415" spans="1:22" ht="15" customHeight="1">
      <c r="A415" s="12">
        <v>309</v>
      </c>
      <c r="B415" s="12" t="s">
        <v>529</v>
      </c>
      <c r="C415" s="12"/>
      <c r="D415" s="12"/>
      <c r="E415" s="12"/>
      <c r="F41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15" s="12" t="str">
        <f>IF(Players[[#This Row],[Coach]], "Coach", IF(Players[[#This Row],[Active]], "Active", "Inactive"))</f>
        <v>Active</v>
      </c>
      <c r="H415" s="32">
        <f>Players[[#This Row],[Base]] * Settings!$B$2 + Players[[#This Row],[Entry Bonus]] + Players[[#This Row],[Sniper Bonus]] + Players[[#This Row],[Captain Bonus]] + Players[[#This Row],[Coach Bonus]]</f>
        <v>15.953999999999999</v>
      </c>
      <c r="I415" s="21" t="b">
        <f>TRUE</f>
        <v>1</v>
      </c>
      <c r="J415" s="23" t="b">
        <f>FALSE</f>
        <v>0</v>
      </c>
      <c r="K415" s="21" t="b">
        <f>FALSE</f>
        <v>0</v>
      </c>
      <c r="L415" s="20" t="b">
        <f>FALSE</f>
        <v>0</v>
      </c>
      <c r="M415" s="20" t="b">
        <f>FALSE</f>
        <v>0</v>
      </c>
      <c r="N415" s="29">
        <v>26.59</v>
      </c>
      <c r="O415" s="28">
        <f>SUMIFS(Players[Base], Players[Team], Players[[#This Row],[Team]], Players[Entry], TRUE) * Settings!$B$3</f>
        <v>0</v>
      </c>
      <c r="P415" s="28">
        <f>SUMIFS(Players[Base], Players[Team], Players[[#This Row],[Team]], Players[Sniper], TRUE) * Settings!$B$4</f>
        <v>0</v>
      </c>
      <c r="Q415" s="28">
        <f>SUMIFS(Players[Base], Players[Team], Players[[#This Row],[Team]], Players[Captain], TRUE) * Settings!$B$5</f>
        <v>0</v>
      </c>
      <c r="R415" s="28">
        <f>SUMIFS(Players[Base], Players[Team], Players[[#This Row],[Team]], Players[Coach], TRUE) * Settings!$B$6</f>
        <v>0</v>
      </c>
      <c r="S415" s="28">
        <f>IF(Players[[#This Row],[Team]] = 0, 0, AVERAGEIFS(Players[ANC Base ATK], Players[Team], Players[[#This Row],[Team]]))</f>
        <v>0</v>
      </c>
      <c r="T415" s="28">
        <f>IF(Players[[#This Row],[Team]] = 0, 0, AVERAGEIFS(Players[ANC Base DEF], Players[Team], Players[[#This Row],[Team]]))</f>
        <v>0</v>
      </c>
      <c r="U415" s="28">
        <v>12.832486918826302</v>
      </c>
      <c r="V415" s="28">
        <v>94.020461093828374</v>
      </c>
    </row>
    <row r="416" spans="1:22" ht="15" customHeight="1">
      <c r="A416" s="12">
        <v>40</v>
      </c>
      <c r="B416" s="12" t="s">
        <v>530</v>
      </c>
      <c r="C416" s="12"/>
      <c r="D416" s="12"/>
      <c r="E416" s="12"/>
      <c r="F41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16" s="12" t="str">
        <f>IF(Players[[#This Row],[Coach]], "Coach", IF(Players[[#This Row],[Active]], "Active", "Inactive"))</f>
        <v>Active</v>
      </c>
      <c r="H416" s="32">
        <f>Players[[#This Row],[Base]] * Settings!$B$2 + Players[[#This Row],[Entry Bonus]] + Players[[#This Row],[Sniper Bonus]] + Players[[#This Row],[Captain Bonus]] + Players[[#This Row],[Coach Bonus]]</f>
        <v>45.245999999999995</v>
      </c>
      <c r="I416" s="21" t="b">
        <f>TRUE</f>
        <v>1</v>
      </c>
      <c r="J416" s="23" t="b">
        <f>FALSE</f>
        <v>0</v>
      </c>
      <c r="K416" s="21" t="b">
        <f>FALSE</f>
        <v>0</v>
      </c>
      <c r="L416" s="20" t="b">
        <f>FALSE</f>
        <v>0</v>
      </c>
      <c r="M416" s="20" t="b">
        <f>FALSE</f>
        <v>0</v>
      </c>
      <c r="N416" s="29">
        <v>75.41</v>
      </c>
      <c r="O416" s="28">
        <f>SUMIFS(Players[Base], Players[Team], Players[[#This Row],[Team]], Players[Entry], TRUE) * Settings!$B$3</f>
        <v>0</v>
      </c>
      <c r="P416" s="28">
        <f>SUMIFS(Players[Base], Players[Team], Players[[#This Row],[Team]], Players[Sniper], TRUE) * Settings!$B$4</f>
        <v>0</v>
      </c>
      <c r="Q416" s="28">
        <f>SUMIFS(Players[Base], Players[Team], Players[[#This Row],[Team]], Players[Captain], TRUE) * Settings!$B$5</f>
        <v>0</v>
      </c>
      <c r="R416" s="28">
        <f>SUMIFS(Players[Base], Players[Team], Players[[#This Row],[Team]], Players[Coach], TRUE) * Settings!$B$6</f>
        <v>0</v>
      </c>
      <c r="S416" s="28">
        <f>IF(Players[[#This Row],[Team]] = 0, 0, AVERAGEIFS(Players[ANC Base ATK], Players[Team], Players[[#This Row],[Team]]))</f>
        <v>0</v>
      </c>
      <c r="T416" s="28">
        <f>IF(Players[[#This Row],[Team]] = 0, 0, AVERAGEIFS(Players[ANC Base DEF], Players[Team], Players[[#This Row],[Team]]))</f>
        <v>0</v>
      </c>
      <c r="U416" s="28">
        <v>12.672028667221991</v>
      </c>
      <c r="V416" s="28">
        <v>80.311315393571348</v>
      </c>
    </row>
    <row r="417" spans="1:22" ht="15" customHeight="1">
      <c r="A417" s="12">
        <v>142</v>
      </c>
      <c r="B417" s="12" t="s">
        <v>531</v>
      </c>
      <c r="C417" s="12"/>
      <c r="D417" s="12"/>
      <c r="E417" s="12"/>
      <c r="F41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17" s="12" t="str">
        <f>IF(Players[[#This Row],[Coach]], "Coach", IF(Players[[#This Row],[Active]], "Active", "Inactive"))</f>
        <v>Active</v>
      </c>
      <c r="H417" s="32">
        <f>Players[[#This Row],[Base]] * Settings!$B$2 + Players[[#This Row],[Entry Bonus]] + Players[[#This Row],[Sniper Bonus]] + Players[[#This Row],[Captain Bonus]] + Players[[#This Row],[Coach Bonus]]</f>
        <v>53.466000000000001</v>
      </c>
      <c r="I417" s="21" t="b">
        <f>TRUE</f>
        <v>1</v>
      </c>
      <c r="J417" s="23" t="b">
        <f>FALSE</f>
        <v>0</v>
      </c>
      <c r="K417" s="21" t="b">
        <f>FALSE</f>
        <v>0</v>
      </c>
      <c r="L417" s="20" t="b">
        <f>FALSE</f>
        <v>0</v>
      </c>
      <c r="M417" s="20" t="b">
        <f>FALSE</f>
        <v>0</v>
      </c>
      <c r="N417" s="29">
        <v>89.11</v>
      </c>
      <c r="O417" s="28">
        <f>SUMIFS(Players[Base], Players[Team], Players[[#This Row],[Team]], Players[Entry], TRUE) * Settings!$B$3</f>
        <v>0</v>
      </c>
      <c r="P417" s="28">
        <f>SUMIFS(Players[Base], Players[Team], Players[[#This Row],[Team]], Players[Sniper], TRUE) * Settings!$B$4</f>
        <v>0</v>
      </c>
      <c r="Q417" s="28">
        <f>SUMIFS(Players[Base], Players[Team], Players[[#This Row],[Team]], Players[Captain], TRUE) * Settings!$B$5</f>
        <v>0</v>
      </c>
      <c r="R417" s="28">
        <f>SUMIFS(Players[Base], Players[Team], Players[[#This Row],[Team]], Players[Coach], TRUE) * Settings!$B$6</f>
        <v>0</v>
      </c>
      <c r="S417" s="28">
        <f>IF(Players[[#This Row],[Team]] = 0, 0, AVERAGEIFS(Players[ANC Base ATK], Players[Team], Players[[#This Row],[Team]]))</f>
        <v>0</v>
      </c>
      <c r="T417" s="28">
        <f>IF(Players[[#This Row],[Team]] = 0, 0, AVERAGEIFS(Players[ANC Base DEF], Players[Team], Players[[#This Row],[Team]]))</f>
        <v>0</v>
      </c>
      <c r="U417" s="28">
        <v>12.350029054617092</v>
      </c>
      <c r="V417" s="28">
        <v>77.28842198889393</v>
      </c>
    </row>
    <row r="418" spans="1:22" ht="15" customHeight="1">
      <c r="A418" s="12">
        <v>39</v>
      </c>
      <c r="B418" s="12" t="s">
        <v>532</v>
      </c>
      <c r="C418" s="12"/>
      <c r="D418" s="12"/>
      <c r="E418" s="12"/>
      <c r="F41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18" s="12" t="str">
        <f>IF(Players[[#This Row],[Coach]], "Coach", IF(Players[[#This Row],[Active]], "Active", "Inactive"))</f>
        <v>Active</v>
      </c>
      <c r="H418" s="32">
        <f>Players[[#This Row],[Base]] * Settings!$B$2 + Players[[#This Row],[Entry Bonus]] + Players[[#This Row],[Sniper Bonus]] + Players[[#This Row],[Captain Bonus]] + Players[[#This Row],[Coach Bonus]]</f>
        <v>25.644000000000002</v>
      </c>
      <c r="I418" s="21" t="b">
        <f>TRUE</f>
        <v>1</v>
      </c>
      <c r="J418" s="23" t="b">
        <f>FALSE</f>
        <v>0</v>
      </c>
      <c r="K418" s="21" t="b">
        <f>FALSE</f>
        <v>0</v>
      </c>
      <c r="L418" s="20" t="b">
        <f>FALSE</f>
        <v>0</v>
      </c>
      <c r="M418" s="20" t="b">
        <f>FALSE</f>
        <v>0</v>
      </c>
      <c r="N418" s="29">
        <v>42.74</v>
      </c>
      <c r="O418" s="28">
        <f>SUMIFS(Players[Base], Players[Team], Players[[#This Row],[Team]], Players[Entry], TRUE) * Settings!$B$3</f>
        <v>0</v>
      </c>
      <c r="P418" s="28">
        <f>SUMIFS(Players[Base], Players[Team], Players[[#This Row],[Team]], Players[Sniper], TRUE) * Settings!$B$4</f>
        <v>0</v>
      </c>
      <c r="Q418" s="28">
        <f>SUMIFS(Players[Base], Players[Team], Players[[#This Row],[Team]], Players[Captain], TRUE) * Settings!$B$5</f>
        <v>0</v>
      </c>
      <c r="R418" s="28">
        <f>SUMIFS(Players[Base], Players[Team], Players[[#This Row],[Team]], Players[Coach], TRUE) * Settings!$B$6</f>
        <v>0</v>
      </c>
      <c r="S418" s="28">
        <f>IF(Players[[#This Row],[Team]] = 0, 0, AVERAGEIFS(Players[ANC Base ATK], Players[Team], Players[[#This Row],[Team]]))</f>
        <v>0</v>
      </c>
      <c r="T418" s="28">
        <f>IF(Players[[#This Row],[Team]] = 0, 0, AVERAGEIFS(Players[ANC Base DEF], Players[Team], Players[[#This Row],[Team]]))</f>
        <v>0</v>
      </c>
      <c r="U418" s="28">
        <v>12.278956428698757</v>
      </c>
      <c r="V418" s="28">
        <v>67.095029433181452</v>
      </c>
    </row>
    <row r="419" spans="1:22" ht="15" customHeight="1">
      <c r="A419" s="12">
        <v>171</v>
      </c>
      <c r="B419" s="12" t="s">
        <v>533</v>
      </c>
      <c r="C419" s="12"/>
      <c r="D419" s="12"/>
      <c r="E419" s="12"/>
      <c r="F41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19" s="12" t="str">
        <f>IF(Players[[#This Row],[Coach]], "Coach", IF(Players[[#This Row],[Active]], "Active", "Inactive"))</f>
        <v>Active</v>
      </c>
      <c r="H419" s="32">
        <f>Players[[#This Row],[Base]] * Settings!$B$2 + Players[[#This Row],[Entry Bonus]] + Players[[#This Row],[Sniper Bonus]] + Players[[#This Row],[Captain Bonus]] + Players[[#This Row],[Coach Bonus]]</f>
        <v>17.861999999999998</v>
      </c>
      <c r="I419" s="21" t="b">
        <f>TRUE</f>
        <v>1</v>
      </c>
      <c r="J419" s="23" t="b">
        <f>FALSE</f>
        <v>0</v>
      </c>
      <c r="K419" s="21" t="b">
        <f>FALSE</f>
        <v>0</v>
      </c>
      <c r="L419" s="20" t="b">
        <f>FALSE</f>
        <v>0</v>
      </c>
      <c r="M419" s="20" t="b">
        <f>FALSE</f>
        <v>0</v>
      </c>
      <c r="N419" s="29">
        <v>29.77</v>
      </c>
      <c r="O419" s="28">
        <f>SUMIFS(Players[Base], Players[Team], Players[[#This Row],[Team]], Players[Entry], TRUE) * Settings!$B$3</f>
        <v>0</v>
      </c>
      <c r="P419" s="28">
        <f>SUMIFS(Players[Base], Players[Team], Players[[#This Row],[Team]], Players[Sniper], TRUE) * Settings!$B$4</f>
        <v>0</v>
      </c>
      <c r="Q419" s="28">
        <f>SUMIFS(Players[Base], Players[Team], Players[[#This Row],[Team]], Players[Captain], TRUE) * Settings!$B$5</f>
        <v>0</v>
      </c>
      <c r="R419" s="28">
        <f>SUMIFS(Players[Base], Players[Team], Players[[#This Row],[Team]], Players[Coach], TRUE) * Settings!$B$6</f>
        <v>0</v>
      </c>
      <c r="S419" s="28">
        <f>IF(Players[[#This Row],[Team]] = 0, 0, AVERAGEIFS(Players[ANC Base ATK], Players[Team], Players[[#This Row],[Team]]))</f>
        <v>0</v>
      </c>
      <c r="T419" s="28">
        <f>IF(Players[[#This Row],[Team]] = 0, 0, AVERAGEIFS(Players[ANC Base DEF], Players[Team], Players[[#This Row],[Team]]))</f>
        <v>0</v>
      </c>
      <c r="U419" s="28">
        <v>11.84244127303649</v>
      </c>
      <c r="V419" s="28">
        <v>94.925410623133445</v>
      </c>
    </row>
    <row r="420" spans="1:22" ht="15" customHeight="1">
      <c r="A420" s="12">
        <v>602</v>
      </c>
      <c r="B420" s="12" t="s">
        <v>534</v>
      </c>
      <c r="C420" s="12"/>
      <c r="D420" s="12"/>
      <c r="E420" s="12"/>
      <c r="F42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20" s="12" t="str">
        <f>IF(Players[[#This Row],[Coach]], "Coach", IF(Players[[#This Row],[Active]], "Active", "Inactive"))</f>
        <v>Active</v>
      </c>
      <c r="H420" s="32">
        <f>Players[[#This Row],[Base]] * Settings!$B$2 + Players[[#This Row],[Entry Bonus]] + Players[[#This Row],[Sniper Bonus]] + Players[[#This Row],[Captain Bonus]] + Players[[#This Row],[Coach Bonus]]</f>
        <v>19.77</v>
      </c>
      <c r="I420" s="21" t="b">
        <f>TRUE</f>
        <v>1</v>
      </c>
      <c r="J420" s="23" t="b">
        <f>FALSE</f>
        <v>0</v>
      </c>
      <c r="K420" s="21" t="b">
        <f>FALSE</f>
        <v>0</v>
      </c>
      <c r="L420" s="20" t="b">
        <f>FALSE</f>
        <v>0</v>
      </c>
      <c r="M420" s="20" t="b">
        <f>FALSE</f>
        <v>0</v>
      </c>
      <c r="N420" s="29">
        <v>32.950000000000003</v>
      </c>
      <c r="O420" s="28">
        <f>SUMIFS(Players[Base], Players[Team], Players[[#This Row],[Team]], Players[Entry], TRUE) * Settings!$B$3</f>
        <v>0</v>
      </c>
      <c r="P420" s="28">
        <f>SUMIFS(Players[Base], Players[Team], Players[[#This Row],[Team]], Players[Sniper], TRUE) * Settings!$B$4</f>
        <v>0</v>
      </c>
      <c r="Q420" s="28">
        <f>SUMIFS(Players[Base], Players[Team], Players[[#This Row],[Team]], Players[Captain], TRUE) * Settings!$B$5</f>
        <v>0</v>
      </c>
      <c r="R420" s="28">
        <f>SUMIFS(Players[Base], Players[Team], Players[[#This Row],[Team]], Players[Coach], TRUE) * Settings!$B$6</f>
        <v>0</v>
      </c>
      <c r="S420" s="28">
        <f>IF(Players[[#This Row],[Team]] = 0, 0, AVERAGEIFS(Players[ANC Base ATK], Players[Team], Players[[#This Row],[Team]]))</f>
        <v>0</v>
      </c>
      <c r="T420" s="28">
        <f>IF(Players[[#This Row],[Team]] = 0, 0, AVERAGEIFS(Players[ANC Base DEF], Players[Team], Players[[#This Row],[Team]]))</f>
        <v>0</v>
      </c>
      <c r="U420" s="28">
        <v>11.629132244915176</v>
      </c>
      <c r="V420" s="28">
        <v>76.309434604167421</v>
      </c>
    </row>
    <row r="421" spans="1:22" ht="15" customHeight="1">
      <c r="A421" s="12">
        <v>378</v>
      </c>
      <c r="B421" s="12" t="s">
        <v>535</v>
      </c>
      <c r="C421" s="12"/>
      <c r="D421" s="12"/>
      <c r="E421" s="12"/>
      <c r="F42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21" s="12" t="str">
        <f>IF(Players[[#This Row],[Coach]], "Coach", IF(Players[[#This Row],[Active]], "Active", "Inactive"))</f>
        <v>Active</v>
      </c>
      <c r="H421" s="32">
        <f>Players[[#This Row],[Base]] * Settings!$B$2 + Players[[#This Row],[Entry Bonus]] + Players[[#This Row],[Sniper Bonus]] + Players[[#This Row],[Captain Bonus]] + Players[[#This Row],[Coach Bonus]]</f>
        <v>11.964</v>
      </c>
      <c r="I421" s="21" t="b">
        <f>TRUE</f>
        <v>1</v>
      </c>
      <c r="J421" s="23" t="b">
        <f>FALSE</f>
        <v>0</v>
      </c>
      <c r="K421" s="21" t="b">
        <f>FALSE</f>
        <v>0</v>
      </c>
      <c r="L421" s="20" t="b">
        <f>FALSE</f>
        <v>0</v>
      </c>
      <c r="M421" s="20" t="b">
        <f>FALSE</f>
        <v>0</v>
      </c>
      <c r="N421" s="29">
        <v>19.940000000000001</v>
      </c>
      <c r="O421" s="28">
        <f>SUMIFS(Players[Base], Players[Team], Players[[#This Row],[Team]], Players[Entry], TRUE) * Settings!$B$3</f>
        <v>0</v>
      </c>
      <c r="P421" s="28">
        <f>SUMIFS(Players[Base], Players[Team], Players[[#This Row],[Team]], Players[Sniper], TRUE) * Settings!$B$4</f>
        <v>0</v>
      </c>
      <c r="Q421" s="28">
        <f>SUMIFS(Players[Base], Players[Team], Players[[#This Row],[Team]], Players[Captain], TRUE) * Settings!$B$5</f>
        <v>0</v>
      </c>
      <c r="R421" s="28">
        <f>SUMIFS(Players[Base], Players[Team], Players[[#This Row],[Team]], Players[Coach], TRUE) * Settings!$B$6</f>
        <v>0</v>
      </c>
      <c r="S421" s="28">
        <f>IF(Players[[#This Row],[Team]] = 0, 0, AVERAGEIFS(Players[ANC Base ATK], Players[Team], Players[[#This Row],[Team]]))</f>
        <v>0</v>
      </c>
      <c r="T421" s="28">
        <f>IF(Players[[#This Row],[Team]] = 0, 0, AVERAGEIFS(Players[ANC Base DEF], Players[Team], Players[[#This Row],[Team]]))</f>
        <v>0</v>
      </c>
      <c r="U421" s="28">
        <v>11.3779611222346</v>
      </c>
      <c r="V421" s="28">
        <v>17.698543784159785</v>
      </c>
    </row>
    <row r="422" spans="1:22" ht="15" customHeight="1">
      <c r="A422" s="12">
        <v>377</v>
      </c>
      <c r="B422" s="12" t="s">
        <v>536</v>
      </c>
      <c r="C422" s="12"/>
      <c r="D422" s="12"/>
      <c r="E422" s="12"/>
      <c r="F42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22" s="12" t="str">
        <f>IF(Players[[#This Row],[Coach]], "Coach", IF(Players[[#This Row],[Active]], "Active", "Inactive"))</f>
        <v>Active</v>
      </c>
      <c r="H422" s="32">
        <f>Players[[#This Row],[Base]] * Settings!$B$2 + Players[[#This Row],[Entry Bonus]] + Players[[#This Row],[Sniper Bonus]] + Players[[#This Row],[Captain Bonus]] + Players[[#This Row],[Coach Bonus]]</f>
        <v>52.41</v>
      </c>
      <c r="I422" s="21" t="b">
        <f>TRUE</f>
        <v>1</v>
      </c>
      <c r="J422" s="23" t="b">
        <f>FALSE</f>
        <v>0</v>
      </c>
      <c r="K422" s="21" t="b">
        <f>FALSE</f>
        <v>0</v>
      </c>
      <c r="L422" s="20" t="b">
        <f>FALSE</f>
        <v>0</v>
      </c>
      <c r="M422" s="20" t="b">
        <f>FALSE</f>
        <v>0</v>
      </c>
      <c r="N422" s="29">
        <v>87.35</v>
      </c>
      <c r="O422" s="28">
        <f>SUMIFS(Players[Base], Players[Team], Players[[#This Row],[Team]], Players[Entry], TRUE) * Settings!$B$3</f>
        <v>0</v>
      </c>
      <c r="P422" s="28">
        <f>SUMIFS(Players[Base], Players[Team], Players[[#This Row],[Team]], Players[Sniper], TRUE) * Settings!$B$4</f>
        <v>0</v>
      </c>
      <c r="Q422" s="28">
        <f>SUMIFS(Players[Base], Players[Team], Players[[#This Row],[Team]], Players[Captain], TRUE) * Settings!$B$5</f>
        <v>0</v>
      </c>
      <c r="R422" s="28">
        <f>SUMIFS(Players[Base], Players[Team], Players[[#This Row],[Team]], Players[Coach], TRUE) * Settings!$B$6</f>
        <v>0</v>
      </c>
      <c r="S422" s="28">
        <f>IF(Players[[#This Row],[Team]] = 0, 0, AVERAGEIFS(Players[ANC Base ATK], Players[Team], Players[[#This Row],[Team]]))</f>
        <v>0</v>
      </c>
      <c r="T422" s="28">
        <f>IF(Players[[#This Row],[Team]] = 0, 0, AVERAGEIFS(Players[ANC Base DEF], Players[Team], Players[[#This Row],[Team]]))</f>
        <v>0</v>
      </c>
      <c r="U422" s="28">
        <v>11.041195287411742</v>
      </c>
      <c r="V422" s="28">
        <v>96.932015451482627</v>
      </c>
    </row>
    <row r="423" spans="1:22" ht="15" customHeight="1">
      <c r="A423" s="12">
        <v>616</v>
      </c>
      <c r="B423" s="12" t="s">
        <v>537</v>
      </c>
      <c r="C423" s="12"/>
      <c r="D423" s="12"/>
      <c r="E423" s="12"/>
      <c r="F42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23" s="12" t="str">
        <f>IF(Players[[#This Row],[Coach]], "Coach", IF(Players[[#This Row],[Active]], "Active", "Inactive"))</f>
        <v>Active</v>
      </c>
      <c r="H423" s="32">
        <f>Players[[#This Row],[Base]] * Settings!$B$2 + Players[[#This Row],[Entry Bonus]] + Players[[#This Row],[Sniper Bonus]] + Players[[#This Row],[Captain Bonus]] + Players[[#This Row],[Coach Bonus]]</f>
        <v>11.784000000000001</v>
      </c>
      <c r="I423" s="21" t="b">
        <f>TRUE</f>
        <v>1</v>
      </c>
      <c r="J423" s="23" t="b">
        <f>FALSE</f>
        <v>0</v>
      </c>
      <c r="K423" s="21" t="b">
        <f>FALSE</f>
        <v>0</v>
      </c>
      <c r="L423" s="20" t="b">
        <f>FALSE</f>
        <v>0</v>
      </c>
      <c r="M423" s="20" t="b">
        <f>FALSE</f>
        <v>0</v>
      </c>
      <c r="N423" s="29">
        <v>19.64</v>
      </c>
      <c r="O423" s="28">
        <f>SUMIFS(Players[Base], Players[Team], Players[[#This Row],[Team]], Players[Entry], TRUE) * Settings!$B$3</f>
        <v>0</v>
      </c>
      <c r="P423" s="28">
        <f>SUMIFS(Players[Base], Players[Team], Players[[#This Row],[Team]], Players[Sniper], TRUE) * Settings!$B$4</f>
        <v>0</v>
      </c>
      <c r="Q423" s="28">
        <f>SUMIFS(Players[Base], Players[Team], Players[[#This Row],[Team]], Players[Captain], TRUE) * Settings!$B$5</f>
        <v>0</v>
      </c>
      <c r="R423" s="28">
        <f>SUMIFS(Players[Base], Players[Team], Players[[#This Row],[Team]], Players[Coach], TRUE) * Settings!$B$6</f>
        <v>0</v>
      </c>
      <c r="S423" s="28">
        <f>IF(Players[[#This Row],[Team]] = 0, 0, AVERAGEIFS(Players[ANC Base ATK], Players[Team], Players[[#This Row],[Team]]))</f>
        <v>0</v>
      </c>
      <c r="T423" s="28">
        <f>IF(Players[[#This Row],[Team]] = 0, 0, AVERAGEIFS(Players[ANC Base DEF], Players[Team], Players[[#This Row],[Team]]))</f>
        <v>0</v>
      </c>
      <c r="U423" s="28">
        <v>11.009234790622173</v>
      </c>
      <c r="V423" s="28">
        <v>29.535935105641229</v>
      </c>
    </row>
    <row r="424" spans="1:22" ht="15" customHeight="1">
      <c r="A424" s="12">
        <v>177</v>
      </c>
      <c r="B424" s="12" t="s">
        <v>538</v>
      </c>
      <c r="C424" s="12"/>
      <c r="D424" s="12"/>
      <c r="E424" s="12"/>
      <c r="F42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24" s="12" t="str">
        <f>IF(Players[[#This Row],[Coach]], "Coach", IF(Players[[#This Row],[Active]], "Active", "Inactive"))</f>
        <v>Active</v>
      </c>
      <c r="H424" s="32">
        <f>Players[[#This Row],[Base]] * Settings!$B$2 + Players[[#This Row],[Entry Bonus]] + Players[[#This Row],[Sniper Bonus]] + Players[[#This Row],[Captain Bonus]] + Players[[#This Row],[Coach Bonus]]</f>
        <v>20.207999999999998</v>
      </c>
      <c r="I424" s="21" t="b">
        <f>TRUE</f>
        <v>1</v>
      </c>
      <c r="J424" s="23" t="b">
        <f>FALSE</f>
        <v>0</v>
      </c>
      <c r="K424" s="21" t="b">
        <f>FALSE</f>
        <v>0</v>
      </c>
      <c r="L424" s="20" t="b">
        <f>FALSE</f>
        <v>0</v>
      </c>
      <c r="M424" s="20" t="b">
        <f>FALSE</f>
        <v>0</v>
      </c>
      <c r="N424" s="29">
        <v>33.68</v>
      </c>
      <c r="O424" s="28">
        <f>SUMIFS(Players[Base], Players[Team], Players[[#This Row],[Team]], Players[Entry], TRUE) * Settings!$B$3</f>
        <v>0</v>
      </c>
      <c r="P424" s="28">
        <f>SUMIFS(Players[Base], Players[Team], Players[[#This Row],[Team]], Players[Sniper], TRUE) * Settings!$B$4</f>
        <v>0</v>
      </c>
      <c r="Q424" s="28">
        <f>SUMIFS(Players[Base], Players[Team], Players[[#This Row],[Team]], Players[Captain], TRUE) * Settings!$B$5</f>
        <v>0</v>
      </c>
      <c r="R424" s="28">
        <f>SUMIFS(Players[Base], Players[Team], Players[[#This Row],[Team]], Players[Coach], TRUE) * Settings!$B$6</f>
        <v>0</v>
      </c>
      <c r="S424" s="28">
        <f>IF(Players[[#This Row],[Team]] = 0, 0, AVERAGEIFS(Players[ANC Base ATK], Players[Team], Players[[#This Row],[Team]]))</f>
        <v>0</v>
      </c>
      <c r="T424" s="28">
        <f>IF(Players[[#This Row],[Team]] = 0, 0, AVERAGEIFS(Players[ANC Base DEF], Players[Team], Players[[#This Row],[Team]]))</f>
        <v>0</v>
      </c>
      <c r="U424" s="28">
        <v>10.972626501834217</v>
      </c>
      <c r="V424" s="28">
        <v>24.469604887275466</v>
      </c>
    </row>
    <row r="425" spans="1:22" ht="15" customHeight="1">
      <c r="A425" s="12">
        <v>150</v>
      </c>
      <c r="B425" s="12" t="s">
        <v>539</v>
      </c>
      <c r="C425" s="12"/>
      <c r="D425" s="12"/>
      <c r="E425" s="12"/>
      <c r="F42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25" s="12" t="str">
        <f>IF(Players[[#This Row],[Coach]], "Coach", IF(Players[[#This Row],[Active]], "Active", "Inactive"))</f>
        <v>Active</v>
      </c>
      <c r="H425" s="32">
        <f>Players[[#This Row],[Base]] * Settings!$B$2 + Players[[#This Row],[Entry Bonus]] + Players[[#This Row],[Sniper Bonus]] + Players[[#This Row],[Captain Bonus]] + Players[[#This Row],[Coach Bonus]]</f>
        <v>15.366</v>
      </c>
      <c r="I425" s="21" t="b">
        <f>TRUE</f>
        <v>1</v>
      </c>
      <c r="J425" s="23" t="b">
        <f>FALSE</f>
        <v>0</v>
      </c>
      <c r="K425" s="21" t="b">
        <f>FALSE</f>
        <v>0</v>
      </c>
      <c r="L425" s="20" t="b">
        <f>FALSE</f>
        <v>0</v>
      </c>
      <c r="M425" s="20" t="b">
        <f>FALSE</f>
        <v>0</v>
      </c>
      <c r="N425" s="29">
        <v>25.61</v>
      </c>
      <c r="O425" s="28">
        <f>SUMIFS(Players[Base], Players[Team], Players[[#This Row],[Team]], Players[Entry], TRUE) * Settings!$B$3</f>
        <v>0</v>
      </c>
      <c r="P425" s="28">
        <f>SUMIFS(Players[Base], Players[Team], Players[[#This Row],[Team]], Players[Sniper], TRUE) * Settings!$B$4</f>
        <v>0</v>
      </c>
      <c r="Q425" s="28">
        <f>SUMIFS(Players[Base], Players[Team], Players[[#This Row],[Team]], Players[Captain], TRUE) * Settings!$B$5</f>
        <v>0</v>
      </c>
      <c r="R425" s="28">
        <f>SUMIFS(Players[Base], Players[Team], Players[[#This Row],[Team]], Players[Coach], TRUE) * Settings!$B$6</f>
        <v>0</v>
      </c>
      <c r="S425" s="28">
        <f>IF(Players[[#This Row],[Team]] = 0, 0, AVERAGEIFS(Players[ANC Base ATK], Players[Team], Players[[#This Row],[Team]]))</f>
        <v>0</v>
      </c>
      <c r="T425" s="28">
        <f>IF(Players[[#This Row],[Team]] = 0, 0, AVERAGEIFS(Players[ANC Base DEF], Players[Team], Players[[#This Row],[Team]]))</f>
        <v>0</v>
      </c>
      <c r="U425" s="28">
        <v>10.595546418362702</v>
      </c>
      <c r="V425" s="28">
        <v>5.3028977845774348</v>
      </c>
    </row>
    <row r="426" spans="1:22" ht="15" customHeight="1">
      <c r="A426" s="12">
        <v>572</v>
      </c>
      <c r="B426" s="12" t="s">
        <v>540</v>
      </c>
      <c r="C426" s="12"/>
      <c r="D426" s="12"/>
      <c r="E426" s="12"/>
      <c r="F42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26" s="12" t="str">
        <f>IF(Players[[#This Row],[Coach]], "Coach", IF(Players[[#This Row],[Active]], "Active", "Inactive"))</f>
        <v>Active</v>
      </c>
      <c r="H426" s="32">
        <f>Players[[#This Row],[Base]] * Settings!$B$2 + Players[[#This Row],[Entry Bonus]] + Players[[#This Row],[Sniper Bonus]] + Players[[#This Row],[Captain Bonus]] + Players[[#This Row],[Coach Bonus]]</f>
        <v>22.086000000000002</v>
      </c>
      <c r="I426" s="21" t="b">
        <f>TRUE</f>
        <v>1</v>
      </c>
      <c r="J426" s="23" t="b">
        <f>FALSE</f>
        <v>0</v>
      </c>
      <c r="K426" s="21" t="b">
        <f>FALSE</f>
        <v>0</v>
      </c>
      <c r="L426" s="20" t="b">
        <f>FALSE</f>
        <v>0</v>
      </c>
      <c r="M426" s="20" t="b">
        <f>FALSE</f>
        <v>0</v>
      </c>
      <c r="N426" s="29">
        <v>36.81</v>
      </c>
      <c r="O426" s="28">
        <f>SUMIFS(Players[Base], Players[Team], Players[[#This Row],[Team]], Players[Entry], TRUE) * Settings!$B$3</f>
        <v>0</v>
      </c>
      <c r="P426" s="28">
        <f>SUMIFS(Players[Base], Players[Team], Players[[#This Row],[Team]], Players[Sniper], TRUE) * Settings!$B$4</f>
        <v>0</v>
      </c>
      <c r="Q426" s="28">
        <f>SUMIFS(Players[Base], Players[Team], Players[[#This Row],[Team]], Players[Captain], TRUE) * Settings!$B$5</f>
        <v>0</v>
      </c>
      <c r="R426" s="28">
        <f>SUMIFS(Players[Base], Players[Team], Players[[#This Row],[Team]], Players[Coach], TRUE) * Settings!$B$6</f>
        <v>0</v>
      </c>
      <c r="S426" s="28">
        <f>IF(Players[[#This Row],[Team]] = 0, 0, AVERAGEIFS(Players[ANC Base ATK], Players[Team], Players[[#This Row],[Team]]))</f>
        <v>0</v>
      </c>
      <c r="T426" s="28">
        <f>IF(Players[[#This Row],[Team]] = 0, 0, AVERAGEIFS(Players[ANC Base DEF], Players[Team], Players[[#This Row],[Team]]))</f>
        <v>0</v>
      </c>
      <c r="U426" s="28">
        <v>10.36953227516404</v>
      </c>
      <c r="V426" s="28">
        <v>42.043789007035187</v>
      </c>
    </row>
    <row r="427" spans="1:22" ht="15" customHeight="1">
      <c r="A427" s="12">
        <v>287</v>
      </c>
      <c r="B427" s="12" t="s">
        <v>541</v>
      </c>
      <c r="C427" s="12"/>
      <c r="D427" s="12"/>
      <c r="E427" s="12"/>
      <c r="F42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27" s="12" t="str">
        <f>IF(Players[[#This Row],[Coach]], "Coach", IF(Players[[#This Row],[Active]], "Active", "Inactive"))</f>
        <v>Active</v>
      </c>
      <c r="H427" s="32">
        <f>Players[[#This Row],[Base]] * Settings!$B$2 + Players[[#This Row],[Entry Bonus]] + Players[[#This Row],[Sniper Bonus]] + Players[[#This Row],[Captain Bonus]] + Players[[#This Row],[Coach Bonus]]</f>
        <v>52.506</v>
      </c>
      <c r="I427" s="21" t="b">
        <f>TRUE</f>
        <v>1</v>
      </c>
      <c r="J427" s="23" t="b">
        <f>FALSE</f>
        <v>0</v>
      </c>
      <c r="K427" s="21" t="b">
        <f>FALSE</f>
        <v>0</v>
      </c>
      <c r="L427" s="20" t="b">
        <f>FALSE</f>
        <v>0</v>
      </c>
      <c r="M427" s="20" t="b">
        <f>FALSE</f>
        <v>0</v>
      </c>
      <c r="N427" s="29">
        <v>87.51</v>
      </c>
      <c r="O427" s="28">
        <f>SUMIFS(Players[Base], Players[Team], Players[[#This Row],[Team]], Players[Entry], TRUE) * Settings!$B$3</f>
        <v>0</v>
      </c>
      <c r="P427" s="28">
        <f>SUMIFS(Players[Base], Players[Team], Players[[#This Row],[Team]], Players[Sniper], TRUE) * Settings!$B$4</f>
        <v>0</v>
      </c>
      <c r="Q427" s="28">
        <f>SUMIFS(Players[Base], Players[Team], Players[[#This Row],[Team]], Players[Captain], TRUE) * Settings!$B$5</f>
        <v>0</v>
      </c>
      <c r="R427" s="28">
        <f>SUMIFS(Players[Base], Players[Team], Players[[#This Row],[Team]], Players[Coach], TRUE) * Settings!$B$6</f>
        <v>0</v>
      </c>
      <c r="S427" s="28">
        <f>IF(Players[[#This Row],[Team]] = 0, 0, AVERAGEIFS(Players[ANC Base ATK], Players[Team], Players[[#This Row],[Team]]))</f>
        <v>0</v>
      </c>
      <c r="T427" s="28">
        <f>IF(Players[[#This Row],[Team]] = 0, 0, AVERAGEIFS(Players[ANC Base DEF], Players[Team], Players[[#This Row],[Team]]))</f>
        <v>0</v>
      </c>
      <c r="U427" s="28">
        <v>10.330244210291898</v>
      </c>
      <c r="V427" s="28">
        <v>36.956045407333235</v>
      </c>
    </row>
    <row r="428" spans="1:22" ht="15" customHeight="1">
      <c r="A428" s="12">
        <v>550</v>
      </c>
      <c r="B428" s="12" t="s">
        <v>542</v>
      </c>
      <c r="C428" s="12"/>
      <c r="D428" s="12"/>
      <c r="E428" s="12"/>
      <c r="F42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28" s="12" t="str">
        <f>IF(Players[[#This Row],[Coach]], "Coach", IF(Players[[#This Row],[Active]], "Active", "Inactive"))</f>
        <v>Active</v>
      </c>
      <c r="H428" s="32">
        <f>Players[[#This Row],[Base]] * Settings!$B$2 + Players[[#This Row],[Entry Bonus]] + Players[[#This Row],[Sniper Bonus]] + Players[[#This Row],[Captain Bonus]] + Players[[#This Row],[Coach Bonus]]</f>
        <v>38.045999999999999</v>
      </c>
      <c r="I428" s="21" t="b">
        <f>TRUE</f>
        <v>1</v>
      </c>
      <c r="J428" s="23" t="b">
        <f>FALSE</f>
        <v>0</v>
      </c>
      <c r="K428" s="21" t="b">
        <f>FALSE</f>
        <v>0</v>
      </c>
      <c r="L428" s="20" t="b">
        <f>FALSE</f>
        <v>0</v>
      </c>
      <c r="M428" s="20" t="b">
        <f>FALSE</f>
        <v>0</v>
      </c>
      <c r="N428" s="29">
        <v>63.41</v>
      </c>
      <c r="O428" s="28">
        <f>SUMIFS(Players[Base], Players[Team], Players[[#This Row],[Team]], Players[Entry], TRUE) * Settings!$B$3</f>
        <v>0</v>
      </c>
      <c r="P428" s="28">
        <f>SUMIFS(Players[Base], Players[Team], Players[[#This Row],[Team]], Players[Sniper], TRUE) * Settings!$B$4</f>
        <v>0</v>
      </c>
      <c r="Q428" s="28">
        <f>SUMIFS(Players[Base], Players[Team], Players[[#This Row],[Team]], Players[Captain], TRUE) * Settings!$B$5</f>
        <v>0</v>
      </c>
      <c r="R428" s="28">
        <f>SUMIFS(Players[Base], Players[Team], Players[[#This Row],[Team]], Players[Coach], TRUE) * Settings!$B$6</f>
        <v>0</v>
      </c>
      <c r="S428" s="28">
        <f>IF(Players[[#This Row],[Team]] = 0, 0, AVERAGEIFS(Players[ANC Base ATK], Players[Team], Players[[#This Row],[Team]]))</f>
        <v>0</v>
      </c>
      <c r="T428" s="28">
        <f>IF(Players[[#This Row],[Team]] = 0, 0, AVERAGEIFS(Players[ANC Base DEF], Players[Team], Players[[#This Row],[Team]]))</f>
        <v>0</v>
      </c>
      <c r="U428" s="28">
        <v>10.272694500066393</v>
      </c>
      <c r="V428" s="28">
        <v>95.145972187709503</v>
      </c>
    </row>
    <row r="429" spans="1:22" ht="15" customHeight="1">
      <c r="A429" s="12">
        <v>390</v>
      </c>
      <c r="B429" s="12" t="s">
        <v>543</v>
      </c>
      <c r="C429" s="12"/>
      <c r="D429" s="12"/>
      <c r="E429" s="12"/>
      <c r="F42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29" s="12" t="str">
        <f>IF(Players[[#This Row],[Coach]], "Coach", IF(Players[[#This Row],[Active]], "Active", "Inactive"))</f>
        <v>Active</v>
      </c>
      <c r="H429" s="32">
        <f>Players[[#This Row],[Base]] * Settings!$B$2 + Players[[#This Row],[Entry Bonus]] + Players[[#This Row],[Sniper Bonus]] + Players[[#This Row],[Captain Bonus]] + Players[[#This Row],[Coach Bonus]]</f>
        <v>23.921999999999997</v>
      </c>
      <c r="I429" s="21" t="b">
        <f>TRUE</f>
        <v>1</v>
      </c>
      <c r="J429" s="23" t="b">
        <f>FALSE</f>
        <v>0</v>
      </c>
      <c r="K429" s="21" t="b">
        <f>FALSE</f>
        <v>0</v>
      </c>
      <c r="L429" s="20" t="b">
        <f>FALSE</f>
        <v>0</v>
      </c>
      <c r="M429" s="20" t="b">
        <f>FALSE</f>
        <v>0</v>
      </c>
      <c r="N429" s="29">
        <v>39.869999999999997</v>
      </c>
      <c r="O429" s="28">
        <f>SUMIFS(Players[Base], Players[Team], Players[[#This Row],[Team]], Players[Entry], TRUE) * Settings!$B$3</f>
        <v>0</v>
      </c>
      <c r="P429" s="28">
        <f>SUMIFS(Players[Base], Players[Team], Players[[#This Row],[Team]], Players[Sniper], TRUE) * Settings!$B$4</f>
        <v>0</v>
      </c>
      <c r="Q429" s="28">
        <f>SUMIFS(Players[Base], Players[Team], Players[[#This Row],[Team]], Players[Captain], TRUE) * Settings!$B$5</f>
        <v>0</v>
      </c>
      <c r="R429" s="28">
        <f>SUMIFS(Players[Base], Players[Team], Players[[#This Row],[Team]], Players[Coach], TRUE) * Settings!$B$6</f>
        <v>0</v>
      </c>
      <c r="S429" s="28">
        <f>IF(Players[[#This Row],[Team]] = 0, 0, AVERAGEIFS(Players[ANC Base ATK], Players[Team], Players[[#This Row],[Team]]))</f>
        <v>0</v>
      </c>
      <c r="T429" s="28">
        <f>IF(Players[[#This Row],[Team]] = 0, 0, AVERAGEIFS(Players[ANC Base DEF], Players[Team], Players[[#This Row],[Team]]))</f>
        <v>0</v>
      </c>
      <c r="U429" s="28">
        <v>10.218827123149831</v>
      </c>
      <c r="V429" s="28">
        <v>74.647406733024326</v>
      </c>
    </row>
    <row r="430" spans="1:22" ht="15" customHeight="1">
      <c r="A430" s="12">
        <v>198</v>
      </c>
      <c r="B430" s="12" t="s">
        <v>544</v>
      </c>
      <c r="C430" s="12"/>
      <c r="D430" s="12"/>
      <c r="E430" s="12"/>
      <c r="F43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30" s="12" t="str">
        <f>IF(Players[[#This Row],[Coach]], "Coach", IF(Players[[#This Row],[Active]], "Active", "Inactive"))</f>
        <v>Active</v>
      </c>
      <c r="H430" s="32">
        <f>Players[[#This Row],[Base]] * Settings!$B$2 + Players[[#This Row],[Entry Bonus]] + Players[[#This Row],[Sniper Bonus]] + Players[[#This Row],[Captain Bonus]] + Players[[#This Row],[Coach Bonus]]</f>
        <v>27.186</v>
      </c>
      <c r="I430" s="21" t="b">
        <f>TRUE</f>
        <v>1</v>
      </c>
      <c r="J430" s="23" t="b">
        <f>FALSE</f>
        <v>0</v>
      </c>
      <c r="K430" s="21" t="b">
        <f>FALSE</f>
        <v>0</v>
      </c>
      <c r="L430" s="20" t="b">
        <f>FALSE</f>
        <v>0</v>
      </c>
      <c r="M430" s="20" t="b">
        <f>FALSE</f>
        <v>0</v>
      </c>
      <c r="N430" s="29">
        <v>45.31</v>
      </c>
      <c r="O430" s="28">
        <f>SUMIFS(Players[Base], Players[Team], Players[[#This Row],[Team]], Players[Entry], TRUE) * Settings!$B$3</f>
        <v>0</v>
      </c>
      <c r="P430" s="28">
        <f>SUMIFS(Players[Base], Players[Team], Players[[#This Row],[Team]], Players[Sniper], TRUE) * Settings!$B$4</f>
        <v>0</v>
      </c>
      <c r="Q430" s="28">
        <f>SUMIFS(Players[Base], Players[Team], Players[[#This Row],[Team]], Players[Captain], TRUE) * Settings!$B$5</f>
        <v>0</v>
      </c>
      <c r="R430" s="28">
        <f>SUMIFS(Players[Base], Players[Team], Players[[#This Row],[Team]], Players[Coach], TRUE) * Settings!$B$6</f>
        <v>0</v>
      </c>
      <c r="S430" s="28">
        <f>IF(Players[[#This Row],[Team]] = 0, 0, AVERAGEIFS(Players[ANC Base ATK], Players[Team], Players[[#This Row],[Team]]))</f>
        <v>0</v>
      </c>
      <c r="T430" s="28">
        <f>IF(Players[[#This Row],[Team]] = 0, 0, AVERAGEIFS(Players[ANC Base DEF], Players[Team], Players[[#This Row],[Team]]))</f>
        <v>0</v>
      </c>
      <c r="U430" s="28">
        <v>10.202820511152892</v>
      </c>
      <c r="V430" s="28">
        <v>7.3856957859291557</v>
      </c>
    </row>
    <row r="431" spans="1:22" ht="15" customHeight="1">
      <c r="A431" s="12">
        <v>613</v>
      </c>
      <c r="B431" s="12" t="s">
        <v>545</v>
      </c>
      <c r="C431" s="12"/>
      <c r="D431" s="12"/>
      <c r="E431" s="12"/>
      <c r="F43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31" s="12" t="str">
        <f>IF(Players[[#This Row],[Coach]], "Coach", IF(Players[[#This Row],[Active]], "Active", "Inactive"))</f>
        <v>Active</v>
      </c>
      <c r="H431" s="32">
        <f>Players[[#This Row],[Base]] * Settings!$B$2 + Players[[#This Row],[Entry Bonus]] + Players[[#This Row],[Sniper Bonus]] + Players[[#This Row],[Captain Bonus]] + Players[[#This Row],[Coach Bonus]]</f>
        <v>57.281999999999996</v>
      </c>
      <c r="I431" s="21" t="b">
        <f>TRUE</f>
        <v>1</v>
      </c>
      <c r="J431" s="23" t="b">
        <f>FALSE</f>
        <v>0</v>
      </c>
      <c r="K431" s="21" t="b">
        <f>FALSE</f>
        <v>0</v>
      </c>
      <c r="L431" s="20" t="b">
        <f>FALSE</f>
        <v>0</v>
      </c>
      <c r="M431" s="20" t="b">
        <f>FALSE</f>
        <v>0</v>
      </c>
      <c r="N431" s="29">
        <v>95.47</v>
      </c>
      <c r="O431" s="28">
        <f>SUMIFS(Players[Base], Players[Team], Players[[#This Row],[Team]], Players[Entry], TRUE) * Settings!$B$3</f>
        <v>0</v>
      </c>
      <c r="P431" s="28">
        <f>SUMIFS(Players[Base], Players[Team], Players[[#This Row],[Team]], Players[Sniper], TRUE) * Settings!$B$4</f>
        <v>0</v>
      </c>
      <c r="Q431" s="28">
        <f>SUMIFS(Players[Base], Players[Team], Players[[#This Row],[Team]], Players[Captain], TRUE) * Settings!$B$5</f>
        <v>0</v>
      </c>
      <c r="R431" s="28">
        <f>SUMIFS(Players[Base], Players[Team], Players[[#This Row],[Team]], Players[Coach], TRUE) * Settings!$B$6</f>
        <v>0</v>
      </c>
      <c r="S431" s="28">
        <f>IF(Players[[#This Row],[Team]] = 0, 0, AVERAGEIFS(Players[ANC Base ATK], Players[Team], Players[[#This Row],[Team]]))</f>
        <v>0</v>
      </c>
      <c r="T431" s="28">
        <f>IF(Players[[#This Row],[Team]] = 0, 0, AVERAGEIFS(Players[ANC Base DEF], Players[Team], Players[[#This Row],[Team]]))</f>
        <v>0</v>
      </c>
      <c r="U431" s="28">
        <v>9.9025155425179801</v>
      </c>
      <c r="V431" s="28">
        <v>72.729865614655807</v>
      </c>
    </row>
    <row r="432" spans="1:22" ht="15" customHeight="1">
      <c r="A432" s="12">
        <v>485</v>
      </c>
      <c r="B432" s="12" t="s">
        <v>546</v>
      </c>
      <c r="C432" s="12"/>
      <c r="D432" s="12"/>
      <c r="E432" s="12"/>
      <c r="F43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32" s="12" t="str">
        <f>IF(Players[[#This Row],[Coach]], "Coach", IF(Players[[#This Row],[Active]], "Active", "Inactive"))</f>
        <v>Active</v>
      </c>
      <c r="H432" s="32">
        <f>Players[[#This Row],[Base]] * Settings!$B$2 + Players[[#This Row],[Entry Bonus]] + Players[[#This Row],[Sniper Bonus]] + Players[[#This Row],[Captain Bonus]] + Players[[#This Row],[Coach Bonus]]</f>
        <v>25.505999999999997</v>
      </c>
      <c r="I432" s="21" t="b">
        <f>TRUE</f>
        <v>1</v>
      </c>
      <c r="J432" s="23" t="b">
        <f>FALSE</f>
        <v>0</v>
      </c>
      <c r="K432" s="21" t="b">
        <f>FALSE</f>
        <v>0</v>
      </c>
      <c r="L432" s="20" t="b">
        <f>FALSE</f>
        <v>0</v>
      </c>
      <c r="M432" s="20" t="b">
        <f>FALSE</f>
        <v>0</v>
      </c>
      <c r="N432" s="29">
        <v>42.51</v>
      </c>
      <c r="O432" s="28">
        <f>SUMIFS(Players[Base], Players[Team], Players[[#This Row],[Team]], Players[Entry], TRUE) * Settings!$B$3</f>
        <v>0</v>
      </c>
      <c r="P432" s="28">
        <f>SUMIFS(Players[Base], Players[Team], Players[[#This Row],[Team]], Players[Sniper], TRUE) * Settings!$B$4</f>
        <v>0</v>
      </c>
      <c r="Q432" s="28">
        <f>SUMIFS(Players[Base], Players[Team], Players[[#This Row],[Team]], Players[Captain], TRUE) * Settings!$B$5</f>
        <v>0</v>
      </c>
      <c r="R432" s="28">
        <f>SUMIFS(Players[Base], Players[Team], Players[[#This Row],[Team]], Players[Coach], TRUE) * Settings!$B$6</f>
        <v>0</v>
      </c>
      <c r="S432" s="28">
        <f>IF(Players[[#This Row],[Team]] = 0, 0, AVERAGEIFS(Players[ANC Base ATK], Players[Team], Players[[#This Row],[Team]]))</f>
        <v>0</v>
      </c>
      <c r="T432" s="28">
        <f>IF(Players[[#This Row],[Team]] = 0, 0, AVERAGEIFS(Players[ANC Base DEF], Players[Team], Players[[#This Row],[Team]]))</f>
        <v>0</v>
      </c>
      <c r="U432" s="28">
        <v>9.8589544547794468</v>
      </c>
      <c r="V432" s="28">
        <v>52.96931014308224</v>
      </c>
    </row>
    <row r="433" spans="1:22" ht="15" customHeight="1">
      <c r="A433" s="12">
        <v>383</v>
      </c>
      <c r="B433" s="12" t="s">
        <v>547</v>
      </c>
      <c r="C433" s="12"/>
      <c r="D433" s="12"/>
      <c r="E433" s="12"/>
      <c r="F43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33" s="12" t="str">
        <f>IF(Players[[#This Row],[Coach]], "Coach", IF(Players[[#This Row],[Active]], "Active", "Inactive"))</f>
        <v>Active</v>
      </c>
      <c r="H433" s="32">
        <f>Players[[#This Row],[Base]] * Settings!$B$2 + Players[[#This Row],[Entry Bonus]] + Players[[#This Row],[Sniper Bonus]] + Players[[#This Row],[Captain Bonus]] + Players[[#This Row],[Coach Bonus]]</f>
        <v>36.437999999999995</v>
      </c>
      <c r="I433" s="21" t="b">
        <f>TRUE</f>
        <v>1</v>
      </c>
      <c r="J433" s="23" t="b">
        <f>FALSE</f>
        <v>0</v>
      </c>
      <c r="K433" s="21" t="b">
        <f>FALSE</f>
        <v>0</v>
      </c>
      <c r="L433" s="20" t="b">
        <f>FALSE</f>
        <v>0</v>
      </c>
      <c r="M433" s="20" t="b">
        <f>FALSE</f>
        <v>0</v>
      </c>
      <c r="N433" s="29">
        <v>60.73</v>
      </c>
      <c r="O433" s="28">
        <f>SUMIFS(Players[Base], Players[Team], Players[[#This Row],[Team]], Players[Entry], TRUE) * Settings!$B$3</f>
        <v>0</v>
      </c>
      <c r="P433" s="28">
        <f>SUMIFS(Players[Base], Players[Team], Players[[#This Row],[Team]], Players[Sniper], TRUE) * Settings!$B$4</f>
        <v>0</v>
      </c>
      <c r="Q433" s="28">
        <f>SUMIFS(Players[Base], Players[Team], Players[[#This Row],[Team]], Players[Captain], TRUE) * Settings!$B$5</f>
        <v>0</v>
      </c>
      <c r="R433" s="28">
        <f>SUMIFS(Players[Base], Players[Team], Players[[#This Row],[Team]], Players[Coach], TRUE) * Settings!$B$6</f>
        <v>0</v>
      </c>
      <c r="S433" s="28">
        <f>IF(Players[[#This Row],[Team]] = 0, 0, AVERAGEIFS(Players[ANC Base ATK], Players[Team], Players[[#This Row],[Team]]))</f>
        <v>0</v>
      </c>
      <c r="T433" s="28">
        <f>IF(Players[[#This Row],[Team]] = 0, 0, AVERAGEIFS(Players[ANC Base DEF], Players[Team], Players[[#This Row],[Team]]))</f>
        <v>0</v>
      </c>
      <c r="U433" s="28">
        <v>9.4660654328046334</v>
      </c>
      <c r="V433" s="28">
        <v>38.818596958475482</v>
      </c>
    </row>
    <row r="434" spans="1:22" ht="15" customHeight="1">
      <c r="A434" s="12">
        <v>607</v>
      </c>
      <c r="B434" s="12" t="s">
        <v>548</v>
      </c>
      <c r="C434" s="12"/>
      <c r="D434" s="12"/>
      <c r="E434" s="12"/>
      <c r="F43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34" s="12" t="str">
        <f>IF(Players[[#This Row],[Coach]], "Coach", IF(Players[[#This Row],[Active]], "Active", "Inactive"))</f>
        <v>Active</v>
      </c>
      <c r="H434" s="32">
        <f>Players[[#This Row],[Base]] * Settings!$B$2 + Players[[#This Row],[Entry Bonus]] + Players[[#This Row],[Sniper Bonus]] + Players[[#This Row],[Captain Bonus]] + Players[[#This Row],[Coach Bonus]]</f>
        <v>17.088000000000001</v>
      </c>
      <c r="I434" s="21" t="b">
        <f>TRUE</f>
        <v>1</v>
      </c>
      <c r="J434" s="23" t="b">
        <f>FALSE</f>
        <v>0</v>
      </c>
      <c r="K434" s="21" t="b">
        <f>FALSE</f>
        <v>0</v>
      </c>
      <c r="L434" s="20" t="b">
        <f>FALSE</f>
        <v>0</v>
      </c>
      <c r="M434" s="20" t="b">
        <f>FALSE</f>
        <v>0</v>
      </c>
      <c r="N434" s="29">
        <v>28.48</v>
      </c>
      <c r="O434" s="28">
        <f>SUMIFS(Players[Base], Players[Team], Players[[#This Row],[Team]], Players[Entry], TRUE) * Settings!$B$3</f>
        <v>0</v>
      </c>
      <c r="P434" s="28">
        <f>SUMIFS(Players[Base], Players[Team], Players[[#This Row],[Team]], Players[Sniper], TRUE) * Settings!$B$4</f>
        <v>0</v>
      </c>
      <c r="Q434" s="28">
        <f>SUMIFS(Players[Base], Players[Team], Players[[#This Row],[Team]], Players[Captain], TRUE) * Settings!$B$5</f>
        <v>0</v>
      </c>
      <c r="R434" s="28">
        <f>SUMIFS(Players[Base], Players[Team], Players[[#This Row],[Team]], Players[Coach], TRUE) * Settings!$B$6</f>
        <v>0</v>
      </c>
      <c r="S434" s="28">
        <f>IF(Players[[#This Row],[Team]] = 0, 0, AVERAGEIFS(Players[ANC Base ATK], Players[Team], Players[[#This Row],[Team]]))</f>
        <v>0</v>
      </c>
      <c r="T434" s="28">
        <f>IF(Players[[#This Row],[Team]] = 0, 0, AVERAGEIFS(Players[ANC Base DEF], Players[Team], Players[[#This Row],[Team]]))</f>
        <v>0</v>
      </c>
      <c r="U434" s="28">
        <v>9.4384149724791104</v>
      </c>
      <c r="V434" s="28">
        <v>3.6631001149866158</v>
      </c>
    </row>
    <row r="435" spans="1:22" ht="15" customHeight="1">
      <c r="A435" s="12">
        <v>425</v>
      </c>
      <c r="B435" s="12" t="s">
        <v>549</v>
      </c>
      <c r="C435" s="12"/>
      <c r="D435" s="12"/>
      <c r="E435" s="12"/>
      <c r="F43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35" s="12" t="str">
        <f>IF(Players[[#This Row],[Coach]], "Coach", IF(Players[[#This Row],[Active]], "Active", "Inactive"))</f>
        <v>Active</v>
      </c>
      <c r="H435" s="32">
        <f>Players[[#This Row],[Base]] * Settings!$B$2 + Players[[#This Row],[Entry Bonus]] + Players[[#This Row],[Sniper Bonus]] + Players[[#This Row],[Captain Bonus]] + Players[[#This Row],[Coach Bonus]]</f>
        <v>19.679999999999996</v>
      </c>
      <c r="I435" s="21" t="b">
        <f>TRUE</f>
        <v>1</v>
      </c>
      <c r="J435" s="23" t="b">
        <f>FALSE</f>
        <v>0</v>
      </c>
      <c r="K435" s="21" t="b">
        <f>FALSE</f>
        <v>0</v>
      </c>
      <c r="L435" s="20" t="b">
        <f>FALSE</f>
        <v>0</v>
      </c>
      <c r="M435" s="20" t="b">
        <f>FALSE</f>
        <v>0</v>
      </c>
      <c r="N435" s="29">
        <v>32.799999999999997</v>
      </c>
      <c r="O435" s="28">
        <f>SUMIFS(Players[Base], Players[Team], Players[[#This Row],[Team]], Players[Entry], TRUE) * Settings!$B$3</f>
        <v>0</v>
      </c>
      <c r="P435" s="28">
        <f>SUMIFS(Players[Base], Players[Team], Players[[#This Row],[Team]], Players[Sniper], TRUE) * Settings!$B$4</f>
        <v>0</v>
      </c>
      <c r="Q435" s="28">
        <f>SUMIFS(Players[Base], Players[Team], Players[[#This Row],[Team]], Players[Captain], TRUE) * Settings!$B$5</f>
        <v>0</v>
      </c>
      <c r="R435" s="28">
        <f>SUMIFS(Players[Base], Players[Team], Players[[#This Row],[Team]], Players[Coach], TRUE) * Settings!$B$6</f>
        <v>0</v>
      </c>
      <c r="S435" s="28">
        <f>IF(Players[[#This Row],[Team]] = 0, 0, AVERAGEIFS(Players[ANC Base ATK], Players[Team], Players[[#This Row],[Team]]))</f>
        <v>0</v>
      </c>
      <c r="T435" s="28">
        <f>IF(Players[[#This Row],[Team]] = 0, 0, AVERAGEIFS(Players[ANC Base DEF], Players[Team], Players[[#This Row],[Team]]))</f>
        <v>0</v>
      </c>
      <c r="U435" s="28">
        <v>9.3422959011702726</v>
      </c>
      <c r="V435" s="28">
        <v>7.6978051574812962</v>
      </c>
    </row>
    <row r="436" spans="1:22" ht="15" customHeight="1">
      <c r="A436" s="12">
        <v>519</v>
      </c>
      <c r="B436" s="12" t="s">
        <v>550</v>
      </c>
      <c r="C436" s="12"/>
      <c r="D436" s="12"/>
      <c r="E436" s="12"/>
      <c r="F43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36" s="12" t="str">
        <f>IF(Players[[#This Row],[Coach]], "Coach", IF(Players[[#This Row],[Active]], "Active", "Inactive"))</f>
        <v>Active</v>
      </c>
      <c r="H436" s="32">
        <f>Players[[#This Row],[Base]] * Settings!$B$2 + Players[[#This Row],[Entry Bonus]] + Players[[#This Row],[Sniper Bonus]] + Players[[#This Row],[Captain Bonus]] + Players[[#This Row],[Coach Bonus]]</f>
        <v>19.739999999999998</v>
      </c>
      <c r="I436" s="21" t="b">
        <f>TRUE</f>
        <v>1</v>
      </c>
      <c r="J436" s="23" t="b">
        <f>FALSE</f>
        <v>0</v>
      </c>
      <c r="K436" s="21" t="b">
        <f>FALSE</f>
        <v>0</v>
      </c>
      <c r="L436" s="20" t="b">
        <f>FALSE</f>
        <v>0</v>
      </c>
      <c r="M436" s="20" t="b">
        <f>FALSE</f>
        <v>0</v>
      </c>
      <c r="N436" s="29">
        <v>32.9</v>
      </c>
      <c r="O436" s="28">
        <f>SUMIFS(Players[Base], Players[Team], Players[[#This Row],[Team]], Players[Entry], TRUE) * Settings!$B$3</f>
        <v>0</v>
      </c>
      <c r="P436" s="28">
        <f>SUMIFS(Players[Base], Players[Team], Players[[#This Row],[Team]], Players[Sniper], TRUE) * Settings!$B$4</f>
        <v>0</v>
      </c>
      <c r="Q436" s="28">
        <f>SUMIFS(Players[Base], Players[Team], Players[[#This Row],[Team]], Players[Captain], TRUE) * Settings!$B$5</f>
        <v>0</v>
      </c>
      <c r="R436" s="28">
        <f>SUMIFS(Players[Base], Players[Team], Players[[#This Row],[Team]], Players[Coach], TRUE) * Settings!$B$6</f>
        <v>0</v>
      </c>
      <c r="S436" s="28">
        <f>IF(Players[[#This Row],[Team]] = 0, 0, AVERAGEIFS(Players[ANC Base ATK], Players[Team], Players[[#This Row],[Team]]))</f>
        <v>0</v>
      </c>
      <c r="T436" s="28">
        <f>IF(Players[[#This Row],[Team]] = 0, 0, AVERAGEIFS(Players[ANC Base DEF], Players[Team], Players[[#This Row],[Team]]))</f>
        <v>0</v>
      </c>
      <c r="U436" s="28">
        <v>9.2422999698548516</v>
      </c>
      <c r="V436" s="28">
        <v>6.616614215428843</v>
      </c>
    </row>
    <row r="437" spans="1:22" ht="15" customHeight="1">
      <c r="A437" s="12">
        <v>379</v>
      </c>
      <c r="B437" s="12" t="s">
        <v>551</v>
      </c>
      <c r="C437" s="12"/>
      <c r="D437" s="12"/>
      <c r="E437" s="12"/>
      <c r="F43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37" s="12" t="str">
        <f>IF(Players[[#This Row],[Coach]], "Coach", IF(Players[[#This Row],[Active]], "Active", "Inactive"))</f>
        <v>Active</v>
      </c>
      <c r="H437" s="32">
        <f>Players[[#This Row],[Base]] * Settings!$B$2 + Players[[#This Row],[Entry Bonus]] + Players[[#This Row],[Sniper Bonus]] + Players[[#This Row],[Captain Bonus]] + Players[[#This Row],[Coach Bonus]]</f>
        <v>27.443999999999999</v>
      </c>
      <c r="I437" s="21" t="b">
        <f>TRUE</f>
        <v>1</v>
      </c>
      <c r="J437" s="23" t="b">
        <f>FALSE</f>
        <v>0</v>
      </c>
      <c r="K437" s="21" t="b">
        <f>FALSE</f>
        <v>0</v>
      </c>
      <c r="L437" s="20" t="b">
        <f>FALSE</f>
        <v>0</v>
      </c>
      <c r="M437" s="20" t="b">
        <f>FALSE</f>
        <v>0</v>
      </c>
      <c r="N437" s="29">
        <v>45.74</v>
      </c>
      <c r="O437" s="28">
        <f>SUMIFS(Players[Base], Players[Team], Players[[#This Row],[Team]], Players[Entry], TRUE) * Settings!$B$3</f>
        <v>0</v>
      </c>
      <c r="P437" s="28">
        <f>SUMIFS(Players[Base], Players[Team], Players[[#This Row],[Team]], Players[Sniper], TRUE) * Settings!$B$4</f>
        <v>0</v>
      </c>
      <c r="Q437" s="28">
        <f>SUMIFS(Players[Base], Players[Team], Players[[#This Row],[Team]], Players[Captain], TRUE) * Settings!$B$5</f>
        <v>0</v>
      </c>
      <c r="R437" s="28">
        <f>SUMIFS(Players[Base], Players[Team], Players[[#This Row],[Team]], Players[Coach], TRUE) * Settings!$B$6</f>
        <v>0</v>
      </c>
      <c r="S437" s="28">
        <f>IF(Players[[#This Row],[Team]] = 0, 0, AVERAGEIFS(Players[ANC Base ATK], Players[Team], Players[[#This Row],[Team]]))</f>
        <v>0</v>
      </c>
      <c r="T437" s="28">
        <f>IF(Players[[#This Row],[Team]] = 0, 0, AVERAGEIFS(Players[ANC Base DEF], Players[Team], Players[[#This Row],[Team]]))</f>
        <v>0</v>
      </c>
      <c r="U437" s="28">
        <v>9.1394988820800194</v>
      </c>
      <c r="V437" s="28">
        <v>86.404231415347184</v>
      </c>
    </row>
    <row r="438" spans="1:22" ht="15" customHeight="1">
      <c r="A438" s="12">
        <v>253</v>
      </c>
      <c r="B438" s="12" t="s">
        <v>552</v>
      </c>
      <c r="C438" s="12"/>
      <c r="D438" s="12"/>
      <c r="E438" s="12"/>
      <c r="F43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38" s="12" t="str">
        <f>IF(Players[[#This Row],[Coach]], "Coach", IF(Players[[#This Row],[Active]], "Active", "Inactive"))</f>
        <v>Active</v>
      </c>
      <c r="H438" s="32">
        <f>Players[[#This Row],[Base]] * Settings!$B$2 + Players[[#This Row],[Entry Bonus]] + Players[[#This Row],[Sniper Bonus]] + Players[[#This Row],[Captain Bonus]] + Players[[#This Row],[Coach Bonus]]</f>
        <v>12.360000000000001</v>
      </c>
      <c r="I438" s="21" t="b">
        <f>TRUE</f>
        <v>1</v>
      </c>
      <c r="J438" s="23" t="b">
        <f>FALSE</f>
        <v>0</v>
      </c>
      <c r="K438" s="21" t="b">
        <f>FALSE</f>
        <v>0</v>
      </c>
      <c r="L438" s="20" t="b">
        <f>FALSE</f>
        <v>0</v>
      </c>
      <c r="M438" s="20" t="b">
        <f>FALSE</f>
        <v>0</v>
      </c>
      <c r="N438" s="29">
        <v>20.6</v>
      </c>
      <c r="O438" s="28">
        <f>SUMIFS(Players[Base], Players[Team], Players[[#This Row],[Team]], Players[Entry], TRUE) * Settings!$B$3</f>
        <v>0</v>
      </c>
      <c r="P438" s="28">
        <f>SUMIFS(Players[Base], Players[Team], Players[[#This Row],[Team]], Players[Sniper], TRUE) * Settings!$B$4</f>
        <v>0</v>
      </c>
      <c r="Q438" s="28">
        <f>SUMIFS(Players[Base], Players[Team], Players[[#This Row],[Team]], Players[Captain], TRUE) * Settings!$B$5</f>
        <v>0</v>
      </c>
      <c r="R438" s="28">
        <f>SUMIFS(Players[Base], Players[Team], Players[[#This Row],[Team]], Players[Coach], TRUE) * Settings!$B$6</f>
        <v>0</v>
      </c>
      <c r="S438" s="28">
        <f>IF(Players[[#This Row],[Team]] = 0, 0, AVERAGEIFS(Players[ANC Base ATK], Players[Team], Players[[#This Row],[Team]]))</f>
        <v>0</v>
      </c>
      <c r="T438" s="28">
        <f>IF(Players[[#This Row],[Team]] = 0, 0, AVERAGEIFS(Players[ANC Base DEF], Players[Team], Players[[#This Row],[Team]]))</f>
        <v>0</v>
      </c>
      <c r="U438" s="28">
        <v>8.9603134777986018</v>
      </c>
      <c r="V438" s="28">
        <v>97.547582172351738</v>
      </c>
    </row>
    <row r="439" spans="1:22" ht="15" customHeight="1">
      <c r="A439" s="12">
        <v>63</v>
      </c>
      <c r="B439" s="12" t="s">
        <v>553</v>
      </c>
      <c r="C439" s="12"/>
      <c r="D439" s="12"/>
      <c r="E439" s="12"/>
      <c r="F43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39" s="12" t="str">
        <f>IF(Players[[#This Row],[Coach]], "Coach", IF(Players[[#This Row],[Active]], "Active", "Inactive"))</f>
        <v>Active</v>
      </c>
      <c r="H439" s="32">
        <f>Players[[#This Row],[Base]] * Settings!$B$2 + Players[[#This Row],[Entry Bonus]] + Players[[#This Row],[Sniper Bonus]] + Players[[#This Row],[Captain Bonus]] + Players[[#This Row],[Coach Bonus]]</f>
        <v>25.116</v>
      </c>
      <c r="I439" s="21" t="b">
        <f>TRUE</f>
        <v>1</v>
      </c>
      <c r="J439" s="23" t="b">
        <f>FALSE</f>
        <v>0</v>
      </c>
      <c r="K439" s="21" t="b">
        <f>FALSE</f>
        <v>0</v>
      </c>
      <c r="L439" s="20" t="b">
        <f>FALSE</f>
        <v>0</v>
      </c>
      <c r="M439" s="20" t="b">
        <f>FALSE</f>
        <v>0</v>
      </c>
      <c r="N439" s="29">
        <v>41.86</v>
      </c>
      <c r="O439" s="28">
        <f>SUMIFS(Players[Base], Players[Team], Players[[#This Row],[Team]], Players[Entry], TRUE) * Settings!$B$3</f>
        <v>0</v>
      </c>
      <c r="P439" s="28">
        <f>SUMIFS(Players[Base], Players[Team], Players[[#This Row],[Team]], Players[Sniper], TRUE) * Settings!$B$4</f>
        <v>0</v>
      </c>
      <c r="Q439" s="28">
        <f>SUMIFS(Players[Base], Players[Team], Players[[#This Row],[Team]], Players[Captain], TRUE) * Settings!$B$5</f>
        <v>0</v>
      </c>
      <c r="R439" s="28">
        <f>SUMIFS(Players[Base], Players[Team], Players[[#This Row],[Team]], Players[Coach], TRUE) * Settings!$B$6</f>
        <v>0</v>
      </c>
      <c r="S439" s="28">
        <f>IF(Players[[#This Row],[Team]] = 0, 0, AVERAGEIFS(Players[ANC Base ATK], Players[Team], Players[[#This Row],[Team]]))</f>
        <v>0</v>
      </c>
      <c r="T439" s="28">
        <f>IF(Players[[#This Row],[Team]] = 0, 0, AVERAGEIFS(Players[ANC Base DEF], Players[Team], Players[[#This Row],[Team]]))</f>
        <v>0</v>
      </c>
      <c r="U439" s="28">
        <v>8.8051783451072811</v>
      </c>
      <c r="V439" s="28">
        <v>18.04199717878036</v>
      </c>
    </row>
    <row r="440" spans="1:22" ht="15" customHeight="1">
      <c r="A440" s="12">
        <v>436</v>
      </c>
      <c r="B440" s="12" t="s">
        <v>554</v>
      </c>
      <c r="C440" s="12"/>
      <c r="D440" s="12"/>
      <c r="E440" s="12"/>
      <c r="F44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40" s="12" t="str">
        <f>IF(Players[[#This Row],[Coach]], "Coach", IF(Players[[#This Row],[Active]], "Active", "Inactive"))</f>
        <v>Active</v>
      </c>
      <c r="H440" s="32">
        <f>Players[[#This Row],[Base]] * Settings!$B$2 + Players[[#This Row],[Entry Bonus]] + Players[[#This Row],[Sniper Bonus]] + Players[[#This Row],[Captain Bonus]] + Players[[#This Row],[Coach Bonus]]</f>
        <v>10.272</v>
      </c>
      <c r="I440" s="21" t="b">
        <f>TRUE</f>
        <v>1</v>
      </c>
      <c r="J440" s="23" t="b">
        <f>FALSE</f>
        <v>0</v>
      </c>
      <c r="K440" s="21" t="b">
        <f>FALSE</f>
        <v>0</v>
      </c>
      <c r="L440" s="20" t="b">
        <f>FALSE</f>
        <v>0</v>
      </c>
      <c r="M440" s="20" t="b">
        <f>FALSE</f>
        <v>0</v>
      </c>
      <c r="N440" s="29">
        <v>17.12</v>
      </c>
      <c r="O440" s="28">
        <f>SUMIFS(Players[Base], Players[Team], Players[[#This Row],[Team]], Players[Entry], TRUE) * Settings!$B$3</f>
        <v>0</v>
      </c>
      <c r="P440" s="28">
        <f>SUMIFS(Players[Base], Players[Team], Players[[#This Row],[Team]], Players[Sniper], TRUE) * Settings!$B$4</f>
        <v>0</v>
      </c>
      <c r="Q440" s="28">
        <f>SUMIFS(Players[Base], Players[Team], Players[[#This Row],[Team]], Players[Captain], TRUE) * Settings!$B$5</f>
        <v>0</v>
      </c>
      <c r="R440" s="28">
        <f>SUMIFS(Players[Base], Players[Team], Players[[#This Row],[Team]], Players[Coach], TRUE) * Settings!$B$6</f>
        <v>0</v>
      </c>
      <c r="S440" s="28">
        <f>IF(Players[[#This Row],[Team]] = 0, 0, AVERAGEIFS(Players[ANC Base ATK], Players[Team], Players[[#This Row],[Team]]))</f>
        <v>0</v>
      </c>
      <c r="T440" s="28">
        <f>IF(Players[[#This Row],[Team]] = 0, 0, AVERAGEIFS(Players[ANC Base DEF], Players[Team], Players[[#This Row],[Team]]))</f>
        <v>0</v>
      </c>
      <c r="U440" s="28">
        <v>8.7248328183605199</v>
      </c>
      <c r="V440" s="28">
        <v>78.956089527185185</v>
      </c>
    </row>
    <row r="441" spans="1:22" ht="15" customHeight="1">
      <c r="A441" s="12">
        <v>520</v>
      </c>
      <c r="B441" s="12" t="s">
        <v>555</v>
      </c>
      <c r="C441" s="12"/>
      <c r="D441" s="12"/>
      <c r="E441" s="12"/>
      <c r="F44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41" s="12" t="str">
        <f>IF(Players[[#This Row],[Coach]], "Coach", IF(Players[[#This Row],[Active]], "Active", "Inactive"))</f>
        <v>Active</v>
      </c>
      <c r="H441" s="32">
        <f>Players[[#This Row],[Base]] * Settings!$B$2 + Players[[#This Row],[Entry Bonus]] + Players[[#This Row],[Sniper Bonus]] + Players[[#This Row],[Captain Bonus]] + Players[[#This Row],[Coach Bonus]]</f>
        <v>19.902000000000001</v>
      </c>
      <c r="I441" s="21" t="b">
        <f>TRUE</f>
        <v>1</v>
      </c>
      <c r="J441" s="23" t="b">
        <f>FALSE</f>
        <v>0</v>
      </c>
      <c r="K441" s="21" t="b">
        <f>FALSE</f>
        <v>0</v>
      </c>
      <c r="L441" s="20" t="b">
        <f>FALSE</f>
        <v>0</v>
      </c>
      <c r="M441" s="20" t="b">
        <f>FALSE</f>
        <v>0</v>
      </c>
      <c r="N441" s="29">
        <v>33.17</v>
      </c>
      <c r="O441" s="28">
        <f>SUMIFS(Players[Base], Players[Team], Players[[#This Row],[Team]], Players[Entry], TRUE) * Settings!$B$3</f>
        <v>0</v>
      </c>
      <c r="P441" s="28">
        <f>SUMIFS(Players[Base], Players[Team], Players[[#This Row],[Team]], Players[Sniper], TRUE) * Settings!$B$4</f>
        <v>0</v>
      </c>
      <c r="Q441" s="28">
        <f>SUMIFS(Players[Base], Players[Team], Players[[#This Row],[Team]], Players[Captain], TRUE) * Settings!$B$5</f>
        <v>0</v>
      </c>
      <c r="R441" s="28">
        <f>SUMIFS(Players[Base], Players[Team], Players[[#This Row],[Team]], Players[Coach], TRUE) * Settings!$B$6</f>
        <v>0</v>
      </c>
      <c r="S441" s="28">
        <f>IF(Players[[#This Row],[Team]] = 0, 0, AVERAGEIFS(Players[ANC Base ATK], Players[Team], Players[[#This Row],[Team]]))</f>
        <v>0</v>
      </c>
      <c r="T441" s="28">
        <f>IF(Players[[#This Row],[Team]] = 0, 0, AVERAGEIFS(Players[ANC Base DEF], Players[Team], Players[[#This Row],[Team]]))</f>
        <v>0</v>
      </c>
      <c r="U441" s="28">
        <v>8.6153733536453867</v>
      </c>
      <c r="V441" s="28">
        <v>53.014429880180991</v>
      </c>
    </row>
    <row r="442" spans="1:22" ht="15" customHeight="1">
      <c r="A442" s="12">
        <v>279</v>
      </c>
      <c r="B442" s="12" t="s">
        <v>556</v>
      </c>
      <c r="C442" s="12"/>
      <c r="D442" s="12"/>
      <c r="E442" s="12"/>
      <c r="F44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42" s="12" t="str">
        <f>IF(Players[[#This Row],[Coach]], "Coach", IF(Players[[#This Row],[Active]], "Active", "Inactive"))</f>
        <v>Active</v>
      </c>
      <c r="H442" s="32">
        <f>Players[[#This Row],[Base]] * Settings!$B$2 + Players[[#This Row],[Entry Bonus]] + Players[[#This Row],[Sniper Bonus]] + Players[[#This Row],[Captain Bonus]] + Players[[#This Row],[Coach Bonus]]</f>
        <v>15.138</v>
      </c>
      <c r="I442" s="21" t="b">
        <f>TRUE</f>
        <v>1</v>
      </c>
      <c r="J442" s="23" t="b">
        <f>FALSE</f>
        <v>0</v>
      </c>
      <c r="K442" s="21" t="b">
        <f>FALSE</f>
        <v>0</v>
      </c>
      <c r="L442" s="20" t="b">
        <f>FALSE</f>
        <v>0</v>
      </c>
      <c r="M442" s="20" t="b">
        <f>FALSE</f>
        <v>0</v>
      </c>
      <c r="N442" s="29">
        <v>25.23</v>
      </c>
      <c r="O442" s="28">
        <f>SUMIFS(Players[Base], Players[Team], Players[[#This Row],[Team]], Players[Entry], TRUE) * Settings!$B$3</f>
        <v>0</v>
      </c>
      <c r="P442" s="28">
        <f>SUMIFS(Players[Base], Players[Team], Players[[#This Row],[Team]], Players[Sniper], TRUE) * Settings!$B$4</f>
        <v>0</v>
      </c>
      <c r="Q442" s="28">
        <f>SUMIFS(Players[Base], Players[Team], Players[[#This Row],[Team]], Players[Captain], TRUE) * Settings!$B$5</f>
        <v>0</v>
      </c>
      <c r="R442" s="28">
        <f>SUMIFS(Players[Base], Players[Team], Players[[#This Row],[Team]], Players[Coach], TRUE) * Settings!$B$6</f>
        <v>0</v>
      </c>
      <c r="S442" s="28">
        <f>IF(Players[[#This Row],[Team]] = 0, 0, AVERAGEIFS(Players[ANC Base ATK], Players[Team], Players[[#This Row],[Team]]))</f>
        <v>0</v>
      </c>
      <c r="T442" s="28">
        <f>IF(Players[[#This Row],[Team]] = 0, 0, AVERAGEIFS(Players[ANC Base DEF], Players[Team], Players[[#This Row],[Team]]))</f>
        <v>0</v>
      </c>
      <c r="U442" s="28">
        <v>8.4979137648743404</v>
      </c>
      <c r="V442" s="28">
        <v>16.577596467603303</v>
      </c>
    </row>
    <row r="443" spans="1:22" ht="15" customHeight="1">
      <c r="A443" s="12">
        <v>603</v>
      </c>
      <c r="B443" s="12" t="s">
        <v>557</v>
      </c>
      <c r="C443" s="12"/>
      <c r="D443" s="12"/>
      <c r="E443" s="12"/>
      <c r="F44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43" s="12" t="str">
        <f>IF(Players[[#This Row],[Coach]], "Coach", IF(Players[[#This Row],[Active]], "Active", "Inactive"))</f>
        <v>Active</v>
      </c>
      <c r="H443" s="32">
        <f>Players[[#This Row],[Base]] * Settings!$B$2 + Players[[#This Row],[Entry Bonus]] + Players[[#This Row],[Sniper Bonus]] + Players[[#This Row],[Captain Bonus]] + Players[[#This Row],[Coach Bonus]]</f>
        <v>39.018000000000001</v>
      </c>
      <c r="I443" s="21" t="b">
        <f>TRUE</f>
        <v>1</v>
      </c>
      <c r="J443" s="23" t="b">
        <f>FALSE</f>
        <v>0</v>
      </c>
      <c r="K443" s="21" t="b">
        <f>FALSE</f>
        <v>0</v>
      </c>
      <c r="L443" s="20" t="b">
        <f>FALSE</f>
        <v>0</v>
      </c>
      <c r="M443" s="20" t="b">
        <f>FALSE</f>
        <v>0</v>
      </c>
      <c r="N443" s="29">
        <v>65.03</v>
      </c>
      <c r="O443" s="28">
        <f>SUMIFS(Players[Base], Players[Team], Players[[#This Row],[Team]], Players[Entry], TRUE) * Settings!$B$3</f>
        <v>0</v>
      </c>
      <c r="P443" s="28">
        <f>SUMIFS(Players[Base], Players[Team], Players[[#This Row],[Team]], Players[Sniper], TRUE) * Settings!$B$4</f>
        <v>0</v>
      </c>
      <c r="Q443" s="28">
        <f>SUMIFS(Players[Base], Players[Team], Players[[#This Row],[Team]], Players[Captain], TRUE) * Settings!$B$5</f>
        <v>0</v>
      </c>
      <c r="R443" s="28">
        <f>SUMIFS(Players[Base], Players[Team], Players[[#This Row],[Team]], Players[Coach], TRUE) * Settings!$B$6</f>
        <v>0</v>
      </c>
      <c r="S443" s="28">
        <f>IF(Players[[#This Row],[Team]] = 0, 0, AVERAGEIFS(Players[ANC Base ATK], Players[Team], Players[[#This Row],[Team]]))</f>
        <v>0</v>
      </c>
      <c r="T443" s="28">
        <f>IF(Players[[#This Row],[Team]] = 0, 0, AVERAGEIFS(Players[ANC Base DEF], Players[Team], Players[[#This Row],[Team]]))</f>
        <v>0</v>
      </c>
      <c r="U443" s="28">
        <v>8.4092776362353909</v>
      </c>
      <c r="V443" s="28">
        <v>80.263345370637779</v>
      </c>
    </row>
    <row r="444" spans="1:22" ht="15" customHeight="1">
      <c r="A444" s="12">
        <v>521</v>
      </c>
      <c r="B444" s="12" t="s">
        <v>558</v>
      </c>
      <c r="C444" s="12"/>
      <c r="D444" s="12"/>
      <c r="E444" s="12"/>
      <c r="F44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44" s="12" t="str">
        <f>IF(Players[[#This Row],[Coach]], "Coach", IF(Players[[#This Row],[Active]], "Active", "Inactive"))</f>
        <v>Active</v>
      </c>
      <c r="H444" s="32">
        <f>Players[[#This Row],[Base]] * Settings!$B$2 + Players[[#This Row],[Entry Bonus]] + Players[[#This Row],[Sniper Bonus]] + Players[[#This Row],[Captain Bonus]] + Players[[#This Row],[Coach Bonus]]</f>
        <v>17.747999999999998</v>
      </c>
      <c r="I444" s="21" t="b">
        <f>TRUE</f>
        <v>1</v>
      </c>
      <c r="J444" s="23" t="b">
        <f>FALSE</f>
        <v>0</v>
      </c>
      <c r="K444" s="21" t="b">
        <f>FALSE</f>
        <v>0</v>
      </c>
      <c r="L444" s="20" t="b">
        <f>FALSE</f>
        <v>0</v>
      </c>
      <c r="M444" s="20" t="b">
        <f>FALSE</f>
        <v>0</v>
      </c>
      <c r="N444" s="29">
        <v>29.58</v>
      </c>
      <c r="O444" s="28">
        <f>SUMIFS(Players[Base], Players[Team], Players[[#This Row],[Team]], Players[Entry], TRUE) * Settings!$B$3</f>
        <v>0</v>
      </c>
      <c r="P444" s="28">
        <f>SUMIFS(Players[Base], Players[Team], Players[[#This Row],[Team]], Players[Sniper], TRUE) * Settings!$B$4</f>
        <v>0</v>
      </c>
      <c r="Q444" s="28">
        <f>SUMIFS(Players[Base], Players[Team], Players[[#This Row],[Team]], Players[Captain], TRUE) * Settings!$B$5</f>
        <v>0</v>
      </c>
      <c r="R444" s="28">
        <f>SUMIFS(Players[Base], Players[Team], Players[[#This Row],[Team]], Players[Coach], TRUE) * Settings!$B$6</f>
        <v>0</v>
      </c>
      <c r="S444" s="28">
        <f>IF(Players[[#This Row],[Team]] = 0, 0, AVERAGEIFS(Players[ANC Base ATK], Players[Team], Players[[#This Row],[Team]]))</f>
        <v>0</v>
      </c>
      <c r="T444" s="28">
        <f>IF(Players[[#This Row],[Team]] = 0, 0, AVERAGEIFS(Players[ANC Base DEF], Players[Team], Players[[#This Row],[Team]]))</f>
        <v>0</v>
      </c>
      <c r="U444" s="28">
        <v>8.3627789815846025</v>
      </c>
      <c r="V444" s="28">
        <v>41.10715329786094</v>
      </c>
    </row>
    <row r="445" spans="1:22" ht="15" customHeight="1">
      <c r="A445" s="12">
        <v>364</v>
      </c>
      <c r="B445" s="12" t="s">
        <v>559</v>
      </c>
      <c r="C445" s="12"/>
      <c r="D445" s="12"/>
      <c r="E445" s="12"/>
      <c r="F44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45" s="12" t="str">
        <f>IF(Players[[#This Row],[Coach]], "Coach", IF(Players[[#This Row],[Active]], "Active", "Inactive"))</f>
        <v>Active</v>
      </c>
      <c r="H445" s="32">
        <f>Players[[#This Row],[Base]] * Settings!$B$2 + Players[[#This Row],[Entry Bonus]] + Players[[#This Row],[Sniper Bonus]] + Players[[#This Row],[Captain Bonus]] + Players[[#This Row],[Coach Bonus]]</f>
        <v>15.576000000000001</v>
      </c>
      <c r="I445" s="21" t="b">
        <f>TRUE</f>
        <v>1</v>
      </c>
      <c r="J445" s="23" t="b">
        <f>FALSE</f>
        <v>0</v>
      </c>
      <c r="K445" s="21" t="b">
        <f>FALSE</f>
        <v>0</v>
      </c>
      <c r="L445" s="20" t="b">
        <f>FALSE</f>
        <v>0</v>
      </c>
      <c r="M445" s="20" t="b">
        <f>FALSE</f>
        <v>0</v>
      </c>
      <c r="N445" s="29">
        <v>25.96</v>
      </c>
      <c r="O445" s="28">
        <f>SUMIFS(Players[Base], Players[Team], Players[[#This Row],[Team]], Players[Entry], TRUE) * Settings!$B$3</f>
        <v>0</v>
      </c>
      <c r="P445" s="28">
        <f>SUMIFS(Players[Base], Players[Team], Players[[#This Row],[Team]], Players[Sniper], TRUE) * Settings!$B$4</f>
        <v>0</v>
      </c>
      <c r="Q445" s="28">
        <f>SUMIFS(Players[Base], Players[Team], Players[[#This Row],[Team]], Players[Captain], TRUE) * Settings!$B$5</f>
        <v>0</v>
      </c>
      <c r="R445" s="28">
        <f>SUMIFS(Players[Base], Players[Team], Players[[#This Row],[Team]], Players[Coach], TRUE) * Settings!$B$6</f>
        <v>0</v>
      </c>
      <c r="S445" s="28">
        <f>IF(Players[[#This Row],[Team]] = 0, 0, AVERAGEIFS(Players[ANC Base ATK], Players[Team], Players[[#This Row],[Team]]))</f>
        <v>0</v>
      </c>
      <c r="T445" s="28">
        <f>IF(Players[[#This Row],[Team]] = 0, 0, AVERAGEIFS(Players[ANC Base DEF], Players[Team], Players[[#This Row],[Team]]))</f>
        <v>0</v>
      </c>
      <c r="U445" s="28">
        <v>8.0748602141765069</v>
      </c>
      <c r="V445" s="28">
        <v>6.6956625204256213</v>
      </c>
    </row>
    <row r="446" spans="1:22" ht="15" customHeight="1">
      <c r="A446" s="12">
        <v>588</v>
      </c>
      <c r="B446" s="12" t="s">
        <v>560</v>
      </c>
      <c r="C446" s="12"/>
      <c r="D446" s="12"/>
      <c r="E446" s="12"/>
      <c r="F44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46" s="12" t="str">
        <f>IF(Players[[#This Row],[Coach]], "Coach", IF(Players[[#This Row],[Active]], "Active", "Inactive"))</f>
        <v>Active</v>
      </c>
      <c r="H446" s="32">
        <f>Players[[#This Row],[Base]] * Settings!$B$2 + Players[[#This Row],[Entry Bonus]] + Players[[#This Row],[Sniper Bonus]] + Players[[#This Row],[Captain Bonus]] + Players[[#This Row],[Coach Bonus]]</f>
        <v>22.655999999999999</v>
      </c>
      <c r="I446" s="21" t="b">
        <f>TRUE</f>
        <v>1</v>
      </c>
      <c r="J446" s="23" t="b">
        <f>FALSE</f>
        <v>0</v>
      </c>
      <c r="K446" s="21" t="b">
        <f>FALSE</f>
        <v>0</v>
      </c>
      <c r="L446" s="20" t="b">
        <f>FALSE</f>
        <v>0</v>
      </c>
      <c r="M446" s="20" t="b">
        <f>FALSE</f>
        <v>0</v>
      </c>
      <c r="N446" s="29">
        <v>37.76</v>
      </c>
      <c r="O446" s="28">
        <f>SUMIFS(Players[Base], Players[Team], Players[[#This Row],[Team]], Players[Entry], TRUE) * Settings!$B$3</f>
        <v>0</v>
      </c>
      <c r="P446" s="28">
        <f>SUMIFS(Players[Base], Players[Team], Players[[#This Row],[Team]], Players[Sniper], TRUE) * Settings!$B$4</f>
        <v>0</v>
      </c>
      <c r="Q446" s="28">
        <f>SUMIFS(Players[Base], Players[Team], Players[[#This Row],[Team]], Players[Captain], TRUE) * Settings!$B$5</f>
        <v>0</v>
      </c>
      <c r="R446" s="28">
        <f>SUMIFS(Players[Base], Players[Team], Players[[#This Row],[Team]], Players[Coach], TRUE) * Settings!$B$6</f>
        <v>0</v>
      </c>
      <c r="S446" s="28">
        <f>IF(Players[[#This Row],[Team]] = 0, 0, AVERAGEIFS(Players[ANC Base ATK], Players[Team], Players[[#This Row],[Team]]))</f>
        <v>0</v>
      </c>
      <c r="T446" s="28">
        <f>IF(Players[[#This Row],[Team]] = 0, 0, AVERAGEIFS(Players[ANC Base DEF], Players[Team], Players[[#This Row],[Team]]))</f>
        <v>0</v>
      </c>
      <c r="U446" s="28">
        <v>7.9624213101760679</v>
      </c>
      <c r="V446" s="28">
        <v>2.3926120674138494</v>
      </c>
    </row>
    <row r="447" spans="1:22" ht="15" customHeight="1">
      <c r="A447" s="12">
        <v>553</v>
      </c>
      <c r="B447" s="12" t="s">
        <v>561</v>
      </c>
      <c r="C447" s="12"/>
      <c r="D447" s="12"/>
      <c r="E447" s="12"/>
      <c r="F44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47" s="12" t="str">
        <f>IF(Players[[#This Row],[Coach]], "Coach", IF(Players[[#This Row],[Active]], "Active", "Inactive"))</f>
        <v>Active</v>
      </c>
      <c r="H447" s="32">
        <f>Players[[#This Row],[Base]] * Settings!$B$2 + Players[[#This Row],[Entry Bonus]] + Players[[#This Row],[Sniper Bonus]] + Players[[#This Row],[Captain Bonus]] + Players[[#This Row],[Coach Bonus]]</f>
        <v>20.052</v>
      </c>
      <c r="I447" s="21" t="b">
        <f>TRUE</f>
        <v>1</v>
      </c>
      <c r="J447" s="23" t="b">
        <f>FALSE</f>
        <v>0</v>
      </c>
      <c r="K447" s="21" t="b">
        <f>FALSE</f>
        <v>0</v>
      </c>
      <c r="L447" s="20" t="b">
        <f>FALSE</f>
        <v>0</v>
      </c>
      <c r="M447" s="20" t="b">
        <f>FALSE</f>
        <v>0</v>
      </c>
      <c r="N447" s="29">
        <v>33.42</v>
      </c>
      <c r="O447" s="28">
        <f>SUMIFS(Players[Base], Players[Team], Players[[#This Row],[Team]], Players[Entry], TRUE) * Settings!$B$3</f>
        <v>0</v>
      </c>
      <c r="P447" s="28">
        <f>SUMIFS(Players[Base], Players[Team], Players[[#This Row],[Team]], Players[Sniper], TRUE) * Settings!$B$4</f>
        <v>0</v>
      </c>
      <c r="Q447" s="28">
        <f>SUMIFS(Players[Base], Players[Team], Players[[#This Row],[Team]], Players[Captain], TRUE) * Settings!$B$5</f>
        <v>0</v>
      </c>
      <c r="R447" s="28">
        <f>SUMIFS(Players[Base], Players[Team], Players[[#This Row],[Team]], Players[Coach], TRUE) * Settings!$B$6</f>
        <v>0</v>
      </c>
      <c r="S447" s="28">
        <f>IF(Players[[#This Row],[Team]] = 0, 0, AVERAGEIFS(Players[ANC Base ATK], Players[Team], Players[[#This Row],[Team]]))</f>
        <v>0</v>
      </c>
      <c r="T447" s="28">
        <f>IF(Players[[#This Row],[Team]] = 0, 0, AVERAGEIFS(Players[ANC Base DEF], Players[Team], Players[[#This Row],[Team]]))</f>
        <v>0</v>
      </c>
      <c r="U447" s="28">
        <v>7.8730509735086427</v>
      </c>
      <c r="V447" s="28">
        <v>75.693812910804567</v>
      </c>
    </row>
    <row r="448" spans="1:22" ht="15" customHeight="1">
      <c r="A448" s="12">
        <v>503</v>
      </c>
      <c r="B448" s="12" t="s">
        <v>562</v>
      </c>
      <c r="C448" s="12"/>
      <c r="D448" s="12"/>
      <c r="E448" s="12"/>
      <c r="F44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48" s="12" t="str">
        <f>IF(Players[[#This Row],[Coach]], "Coach", IF(Players[[#This Row],[Active]], "Active", "Inactive"))</f>
        <v>Active</v>
      </c>
      <c r="H448" s="32">
        <f>Players[[#This Row],[Base]] * Settings!$B$2 + Players[[#This Row],[Entry Bonus]] + Players[[#This Row],[Sniper Bonus]] + Players[[#This Row],[Captain Bonus]] + Players[[#This Row],[Coach Bonus]]</f>
        <v>10.991999999999999</v>
      </c>
      <c r="I448" s="21" t="b">
        <f>TRUE</f>
        <v>1</v>
      </c>
      <c r="J448" s="23" t="b">
        <f>FALSE</f>
        <v>0</v>
      </c>
      <c r="K448" s="21" t="b">
        <f>FALSE</f>
        <v>0</v>
      </c>
      <c r="L448" s="20" t="b">
        <f>FALSE</f>
        <v>0</v>
      </c>
      <c r="M448" s="20" t="b">
        <f>FALSE</f>
        <v>0</v>
      </c>
      <c r="N448" s="29">
        <v>18.32</v>
      </c>
      <c r="O448" s="28">
        <f>SUMIFS(Players[Base], Players[Team], Players[[#This Row],[Team]], Players[Entry], TRUE) * Settings!$B$3</f>
        <v>0</v>
      </c>
      <c r="P448" s="28">
        <f>SUMIFS(Players[Base], Players[Team], Players[[#This Row],[Team]], Players[Sniper], TRUE) * Settings!$B$4</f>
        <v>0</v>
      </c>
      <c r="Q448" s="28">
        <f>SUMIFS(Players[Base], Players[Team], Players[[#This Row],[Team]], Players[Captain], TRUE) * Settings!$B$5</f>
        <v>0</v>
      </c>
      <c r="R448" s="28">
        <f>SUMIFS(Players[Base], Players[Team], Players[[#This Row],[Team]], Players[Coach], TRUE) * Settings!$B$6</f>
        <v>0</v>
      </c>
      <c r="S448" s="28">
        <f>IF(Players[[#This Row],[Team]] = 0, 0, AVERAGEIFS(Players[ANC Base ATK], Players[Team], Players[[#This Row],[Team]]))</f>
        <v>0</v>
      </c>
      <c r="T448" s="28">
        <f>IF(Players[[#This Row],[Team]] = 0, 0, AVERAGEIFS(Players[ANC Base DEF], Players[Team], Players[[#This Row],[Team]]))</f>
        <v>0</v>
      </c>
      <c r="U448" s="28">
        <v>7.7032004448882763</v>
      </c>
      <c r="V448" s="28">
        <v>82.075471784449235</v>
      </c>
    </row>
    <row r="449" spans="1:22" ht="15" customHeight="1">
      <c r="A449" s="12">
        <v>555</v>
      </c>
      <c r="B449" s="12" t="s">
        <v>563</v>
      </c>
      <c r="C449" s="12"/>
      <c r="D449" s="12"/>
      <c r="E449" s="12"/>
      <c r="F44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49" s="12" t="str">
        <f>IF(Players[[#This Row],[Coach]], "Coach", IF(Players[[#This Row],[Active]], "Active", "Inactive"))</f>
        <v>Active</v>
      </c>
      <c r="H449" s="32">
        <f>Players[[#This Row],[Base]] * Settings!$B$2 + Players[[#This Row],[Entry Bonus]] + Players[[#This Row],[Sniper Bonus]] + Players[[#This Row],[Captain Bonus]] + Players[[#This Row],[Coach Bonus]]</f>
        <v>23.327999999999999</v>
      </c>
      <c r="I449" s="21" t="b">
        <f>TRUE</f>
        <v>1</v>
      </c>
      <c r="J449" s="23" t="b">
        <f>FALSE</f>
        <v>0</v>
      </c>
      <c r="K449" s="21" t="b">
        <f>FALSE</f>
        <v>0</v>
      </c>
      <c r="L449" s="20" t="b">
        <f>FALSE</f>
        <v>0</v>
      </c>
      <c r="M449" s="20" t="b">
        <f>FALSE</f>
        <v>0</v>
      </c>
      <c r="N449" s="29">
        <v>38.880000000000003</v>
      </c>
      <c r="O449" s="28">
        <f>SUMIFS(Players[Base], Players[Team], Players[[#This Row],[Team]], Players[Entry], TRUE) * Settings!$B$3</f>
        <v>0</v>
      </c>
      <c r="P449" s="28">
        <f>SUMIFS(Players[Base], Players[Team], Players[[#This Row],[Team]], Players[Sniper], TRUE) * Settings!$B$4</f>
        <v>0</v>
      </c>
      <c r="Q449" s="28">
        <f>SUMIFS(Players[Base], Players[Team], Players[[#This Row],[Team]], Players[Captain], TRUE) * Settings!$B$5</f>
        <v>0</v>
      </c>
      <c r="R449" s="28">
        <f>SUMIFS(Players[Base], Players[Team], Players[[#This Row],[Team]], Players[Coach], TRUE) * Settings!$B$6</f>
        <v>0</v>
      </c>
      <c r="S449" s="28">
        <f>IF(Players[[#This Row],[Team]] = 0, 0, AVERAGEIFS(Players[ANC Base ATK], Players[Team], Players[[#This Row],[Team]]))</f>
        <v>0</v>
      </c>
      <c r="T449" s="28">
        <f>IF(Players[[#This Row],[Team]] = 0, 0, AVERAGEIFS(Players[ANC Base DEF], Players[Team], Players[[#This Row],[Team]]))</f>
        <v>0</v>
      </c>
      <c r="U449" s="28">
        <v>7.6316031881054265</v>
      </c>
      <c r="V449" s="28">
        <v>92.444900382156618</v>
      </c>
    </row>
    <row r="450" spans="1:22" ht="15" customHeight="1">
      <c r="A450" s="12">
        <v>244</v>
      </c>
      <c r="B450" s="12" t="s">
        <v>564</v>
      </c>
      <c r="C450" s="12"/>
      <c r="D450" s="12"/>
      <c r="E450" s="12"/>
      <c r="F45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50" s="12" t="str">
        <f>IF(Players[[#This Row],[Coach]], "Coach", IF(Players[[#This Row],[Active]], "Active", "Inactive"))</f>
        <v>Active</v>
      </c>
      <c r="H450" s="32">
        <f>Players[[#This Row],[Base]] * Settings!$B$2 + Players[[#This Row],[Entry Bonus]] + Players[[#This Row],[Sniper Bonus]] + Players[[#This Row],[Captain Bonus]] + Players[[#This Row],[Coach Bonus]]</f>
        <v>12.978</v>
      </c>
      <c r="I450" s="21" t="b">
        <f>TRUE</f>
        <v>1</v>
      </c>
      <c r="J450" s="23" t="b">
        <f>FALSE</f>
        <v>0</v>
      </c>
      <c r="K450" s="21" t="b">
        <f>FALSE</f>
        <v>0</v>
      </c>
      <c r="L450" s="20" t="b">
        <f>FALSE</f>
        <v>0</v>
      </c>
      <c r="M450" s="20" t="b">
        <f>FALSE</f>
        <v>0</v>
      </c>
      <c r="N450" s="29">
        <v>21.63</v>
      </c>
      <c r="O450" s="28">
        <f>SUMIFS(Players[Base], Players[Team], Players[[#This Row],[Team]], Players[Entry], TRUE) * Settings!$B$3</f>
        <v>0</v>
      </c>
      <c r="P450" s="28">
        <f>SUMIFS(Players[Base], Players[Team], Players[[#This Row],[Team]], Players[Sniper], TRUE) * Settings!$B$4</f>
        <v>0</v>
      </c>
      <c r="Q450" s="28">
        <f>SUMIFS(Players[Base], Players[Team], Players[[#This Row],[Team]], Players[Captain], TRUE) * Settings!$B$5</f>
        <v>0</v>
      </c>
      <c r="R450" s="28">
        <f>SUMIFS(Players[Base], Players[Team], Players[[#This Row],[Team]], Players[Coach], TRUE) * Settings!$B$6</f>
        <v>0</v>
      </c>
      <c r="S450" s="28">
        <f>IF(Players[[#This Row],[Team]] = 0, 0, AVERAGEIFS(Players[ANC Base ATK], Players[Team], Players[[#This Row],[Team]]))</f>
        <v>0</v>
      </c>
      <c r="T450" s="28">
        <f>IF(Players[[#This Row],[Team]] = 0, 0, AVERAGEIFS(Players[ANC Base DEF], Players[Team], Players[[#This Row],[Team]]))</f>
        <v>0</v>
      </c>
      <c r="U450" s="28">
        <v>7.2898899881173165</v>
      </c>
      <c r="V450" s="28">
        <v>96.443155945731647</v>
      </c>
    </row>
    <row r="451" spans="1:22" ht="15" customHeight="1">
      <c r="A451" s="12">
        <v>409</v>
      </c>
      <c r="B451" s="12" t="s">
        <v>565</v>
      </c>
      <c r="C451" s="12"/>
      <c r="D451" s="12"/>
      <c r="E451" s="12"/>
      <c r="F45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51" s="12" t="str">
        <f>IF(Players[[#This Row],[Coach]], "Coach", IF(Players[[#This Row],[Active]], "Active", "Inactive"))</f>
        <v>Active</v>
      </c>
      <c r="H451" s="32">
        <f>Players[[#This Row],[Base]] * Settings!$B$2 + Players[[#This Row],[Entry Bonus]] + Players[[#This Row],[Sniper Bonus]] + Players[[#This Row],[Captain Bonus]] + Players[[#This Row],[Coach Bonus]]</f>
        <v>36.887999999999998</v>
      </c>
      <c r="I451" s="21" t="b">
        <f>TRUE</f>
        <v>1</v>
      </c>
      <c r="J451" s="23" t="b">
        <f>FALSE</f>
        <v>0</v>
      </c>
      <c r="K451" s="21" t="b">
        <f>FALSE</f>
        <v>0</v>
      </c>
      <c r="L451" s="20" t="b">
        <f>FALSE</f>
        <v>0</v>
      </c>
      <c r="M451" s="20" t="b">
        <f>FALSE</f>
        <v>0</v>
      </c>
      <c r="N451" s="29">
        <v>61.48</v>
      </c>
      <c r="O451" s="28">
        <f>SUMIFS(Players[Base], Players[Team], Players[[#This Row],[Team]], Players[Entry], TRUE) * Settings!$B$3</f>
        <v>0</v>
      </c>
      <c r="P451" s="28">
        <f>SUMIFS(Players[Base], Players[Team], Players[[#This Row],[Team]], Players[Sniper], TRUE) * Settings!$B$4</f>
        <v>0</v>
      </c>
      <c r="Q451" s="28">
        <f>SUMIFS(Players[Base], Players[Team], Players[[#This Row],[Team]], Players[Captain], TRUE) * Settings!$B$5</f>
        <v>0</v>
      </c>
      <c r="R451" s="28">
        <f>SUMIFS(Players[Base], Players[Team], Players[[#This Row],[Team]], Players[Coach], TRUE) * Settings!$B$6</f>
        <v>0</v>
      </c>
      <c r="S451" s="28">
        <f>IF(Players[[#This Row],[Team]] = 0, 0, AVERAGEIFS(Players[ANC Base ATK], Players[Team], Players[[#This Row],[Team]]))</f>
        <v>0</v>
      </c>
      <c r="T451" s="28">
        <f>IF(Players[[#This Row],[Team]] = 0, 0, AVERAGEIFS(Players[ANC Base DEF], Players[Team], Players[[#This Row],[Team]]))</f>
        <v>0</v>
      </c>
      <c r="U451" s="28">
        <v>7.242528250540528</v>
      </c>
      <c r="V451" s="28">
        <v>3.0515906604137619</v>
      </c>
    </row>
    <row r="452" spans="1:22" ht="15" customHeight="1">
      <c r="A452" s="12">
        <v>498</v>
      </c>
      <c r="B452" s="12" t="s">
        <v>566</v>
      </c>
      <c r="C452" s="12"/>
      <c r="D452" s="12"/>
      <c r="E452" s="12"/>
      <c r="F45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52" s="12" t="str">
        <f>IF(Players[[#This Row],[Coach]], "Coach", IF(Players[[#This Row],[Active]], "Active", "Inactive"))</f>
        <v>Active</v>
      </c>
      <c r="H452" s="32">
        <f>Players[[#This Row],[Base]] * Settings!$B$2 + Players[[#This Row],[Entry Bonus]] + Players[[#This Row],[Sniper Bonus]] + Players[[#This Row],[Captain Bonus]] + Players[[#This Row],[Coach Bonus]]</f>
        <v>37.314</v>
      </c>
      <c r="I452" s="21" t="b">
        <f>TRUE</f>
        <v>1</v>
      </c>
      <c r="J452" s="23" t="b">
        <f>FALSE</f>
        <v>0</v>
      </c>
      <c r="K452" s="21" t="b">
        <f>FALSE</f>
        <v>0</v>
      </c>
      <c r="L452" s="20" t="b">
        <f>FALSE</f>
        <v>0</v>
      </c>
      <c r="M452" s="20" t="b">
        <f>FALSE</f>
        <v>0</v>
      </c>
      <c r="N452" s="29">
        <v>62.19</v>
      </c>
      <c r="O452" s="28">
        <f>SUMIFS(Players[Base], Players[Team], Players[[#This Row],[Team]], Players[Entry], TRUE) * Settings!$B$3</f>
        <v>0</v>
      </c>
      <c r="P452" s="28">
        <f>SUMIFS(Players[Base], Players[Team], Players[[#This Row],[Team]], Players[Sniper], TRUE) * Settings!$B$4</f>
        <v>0</v>
      </c>
      <c r="Q452" s="28">
        <f>SUMIFS(Players[Base], Players[Team], Players[[#This Row],[Team]], Players[Captain], TRUE) * Settings!$B$5</f>
        <v>0</v>
      </c>
      <c r="R452" s="28">
        <f>SUMIFS(Players[Base], Players[Team], Players[[#This Row],[Team]], Players[Coach], TRUE) * Settings!$B$6</f>
        <v>0</v>
      </c>
      <c r="S452" s="28">
        <f>IF(Players[[#This Row],[Team]] = 0, 0, AVERAGEIFS(Players[ANC Base ATK], Players[Team], Players[[#This Row],[Team]]))</f>
        <v>0</v>
      </c>
      <c r="T452" s="28">
        <f>IF(Players[[#This Row],[Team]] = 0, 0, AVERAGEIFS(Players[ANC Base DEF], Players[Team], Players[[#This Row],[Team]]))</f>
        <v>0</v>
      </c>
      <c r="U452" s="28">
        <v>6.8688578137300498</v>
      </c>
      <c r="V452" s="28">
        <v>88.746194807026896</v>
      </c>
    </row>
    <row r="453" spans="1:22" ht="15" customHeight="1">
      <c r="A453" s="12">
        <v>403</v>
      </c>
      <c r="B453" s="12" t="s">
        <v>567</v>
      </c>
      <c r="C453" s="12"/>
      <c r="D453" s="12"/>
      <c r="E453" s="12"/>
      <c r="F45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53" s="12" t="str">
        <f>IF(Players[[#This Row],[Coach]], "Coach", IF(Players[[#This Row],[Active]], "Active", "Inactive"))</f>
        <v>Active</v>
      </c>
      <c r="H453" s="32">
        <f>Players[[#This Row],[Base]] * Settings!$B$2 + Players[[#This Row],[Entry Bonus]] + Players[[#This Row],[Sniper Bonus]] + Players[[#This Row],[Captain Bonus]] + Players[[#This Row],[Coach Bonus]]</f>
        <v>14.135999999999999</v>
      </c>
      <c r="I453" s="21" t="b">
        <f>TRUE</f>
        <v>1</v>
      </c>
      <c r="J453" s="23" t="b">
        <f>FALSE</f>
        <v>0</v>
      </c>
      <c r="K453" s="21" t="b">
        <f>FALSE</f>
        <v>0</v>
      </c>
      <c r="L453" s="20" t="b">
        <f>FALSE</f>
        <v>0</v>
      </c>
      <c r="M453" s="20" t="b">
        <f>FALSE</f>
        <v>0</v>
      </c>
      <c r="N453" s="29">
        <v>23.56</v>
      </c>
      <c r="O453" s="28">
        <f>SUMIFS(Players[Base], Players[Team], Players[[#This Row],[Team]], Players[Entry], TRUE) * Settings!$B$3</f>
        <v>0</v>
      </c>
      <c r="P453" s="28">
        <f>SUMIFS(Players[Base], Players[Team], Players[[#This Row],[Team]], Players[Sniper], TRUE) * Settings!$B$4</f>
        <v>0</v>
      </c>
      <c r="Q453" s="28">
        <f>SUMIFS(Players[Base], Players[Team], Players[[#This Row],[Team]], Players[Captain], TRUE) * Settings!$B$5</f>
        <v>0</v>
      </c>
      <c r="R453" s="28">
        <f>SUMIFS(Players[Base], Players[Team], Players[[#This Row],[Team]], Players[Coach], TRUE) * Settings!$B$6</f>
        <v>0</v>
      </c>
      <c r="S453" s="28">
        <f>IF(Players[[#This Row],[Team]] = 0, 0, AVERAGEIFS(Players[ANC Base ATK], Players[Team], Players[[#This Row],[Team]]))</f>
        <v>0</v>
      </c>
      <c r="T453" s="28">
        <f>IF(Players[[#This Row],[Team]] = 0, 0, AVERAGEIFS(Players[ANC Base DEF], Players[Team], Players[[#This Row],[Team]]))</f>
        <v>0</v>
      </c>
      <c r="U453" s="28">
        <v>6.8053119411372478</v>
      </c>
      <c r="V453" s="28">
        <v>58.364439740326958</v>
      </c>
    </row>
    <row r="454" spans="1:22" ht="15" customHeight="1">
      <c r="A454" s="12">
        <v>543</v>
      </c>
      <c r="B454" s="12" t="s">
        <v>568</v>
      </c>
      <c r="C454" s="12"/>
      <c r="D454" s="12"/>
      <c r="E454" s="12"/>
      <c r="F45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54" s="12" t="str">
        <f>IF(Players[[#This Row],[Coach]], "Coach", IF(Players[[#This Row],[Active]], "Active", "Inactive"))</f>
        <v>Active</v>
      </c>
      <c r="H454" s="32">
        <f>Players[[#This Row],[Base]] * Settings!$B$2 + Players[[#This Row],[Entry Bonus]] + Players[[#This Row],[Sniper Bonus]] + Players[[#This Row],[Captain Bonus]] + Players[[#This Row],[Coach Bonus]]</f>
        <v>11.868</v>
      </c>
      <c r="I454" s="21" t="b">
        <f>TRUE</f>
        <v>1</v>
      </c>
      <c r="J454" s="23" t="b">
        <f>FALSE</f>
        <v>0</v>
      </c>
      <c r="K454" s="21" t="b">
        <f>FALSE</f>
        <v>0</v>
      </c>
      <c r="L454" s="20" t="b">
        <f>FALSE</f>
        <v>0</v>
      </c>
      <c r="M454" s="20" t="b">
        <f>FALSE</f>
        <v>0</v>
      </c>
      <c r="N454" s="29">
        <v>19.78</v>
      </c>
      <c r="O454" s="28">
        <f>SUMIFS(Players[Base], Players[Team], Players[[#This Row],[Team]], Players[Entry], TRUE) * Settings!$B$3</f>
        <v>0</v>
      </c>
      <c r="P454" s="28">
        <f>SUMIFS(Players[Base], Players[Team], Players[[#This Row],[Team]], Players[Sniper], TRUE) * Settings!$B$4</f>
        <v>0</v>
      </c>
      <c r="Q454" s="28">
        <f>SUMIFS(Players[Base], Players[Team], Players[[#This Row],[Team]], Players[Captain], TRUE) * Settings!$B$5</f>
        <v>0</v>
      </c>
      <c r="R454" s="28">
        <f>SUMIFS(Players[Base], Players[Team], Players[[#This Row],[Team]], Players[Coach], TRUE) * Settings!$B$6</f>
        <v>0</v>
      </c>
      <c r="S454" s="28">
        <f>IF(Players[[#This Row],[Team]] = 0, 0, AVERAGEIFS(Players[ANC Base ATK], Players[Team], Players[[#This Row],[Team]]))</f>
        <v>0</v>
      </c>
      <c r="T454" s="28">
        <f>IF(Players[[#This Row],[Team]] = 0, 0, AVERAGEIFS(Players[ANC Base DEF], Players[Team], Players[[#This Row],[Team]]))</f>
        <v>0</v>
      </c>
      <c r="U454" s="28">
        <v>6.6206727336391351</v>
      </c>
      <c r="V454" s="28">
        <v>5.6668756140781902</v>
      </c>
    </row>
    <row r="455" spans="1:22" ht="15" customHeight="1">
      <c r="A455" s="15">
        <v>899</v>
      </c>
      <c r="B455" s="15" t="s">
        <v>569</v>
      </c>
      <c r="C455" s="15"/>
      <c r="D455" s="15"/>
      <c r="E455" s="15"/>
      <c r="F455" s="15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55" s="15" t="str">
        <f>IF(Players[[#This Row],[Coach]], "Coach", IF(Players[[#This Row],[Active]], "Active", "Inactive"))</f>
        <v>Active</v>
      </c>
      <c r="H455" s="32">
        <f>Players[[#This Row],[Base]] * Settings!$B$2 + Players[[#This Row],[Entry Bonus]] + Players[[#This Row],[Sniper Bonus]] + Players[[#This Row],[Captain Bonus]] + Players[[#This Row],[Coach Bonus]]</f>
        <v>42.786000000000001</v>
      </c>
      <c r="I455" s="21" t="b">
        <f>TRUE</f>
        <v>1</v>
      </c>
      <c r="J455" s="23" t="b">
        <f>FALSE</f>
        <v>0</v>
      </c>
      <c r="K455" s="21" t="b">
        <f>FALSE</f>
        <v>0</v>
      </c>
      <c r="L455" s="20" t="b">
        <f>FALSE</f>
        <v>0</v>
      </c>
      <c r="M455" s="20" t="b">
        <f>FALSE</f>
        <v>0</v>
      </c>
      <c r="N455" s="29">
        <v>71.31</v>
      </c>
      <c r="O455" s="28">
        <f>SUMIFS(Players[Base], Players[Team], Players[[#This Row],[Team]], Players[Entry], TRUE) * Settings!$B$3</f>
        <v>0</v>
      </c>
      <c r="P455" s="28">
        <f>SUMIFS(Players[Base], Players[Team], Players[[#This Row],[Team]], Players[Sniper], TRUE) * Settings!$B$4</f>
        <v>0</v>
      </c>
      <c r="Q455" s="28">
        <f>SUMIFS(Players[Base], Players[Team], Players[[#This Row],[Team]], Players[Captain], TRUE) * Settings!$B$5</f>
        <v>0</v>
      </c>
      <c r="R455" s="28">
        <f>SUMIFS(Players[Base], Players[Team], Players[[#This Row],[Team]], Players[Coach], TRUE) * Settings!$B$6</f>
        <v>0</v>
      </c>
      <c r="S455" s="28">
        <f>IF(Players[[#This Row],[Team]] = 0, 0, AVERAGEIFS(Players[ANC Base ATK], Players[Team], Players[[#This Row],[Team]]))</f>
        <v>0</v>
      </c>
      <c r="T455" s="28">
        <f>IF(Players[[#This Row],[Team]] = 0, 0, AVERAGEIFS(Players[ANC Base DEF], Players[Team], Players[[#This Row],[Team]]))</f>
        <v>0</v>
      </c>
      <c r="U455" s="28">
        <v>6.6082665820064861</v>
      </c>
      <c r="V455" s="28">
        <v>37.977582313630478</v>
      </c>
    </row>
    <row r="456" spans="1:22" ht="15" customHeight="1">
      <c r="A456" s="12">
        <v>431</v>
      </c>
      <c r="B456" s="12" t="s">
        <v>570</v>
      </c>
      <c r="C456" s="12"/>
      <c r="D456" s="12"/>
      <c r="E456" s="12"/>
      <c r="F45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56" s="12" t="str">
        <f>IF(Players[[#This Row],[Coach]], "Coach", IF(Players[[#This Row],[Active]], "Active", "Inactive"))</f>
        <v>Active</v>
      </c>
      <c r="H456" s="32">
        <f>Players[[#This Row],[Base]] * Settings!$B$2 + Players[[#This Row],[Entry Bonus]] + Players[[#This Row],[Sniper Bonus]] + Players[[#This Row],[Captain Bonus]] + Players[[#This Row],[Coach Bonus]]</f>
        <v>45.372</v>
      </c>
      <c r="I456" s="21" t="b">
        <f>TRUE</f>
        <v>1</v>
      </c>
      <c r="J456" s="23" t="b">
        <f>FALSE</f>
        <v>0</v>
      </c>
      <c r="K456" s="21" t="b">
        <f>FALSE</f>
        <v>0</v>
      </c>
      <c r="L456" s="20" t="b">
        <f>FALSE</f>
        <v>0</v>
      </c>
      <c r="M456" s="20" t="b">
        <f>FALSE</f>
        <v>0</v>
      </c>
      <c r="N456" s="29">
        <v>75.62</v>
      </c>
      <c r="O456" s="28">
        <f>SUMIFS(Players[Base], Players[Team], Players[[#This Row],[Team]], Players[Entry], TRUE) * Settings!$B$3</f>
        <v>0</v>
      </c>
      <c r="P456" s="28">
        <f>SUMIFS(Players[Base], Players[Team], Players[[#This Row],[Team]], Players[Sniper], TRUE) * Settings!$B$4</f>
        <v>0</v>
      </c>
      <c r="Q456" s="28">
        <f>SUMIFS(Players[Base], Players[Team], Players[[#This Row],[Team]], Players[Captain], TRUE) * Settings!$B$5</f>
        <v>0</v>
      </c>
      <c r="R456" s="28">
        <f>SUMIFS(Players[Base], Players[Team], Players[[#This Row],[Team]], Players[Coach], TRUE) * Settings!$B$6</f>
        <v>0</v>
      </c>
      <c r="S456" s="28">
        <f>IF(Players[[#This Row],[Team]] = 0, 0, AVERAGEIFS(Players[ANC Base ATK], Players[Team], Players[[#This Row],[Team]]))</f>
        <v>0</v>
      </c>
      <c r="T456" s="28">
        <f>IF(Players[[#This Row],[Team]] = 0, 0, AVERAGEIFS(Players[ANC Base DEF], Players[Team], Players[[#This Row],[Team]]))</f>
        <v>0</v>
      </c>
      <c r="U456" s="28">
        <v>6.3936422267627675</v>
      </c>
      <c r="V456" s="28">
        <v>73.474081576587054</v>
      </c>
    </row>
    <row r="457" spans="1:22" ht="15" customHeight="1">
      <c r="A457" s="12">
        <v>561</v>
      </c>
      <c r="B457" s="12" t="s">
        <v>571</v>
      </c>
      <c r="C457" s="12"/>
      <c r="D457" s="12"/>
      <c r="E457" s="12"/>
      <c r="F45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57" s="12" t="str">
        <f>IF(Players[[#This Row],[Coach]], "Coach", IF(Players[[#This Row],[Active]], "Active", "Inactive"))</f>
        <v>Active</v>
      </c>
      <c r="H457" s="32">
        <f>Players[[#This Row],[Base]] * Settings!$B$2 + Players[[#This Row],[Entry Bonus]] + Players[[#This Row],[Sniper Bonus]] + Players[[#This Row],[Captain Bonus]] + Players[[#This Row],[Coach Bonus]]</f>
        <v>53.195999999999998</v>
      </c>
      <c r="I457" s="21" t="b">
        <f>TRUE</f>
        <v>1</v>
      </c>
      <c r="J457" s="23" t="b">
        <f>FALSE</f>
        <v>0</v>
      </c>
      <c r="K457" s="21" t="b">
        <f>FALSE</f>
        <v>0</v>
      </c>
      <c r="L457" s="20" t="b">
        <f>FALSE</f>
        <v>0</v>
      </c>
      <c r="M457" s="20" t="b">
        <f>FALSE</f>
        <v>0</v>
      </c>
      <c r="N457" s="29">
        <v>88.66</v>
      </c>
      <c r="O457" s="28">
        <f>SUMIFS(Players[Base], Players[Team], Players[[#This Row],[Team]], Players[Entry], TRUE) * Settings!$B$3</f>
        <v>0</v>
      </c>
      <c r="P457" s="28">
        <f>SUMIFS(Players[Base], Players[Team], Players[[#This Row],[Team]], Players[Sniper], TRUE) * Settings!$B$4</f>
        <v>0</v>
      </c>
      <c r="Q457" s="28">
        <f>SUMIFS(Players[Base], Players[Team], Players[[#This Row],[Team]], Players[Captain], TRUE) * Settings!$B$5</f>
        <v>0</v>
      </c>
      <c r="R457" s="28">
        <f>SUMIFS(Players[Base], Players[Team], Players[[#This Row],[Team]], Players[Coach], TRUE) * Settings!$B$6</f>
        <v>0</v>
      </c>
      <c r="S457" s="28">
        <f>IF(Players[[#This Row],[Team]] = 0, 0, AVERAGEIFS(Players[ANC Base ATK], Players[Team], Players[[#This Row],[Team]]))</f>
        <v>0</v>
      </c>
      <c r="T457" s="28">
        <f>IF(Players[[#This Row],[Team]] = 0, 0, AVERAGEIFS(Players[ANC Base DEF], Players[Team], Players[[#This Row],[Team]]))</f>
        <v>0</v>
      </c>
      <c r="U457" s="28">
        <v>6.3446065586921225</v>
      </c>
      <c r="V457" s="28">
        <v>31.633630676415891</v>
      </c>
    </row>
    <row r="458" spans="1:22" ht="15" customHeight="1">
      <c r="A458" s="12">
        <v>516</v>
      </c>
      <c r="B458" s="12" t="s">
        <v>572</v>
      </c>
      <c r="C458" s="12"/>
      <c r="D458" s="12"/>
      <c r="E458" s="12"/>
      <c r="F45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58" s="12" t="str">
        <f>IF(Players[[#This Row],[Coach]], "Coach", IF(Players[[#This Row],[Active]], "Active", "Inactive"))</f>
        <v>Active</v>
      </c>
      <c r="H458" s="32">
        <f>Players[[#This Row],[Base]] * Settings!$B$2 + Players[[#This Row],[Entry Bonus]] + Players[[#This Row],[Sniper Bonus]] + Players[[#This Row],[Captain Bonus]] + Players[[#This Row],[Coach Bonus]]</f>
        <v>14.939999999999998</v>
      </c>
      <c r="I458" s="21" t="b">
        <f>TRUE</f>
        <v>1</v>
      </c>
      <c r="J458" s="23" t="b">
        <f>FALSE</f>
        <v>0</v>
      </c>
      <c r="K458" s="21" t="b">
        <f>FALSE</f>
        <v>0</v>
      </c>
      <c r="L458" s="20" t="b">
        <f>FALSE</f>
        <v>0</v>
      </c>
      <c r="M458" s="20" t="b">
        <f>FALSE</f>
        <v>0</v>
      </c>
      <c r="N458" s="29">
        <v>24.9</v>
      </c>
      <c r="O458" s="28">
        <f>SUMIFS(Players[Base], Players[Team], Players[[#This Row],[Team]], Players[Entry], TRUE) * Settings!$B$3</f>
        <v>0</v>
      </c>
      <c r="P458" s="28">
        <f>SUMIFS(Players[Base], Players[Team], Players[[#This Row],[Team]], Players[Sniper], TRUE) * Settings!$B$4</f>
        <v>0</v>
      </c>
      <c r="Q458" s="28">
        <f>SUMIFS(Players[Base], Players[Team], Players[[#This Row],[Team]], Players[Captain], TRUE) * Settings!$B$5</f>
        <v>0</v>
      </c>
      <c r="R458" s="28">
        <f>SUMIFS(Players[Base], Players[Team], Players[[#This Row],[Team]], Players[Coach], TRUE) * Settings!$B$6</f>
        <v>0</v>
      </c>
      <c r="S458" s="28">
        <f>IF(Players[[#This Row],[Team]] = 0, 0, AVERAGEIFS(Players[ANC Base ATK], Players[Team], Players[[#This Row],[Team]]))</f>
        <v>0</v>
      </c>
      <c r="T458" s="28">
        <f>IF(Players[[#This Row],[Team]] = 0, 0, AVERAGEIFS(Players[ANC Base DEF], Players[Team], Players[[#This Row],[Team]]))</f>
        <v>0</v>
      </c>
      <c r="U458" s="28">
        <v>6.3206595755517414</v>
      </c>
      <c r="V458" s="28">
        <v>26.032966520067021</v>
      </c>
    </row>
    <row r="459" spans="1:22" ht="15" customHeight="1">
      <c r="A459" s="12">
        <v>511</v>
      </c>
      <c r="B459" s="12" t="s">
        <v>573</v>
      </c>
      <c r="C459" s="12"/>
      <c r="D459" s="12"/>
      <c r="E459" s="12"/>
      <c r="F45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59" s="12" t="str">
        <f>IF(Players[[#This Row],[Coach]], "Coach", IF(Players[[#This Row],[Active]], "Active", "Inactive"))</f>
        <v>Active</v>
      </c>
      <c r="H459" s="32">
        <f>Players[[#This Row],[Base]] * Settings!$B$2 + Players[[#This Row],[Entry Bonus]] + Players[[#This Row],[Sniper Bonus]] + Players[[#This Row],[Captain Bonus]] + Players[[#This Row],[Coach Bonus]]</f>
        <v>20.166</v>
      </c>
      <c r="I459" s="21" t="b">
        <f>TRUE</f>
        <v>1</v>
      </c>
      <c r="J459" s="23" t="b">
        <f>FALSE</f>
        <v>0</v>
      </c>
      <c r="K459" s="21" t="b">
        <f>FALSE</f>
        <v>0</v>
      </c>
      <c r="L459" s="20" t="b">
        <f>FALSE</f>
        <v>0</v>
      </c>
      <c r="M459" s="20" t="b">
        <f>FALSE</f>
        <v>0</v>
      </c>
      <c r="N459" s="29">
        <v>33.61</v>
      </c>
      <c r="O459" s="28">
        <f>SUMIFS(Players[Base], Players[Team], Players[[#This Row],[Team]], Players[Entry], TRUE) * Settings!$B$3</f>
        <v>0</v>
      </c>
      <c r="P459" s="28">
        <f>SUMIFS(Players[Base], Players[Team], Players[[#This Row],[Team]], Players[Sniper], TRUE) * Settings!$B$4</f>
        <v>0</v>
      </c>
      <c r="Q459" s="28">
        <f>SUMIFS(Players[Base], Players[Team], Players[[#This Row],[Team]], Players[Captain], TRUE) * Settings!$B$5</f>
        <v>0</v>
      </c>
      <c r="R459" s="28">
        <f>SUMIFS(Players[Base], Players[Team], Players[[#This Row],[Team]], Players[Coach], TRUE) * Settings!$B$6</f>
        <v>0</v>
      </c>
      <c r="S459" s="28">
        <f>IF(Players[[#This Row],[Team]] = 0, 0, AVERAGEIFS(Players[ANC Base ATK], Players[Team], Players[[#This Row],[Team]]))</f>
        <v>0</v>
      </c>
      <c r="T459" s="28">
        <f>IF(Players[[#This Row],[Team]] = 0, 0, AVERAGEIFS(Players[ANC Base DEF], Players[Team], Players[[#This Row],[Team]]))</f>
        <v>0</v>
      </c>
      <c r="U459" s="28">
        <v>6.2711298356846541</v>
      </c>
      <c r="V459" s="28">
        <v>53.836861195119297</v>
      </c>
    </row>
    <row r="460" spans="1:22" ht="15" customHeight="1">
      <c r="A460" s="12">
        <v>470</v>
      </c>
      <c r="B460" s="12" t="s">
        <v>574</v>
      </c>
      <c r="C460" s="12"/>
      <c r="D460" s="12"/>
      <c r="E460" s="12"/>
      <c r="F46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60" s="12" t="str">
        <f>IF(Players[[#This Row],[Coach]], "Coach", IF(Players[[#This Row],[Active]], "Active", "Inactive"))</f>
        <v>Active</v>
      </c>
      <c r="H460" s="32">
        <f>Players[[#This Row],[Base]] * Settings!$B$2 + Players[[#This Row],[Entry Bonus]] + Players[[#This Row],[Sniper Bonus]] + Players[[#This Row],[Captain Bonus]] + Players[[#This Row],[Coach Bonus]]</f>
        <v>32.321999999999996</v>
      </c>
      <c r="I460" s="21" t="b">
        <f>TRUE</f>
        <v>1</v>
      </c>
      <c r="J460" s="23" t="b">
        <f>FALSE</f>
        <v>0</v>
      </c>
      <c r="K460" s="21" t="b">
        <f>FALSE</f>
        <v>0</v>
      </c>
      <c r="L460" s="20" t="b">
        <f>FALSE</f>
        <v>0</v>
      </c>
      <c r="M460" s="20" t="b">
        <f>FALSE</f>
        <v>0</v>
      </c>
      <c r="N460" s="29">
        <v>53.87</v>
      </c>
      <c r="O460" s="28">
        <f>SUMIFS(Players[Base], Players[Team], Players[[#This Row],[Team]], Players[Entry], TRUE) * Settings!$B$3</f>
        <v>0</v>
      </c>
      <c r="P460" s="28">
        <f>SUMIFS(Players[Base], Players[Team], Players[[#This Row],[Team]], Players[Sniper], TRUE) * Settings!$B$4</f>
        <v>0</v>
      </c>
      <c r="Q460" s="28">
        <f>SUMIFS(Players[Base], Players[Team], Players[[#This Row],[Team]], Players[Captain], TRUE) * Settings!$B$5</f>
        <v>0</v>
      </c>
      <c r="R460" s="28">
        <f>SUMIFS(Players[Base], Players[Team], Players[[#This Row],[Team]], Players[Coach], TRUE) * Settings!$B$6</f>
        <v>0</v>
      </c>
      <c r="S460" s="28">
        <f>IF(Players[[#This Row],[Team]] = 0, 0, AVERAGEIFS(Players[ANC Base ATK], Players[Team], Players[[#This Row],[Team]]))</f>
        <v>0</v>
      </c>
      <c r="T460" s="28">
        <f>IF(Players[[#This Row],[Team]] = 0, 0, AVERAGEIFS(Players[ANC Base DEF], Players[Team], Players[[#This Row],[Team]]))</f>
        <v>0</v>
      </c>
      <c r="U460" s="28">
        <v>6.2691981811813173</v>
      </c>
      <c r="V460" s="28">
        <v>24.291200651928058</v>
      </c>
    </row>
    <row r="461" spans="1:22" ht="15" customHeight="1">
      <c r="A461" s="12">
        <v>85</v>
      </c>
      <c r="B461" s="12" t="s">
        <v>575</v>
      </c>
      <c r="C461" s="12"/>
      <c r="D461" s="12"/>
      <c r="E461" s="12"/>
      <c r="F46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61" s="12" t="str">
        <f>IF(Players[[#This Row],[Coach]], "Coach", IF(Players[[#This Row],[Active]], "Active", "Inactive"))</f>
        <v>Active</v>
      </c>
      <c r="H461" s="32">
        <f>Players[[#This Row],[Base]] * Settings!$B$2 + Players[[#This Row],[Entry Bonus]] + Players[[#This Row],[Sniper Bonus]] + Players[[#This Row],[Captain Bonus]] + Players[[#This Row],[Coach Bonus]]</f>
        <v>32.67</v>
      </c>
      <c r="I461" s="21" t="b">
        <f>TRUE</f>
        <v>1</v>
      </c>
      <c r="J461" s="23" t="b">
        <f>FALSE</f>
        <v>0</v>
      </c>
      <c r="K461" s="21" t="b">
        <f>FALSE</f>
        <v>0</v>
      </c>
      <c r="L461" s="20" t="b">
        <f>FALSE</f>
        <v>0</v>
      </c>
      <c r="M461" s="20" t="b">
        <f>FALSE</f>
        <v>0</v>
      </c>
      <c r="N461" s="29">
        <v>54.45</v>
      </c>
      <c r="O461" s="28">
        <f>SUMIFS(Players[Base], Players[Team], Players[[#This Row],[Team]], Players[Entry], TRUE) * Settings!$B$3</f>
        <v>0</v>
      </c>
      <c r="P461" s="28">
        <f>SUMIFS(Players[Base], Players[Team], Players[[#This Row],[Team]], Players[Sniper], TRUE) * Settings!$B$4</f>
        <v>0</v>
      </c>
      <c r="Q461" s="28">
        <f>SUMIFS(Players[Base], Players[Team], Players[[#This Row],[Team]], Players[Captain], TRUE) * Settings!$B$5</f>
        <v>0</v>
      </c>
      <c r="R461" s="28">
        <f>SUMIFS(Players[Base], Players[Team], Players[[#This Row],[Team]], Players[Coach], TRUE) * Settings!$B$6</f>
        <v>0</v>
      </c>
      <c r="S461" s="28">
        <f>IF(Players[[#This Row],[Team]] = 0, 0, AVERAGEIFS(Players[ANC Base ATK], Players[Team], Players[[#This Row],[Team]]))</f>
        <v>0</v>
      </c>
      <c r="T461" s="28">
        <f>IF(Players[[#This Row],[Team]] = 0, 0, AVERAGEIFS(Players[ANC Base DEF], Players[Team], Players[[#This Row],[Team]]))</f>
        <v>0</v>
      </c>
      <c r="U461" s="28">
        <v>6.2672158732590786</v>
      </c>
      <c r="V461" s="28">
        <v>13.148256360281307</v>
      </c>
    </row>
    <row r="462" spans="1:22" ht="15" customHeight="1">
      <c r="A462" s="12">
        <v>510</v>
      </c>
      <c r="B462" s="12" t="s">
        <v>576</v>
      </c>
      <c r="C462" s="12"/>
      <c r="D462" s="12"/>
      <c r="E462" s="12"/>
      <c r="F46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62" s="12" t="str">
        <f>IF(Players[[#This Row],[Coach]], "Coach", IF(Players[[#This Row],[Active]], "Active", "Inactive"))</f>
        <v>Active</v>
      </c>
      <c r="H462" s="32">
        <f>Players[[#This Row],[Base]] * Settings!$B$2 + Players[[#This Row],[Entry Bonus]] + Players[[#This Row],[Sniper Bonus]] + Players[[#This Row],[Captain Bonus]] + Players[[#This Row],[Coach Bonus]]</f>
        <v>55.925999999999995</v>
      </c>
      <c r="I462" s="21" t="b">
        <f>TRUE</f>
        <v>1</v>
      </c>
      <c r="J462" s="23" t="b">
        <f>FALSE</f>
        <v>0</v>
      </c>
      <c r="K462" s="21" t="b">
        <f>FALSE</f>
        <v>0</v>
      </c>
      <c r="L462" s="20" t="b">
        <f>FALSE</f>
        <v>0</v>
      </c>
      <c r="M462" s="20" t="b">
        <f>FALSE</f>
        <v>0</v>
      </c>
      <c r="N462" s="29">
        <v>93.21</v>
      </c>
      <c r="O462" s="28">
        <f>SUMIFS(Players[Base], Players[Team], Players[[#This Row],[Team]], Players[Entry], TRUE) * Settings!$B$3</f>
        <v>0</v>
      </c>
      <c r="P462" s="28">
        <f>SUMIFS(Players[Base], Players[Team], Players[[#This Row],[Team]], Players[Sniper], TRUE) * Settings!$B$4</f>
        <v>0</v>
      </c>
      <c r="Q462" s="28">
        <f>SUMIFS(Players[Base], Players[Team], Players[[#This Row],[Team]], Players[Captain], TRUE) * Settings!$B$5</f>
        <v>0</v>
      </c>
      <c r="R462" s="28">
        <f>SUMIFS(Players[Base], Players[Team], Players[[#This Row],[Team]], Players[Coach], TRUE) * Settings!$B$6</f>
        <v>0</v>
      </c>
      <c r="S462" s="28">
        <f>IF(Players[[#This Row],[Team]] = 0, 0, AVERAGEIFS(Players[ANC Base ATK], Players[Team], Players[[#This Row],[Team]]))</f>
        <v>0</v>
      </c>
      <c r="T462" s="28">
        <f>IF(Players[[#This Row],[Team]] = 0, 0, AVERAGEIFS(Players[ANC Base DEF], Players[Team], Players[[#This Row],[Team]]))</f>
        <v>0</v>
      </c>
      <c r="U462" s="28">
        <v>6.168577421857071</v>
      </c>
      <c r="V462" s="28">
        <v>13.081109923291775</v>
      </c>
    </row>
    <row r="463" spans="1:22" ht="15" customHeight="1">
      <c r="A463" s="12">
        <v>434</v>
      </c>
      <c r="B463" s="12" t="s">
        <v>577</v>
      </c>
      <c r="C463" s="12"/>
      <c r="D463" s="12"/>
      <c r="E463" s="12"/>
      <c r="F46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63" s="12" t="str">
        <f>IF(Players[[#This Row],[Coach]], "Coach", IF(Players[[#This Row],[Active]], "Active", "Inactive"))</f>
        <v>Active</v>
      </c>
      <c r="H463" s="32">
        <f>Players[[#This Row],[Base]] * Settings!$B$2 + Players[[#This Row],[Entry Bonus]] + Players[[#This Row],[Sniper Bonus]] + Players[[#This Row],[Captain Bonus]] + Players[[#This Row],[Coach Bonus]]</f>
        <v>14.723999999999998</v>
      </c>
      <c r="I463" s="21" t="b">
        <f>TRUE</f>
        <v>1</v>
      </c>
      <c r="J463" s="23" t="b">
        <f>FALSE</f>
        <v>0</v>
      </c>
      <c r="K463" s="21" t="b">
        <f>FALSE</f>
        <v>0</v>
      </c>
      <c r="L463" s="20" t="b">
        <f>FALSE</f>
        <v>0</v>
      </c>
      <c r="M463" s="20" t="b">
        <f>FALSE</f>
        <v>0</v>
      </c>
      <c r="N463" s="29">
        <v>24.54</v>
      </c>
      <c r="O463" s="28">
        <f>SUMIFS(Players[Base], Players[Team], Players[[#This Row],[Team]], Players[Entry], TRUE) * Settings!$B$3</f>
        <v>0</v>
      </c>
      <c r="P463" s="28">
        <f>SUMIFS(Players[Base], Players[Team], Players[[#This Row],[Team]], Players[Sniper], TRUE) * Settings!$B$4</f>
        <v>0</v>
      </c>
      <c r="Q463" s="28">
        <f>SUMIFS(Players[Base], Players[Team], Players[[#This Row],[Team]], Players[Captain], TRUE) * Settings!$B$5</f>
        <v>0</v>
      </c>
      <c r="R463" s="28">
        <f>SUMIFS(Players[Base], Players[Team], Players[[#This Row],[Team]], Players[Coach], TRUE) * Settings!$B$6</f>
        <v>0</v>
      </c>
      <c r="S463" s="28">
        <f>IF(Players[[#This Row],[Team]] = 0, 0, AVERAGEIFS(Players[ANC Base ATK], Players[Team], Players[[#This Row],[Team]]))</f>
        <v>0</v>
      </c>
      <c r="T463" s="28">
        <f>IF(Players[[#This Row],[Team]] = 0, 0, AVERAGEIFS(Players[ANC Base DEF], Players[Team], Players[[#This Row],[Team]]))</f>
        <v>0</v>
      </c>
      <c r="U463" s="28">
        <v>6.1117942716137161</v>
      </c>
      <c r="V463" s="28">
        <v>3.2465747329125167</v>
      </c>
    </row>
    <row r="464" spans="1:22" ht="15" customHeight="1">
      <c r="A464" s="12">
        <v>350</v>
      </c>
      <c r="B464" s="12" t="s">
        <v>578</v>
      </c>
      <c r="C464" s="12"/>
      <c r="D464" s="12"/>
      <c r="E464" s="12"/>
      <c r="F46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64" s="12" t="str">
        <f>IF(Players[[#This Row],[Coach]], "Coach", IF(Players[[#This Row],[Active]], "Active", "Inactive"))</f>
        <v>Active</v>
      </c>
      <c r="H464" s="32">
        <f>Players[[#This Row],[Base]] * Settings!$B$2 + Players[[#This Row],[Entry Bonus]] + Players[[#This Row],[Sniper Bonus]] + Players[[#This Row],[Captain Bonus]] + Players[[#This Row],[Coach Bonus]]</f>
        <v>50.423999999999999</v>
      </c>
      <c r="I464" s="21" t="b">
        <f>TRUE</f>
        <v>1</v>
      </c>
      <c r="J464" s="23" t="b">
        <f>FALSE</f>
        <v>0</v>
      </c>
      <c r="K464" s="21" t="b">
        <f>FALSE</f>
        <v>0</v>
      </c>
      <c r="L464" s="20" t="b">
        <f>FALSE</f>
        <v>0</v>
      </c>
      <c r="M464" s="20" t="b">
        <f>FALSE</f>
        <v>0</v>
      </c>
      <c r="N464" s="29">
        <v>84.04</v>
      </c>
      <c r="O464" s="28">
        <f>SUMIFS(Players[Base], Players[Team], Players[[#This Row],[Team]], Players[Entry], TRUE) * Settings!$B$3</f>
        <v>0</v>
      </c>
      <c r="P464" s="28">
        <f>SUMIFS(Players[Base], Players[Team], Players[[#This Row],[Team]], Players[Sniper], TRUE) * Settings!$B$4</f>
        <v>0</v>
      </c>
      <c r="Q464" s="28">
        <f>SUMIFS(Players[Base], Players[Team], Players[[#This Row],[Team]], Players[Captain], TRUE) * Settings!$B$5</f>
        <v>0</v>
      </c>
      <c r="R464" s="28">
        <f>SUMIFS(Players[Base], Players[Team], Players[[#This Row],[Team]], Players[Coach], TRUE) * Settings!$B$6</f>
        <v>0</v>
      </c>
      <c r="S464" s="28">
        <f>IF(Players[[#This Row],[Team]] = 0, 0, AVERAGEIFS(Players[ANC Base ATK], Players[Team], Players[[#This Row],[Team]]))</f>
        <v>0</v>
      </c>
      <c r="T464" s="28">
        <f>IF(Players[[#This Row],[Team]] = 0, 0, AVERAGEIFS(Players[ANC Base DEF], Players[Team], Players[[#This Row],[Team]]))</f>
        <v>0</v>
      </c>
      <c r="U464" s="28">
        <v>5.9631300246606216</v>
      </c>
      <c r="V464" s="28">
        <v>17.857335536427698</v>
      </c>
    </row>
    <row r="465" spans="1:22" ht="15" customHeight="1">
      <c r="A465" s="12">
        <v>222</v>
      </c>
      <c r="B465" s="12" t="s">
        <v>579</v>
      </c>
      <c r="C465" s="12"/>
      <c r="D465" s="12"/>
      <c r="E465" s="12"/>
      <c r="F46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65" s="12" t="str">
        <f>IF(Players[[#This Row],[Coach]], "Coach", IF(Players[[#This Row],[Active]], "Active", "Inactive"))</f>
        <v>Active</v>
      </c>
      <c r="H465" s="32">
        <f>Players[[#This Row],[Base]] * Settings!$B$2 + Players[[#This Row],[Entry Bonus]] + Players[[#This Row],[Sniper Bonus]] + Players[[#This Row],[Captain Bonus]] + Players[[#This Row],[Coach Bonus]]</f>
        <v>9.4320000000000004</v>
      </c>
      <c r="I465" s="21" t="b">
        <f>TRUE</f>
        <v>1</v>
      </c>
      <c r="J465" s="23" t="b">
        <f>FALSE</f>
        <v>0</v>
      </c>
      <c r="K465" s="21" t="b">
        <f>FALSE</f>
        <v>0</v>
      </c>
      <c r="L465" s="20" t="b">
        <f>FALSE</f>
        <v>0</v>
      </c>
      <c r="M465" s="20" t="b">
        <f>FALSE</f>
        <v>0</v>
      </c>
      <c r="N465" s="29">
        <v>15.72</v>
      </c>
      <c r="O465" s="28">
        <f>SUMIFS(Players[Base], Players[Team], Players[[#This Row],[Team]], Players[Entry], TRUE) * Settings!$B$3</f>
        <v>0</v>
      </c>
      <c r="P465" s="28">
        <f>SUMIFS(Players[Base], Players[Team], Players[[#This Row],[Team]], Players[Sniper], TRUE) * Settings!$B$4</f>
        <v>0</v>
      </c>
      <c r="Q465" s="28">
        <f>SUMIFS(Players[Base], Players[Team], Players[[#This Row],[Team]], Players[Captain], TRUE) * Settings!$B$5</f>
        <v>0</v>
      </c>
      <c r="R465" s="28">
        <f>SUMIFS(Players[Base], Players[Team], Players[[#This Row],[Team]], Players[Coach], TRUE) * Settings!$B$6</f>
        <v>0</v>
      </c>
      <c r="S465" s="28">
        <f>IF(Players[[#This Row],[Team]] = 0, 0, AVERAGEIFS(Players[ANC Base ATK], Players[Team], Players[[#This Row],[Team]]))</f>
        <v>0</v>
      </c>
      <c r="T465" s="28">
        <f>IF(Players[[#This Row],[Team]] = 0, 0, AVERAGEIFS(Players[ANC Base DEF], Players[Team], Players[[#This Row],[Team]]))</f>
        <v>0</v>
      </c>
      <c r="U465" s="28">
        <v>5.1734770062161806</v>
      </c>
      <c r="V465" s="28">
        <v>53.38318864647821</v>
      </c>
    </row>
    <row r="466" spans="1:22" ht="15" customHeight="1">
      <c r="A466" s="12">
        <v>179</v>
      </c>
      <c r="B466" s="12" t="s">
        <v>580</v>
      </c>
      <c r="C466" s="12"/>
      <c r="D466" s="12"/>
      <c r="E466" s="12"/>
      <c r="F46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66" s="12" t="str">
        <f>IF(Players[[#This Row],[Coach]], "Coach", IF(Players[[#This Row],[Active]], "Active", "Inactive"))</f>
        <v>Active</v>
      </c>
      <c r="H466" s="32">
        <f>Players[[#This Row],[Base]] * Settings!$B$2 + Players[[#This Row],[Entry Bonus]] + Players[[#This Row],[Sniper Bonus]] + Players[[#This Row],[Captain Bonus]] + Players[[#This Row],[Coach Bonus]]</f>
        <v>45.359999999999992</v>
      </c>
      <c r="I466" s="21" t="b">
        <f>TRUE</f>
        <v>1</v>
      </c>
      <c r="J466" s="23" t="b">
        <f>FALSE</f>
        <v>0</v>
      </c>
      <c r="K466" s="21" t="b">
        <f>FALSE</f>
        <v>0</v>
      </c>
      <c r="L466" s="20" t="b">
        <f>FALSE</f>
        <v>0</v>
      </c>
      <c r="M466" s="20" t="b">
        <f>FALSE</f>
        <v>0</v>
      </c>
      <c r="N466" s="29">
        <v>75.599999999999994</v>
      </c>
      <c r="O466" s="28">
        <f>SUMIFS(Players[Base], Players[Team], Players[[#This Row],[Team]], Players[Entry], TRUE) * Settings!$B$3</f>
        <v>0</v>
      </c>
      <c r="P466" s="28">
        <f>SUMIFS(Players[Base], Players[Team], Players[[#This Row],[Team]], Players[Sniper], TRUE) * Settings!$B$4</f>
        <v>0</v>
      </c>
      <c r="Q466" s="28">
        <f>SUMIFS(Players[Base], Players[Team], Players[[#This Row],[Team]], Players[Captain], TRUE) * Settings!$B$5</f>
        <v>0</v>
      </c>
      <c r="R466" s="28">
        <f>SUMIFS(Players[Base], Players[Team], Players[[#This Row],[Team]], Players[Coach], TRUE) * Settings!$B$6</f>
        <v>0</v>
      </c>
      <c r="S466" s="28">
        <f>IF(Players[[#This Row],[Team]] = 0, 0, AVERAGEIFS(Players[ANC Base ATK], Players[Team], Players[[#This Row],[Team]]))</f>
        <v>0</v>
      </c>
      <c r="T466" s="28">
        <f>IF(Players[[#This Row],[Team]] = 0, 0, AVERAGEIFS(Players[ANC Base DEF], Players[Team], Players[[#This Row],[Team]]))</f>
        <v>0</v>
      </c>
      <c r="U466" s="28">
        <v>5.1432445698291218</v>
      </c>
      <c r="V466" s="28">
        <v>14.765445037754999</v>
      </c>
    </row>
    <row r="467" spans="1:22" ht="15" customHeight="1">
      <c r="A467" s="12">
        <v>385</v>
      </c>
      <c r="B467" s="12" t="s">
        <v>581</v>
      </c>
      <c r="C467" s="12"/>
      <c r="D467" s="12"/>
      <c r="E467" s="12"/>
      <c r="F46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67" s="12" t="str">
        <f>IF(Players[[#This Row],[Coach]], "Coach", IF(Players[[#This Row],[Active]], "Active", "Inactive"))</f>
        <v>Active</v>
      </c>
      <c r="H467" s="32">
        <f>Players[[#This Row],[Base]] * Settings!$B$2 + Players[[#This Row],[Entry Bonus]] + Players[[#This Row],[Sniper Bonus]] + Players[[#This Row],[Captain Bonus]] + Players[[#This Row],[Coach Bonus]]</f>
        <v>12.342000000000001</v>
      </c>
      <c r="I467" s="21" t="b">
        <f>TRUE</f>
        <v>1</v>
      </c>
      <c r="J467" s="23" t="b">
        <f>FALSE</f>
        <v>0</v>
      </c>
      <c r="K467" s="21" t="b">
        <f>FALSE</f>
        <v>0</v>
      </c>
      <c r="L467" s="20" t="b">
        <f>FALSE</f>
        <v>0</v>
      </c>
      <c r="M467" s="20" t="b">
        <f>FALSE</f>
        <v>0</v>
      </c>
      <c r="N467" s="29">
        <v>20.57</v>
      </c>
      <c r="O467" s="28">
        <f>SUMIFS(Players[Base], Players[Team], Players[[#This Row],[Team]], Players[Entry], TRUE) * Settings!$B$3</f>
        <v>0</v>
      </c>
      <c r="P467" s="28">
        <f>SUMIFS(Players[Base], Players[Team], Players[[#This Row],[Team]], Players[Sniper], TRUE) * Settings!$B$4</f>
        <v>0</v>
      </c>
      <c r="Q467" s="28">
        <f>SUMIFS(Players[Base], Players[Team], Players[[#This Row],[Team]], Players[Captain], TRUE) * Settings!$B$5</f>
        <v>0</v>
      </c>
      <c r="R467" s="28">
        <f>SUMIFS(Players[Base], Players[Team], Players[[#This Row],[Team]], Players[Coach], TRUE) * Settings!$B$6</f>
        <v>0</v>
      </c>
      <c r="S467" s="28">
        <f>IF(Players[[#This Row],[Team]] = 0, 0, AVERAGEIFS(Players[ANC Base ATK], Players[Team], Players[[#This Row],[Team]]))</f>
        <v>0</v>
      </c>
      <c r="T467" s="28">
        <f>IF(Players[[#This Row],[Team]] = 0, 0, AVERAGEIFS(Players[ANC Base DEF], Players[Team], Players[[#This Row],[Team]]))</f>
        <v>0</v>
      </c>
      <c r="U467" s="28">
        <v>5.1377735323864817</v>
      </c>
      <c r="V467" s="28">
        <v>72.663445287990271</v>
      </c>
    </row>
    <row r="468" spans="1:22" ht="15" customHeight="1">
      <c r="A468" s="12">
        <v>544</v>
      </c>
      <c r="B468" s="12" t="s">
        <v>582</v>
      </c>
      <c r="C468" s="12"/>
      <c r="D468" s="12"/>
      <c r="E468" s="12"/>
      <c r="F46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68" s="12" t="str">
        <f>IF(Players[[#This Row],[Coach]], "Coach", IF(Players[[#This Row],[Active]], "Active", "Inactive"))</f>
        <v>Active</v>
      </c>
      <c r="H468" s="32">
        <f>Players[[#This Row],[Base]] * Settings!$B$2 + Players[[#This Row],[Entry Bonus]] + Players[[#This Row],[Sniper Bonus]] + Players[[#This Row],[Captain Bonus]] + Players[[#This Row],[Coach Bonus]]</f>
        <v>55.722000000000001</v>
      </c>
      <c r="I468" s="21" t="b">
        <f>TRUE</f>
        <v>1</v>
      </c>
      <c r="J468" s="23" t="b">
        <f>FALSE</f>
        <v>0</v>
      </c>
      <c r="K468" s="21" t="b">
        <f>FALSE</f>
        <v>0</v>
      </c>
      <c r="L468" s="20" t="b">
        <f>FALSE</f>
        <v>0</v>
      </c>
      <c r="M468" s="20" t="b">
        <f>FALSE</f>
        <v>0</v>
      </c>
      <c r="N468" s="29">
        <v>92.87</v>
      </c>
      <c r="O468" s="28">
        <f>SUMIFS(Players[Base], Players[Team], Players[[#This Row],[Team]], Players[Entry], TRUE) * Settings!$B$3</f>
        <v>0</v>
      </c>
      <c r="P468" s="28">
        <f>SUMIFS(Players[Base], Players[Team], Players[[#This Row],[Team]], Players[Sniper], TRUE) * Settings!$B$4</f>
        <v>0</v>
      </c>
      <c r="Q468" s="28">
        <f>SUMIFS(Players[Base], Players[Team], Players[[#This Row],[Team]], Players[Captain], TRUE) * Settings!$B$5</f>
        <v>0</v>
      </c>
      <c r="R468" s="28">
        <f>SUMIFS(Players[Base], Players[Team], Players[[#This Row],[Team]], Players[Coach], TRUE) * Settings!$B$6</f>
        <v>0</v>
      </c>
      <c r="S468" s="28">
        <f>IF(Players[[#This Row],[Team]] = 0, 0, AVERAGEIFS(Players[ANC Base ATK], Players[Team], Players[[#This Row],[Team]]))</f>
        <v>0</v>
      </c>
      <c r="T468" s="28">
        <f>IF(Players[[#This Row],[Team]] = 0, 0, AVERAGEIFS(Players[ANC Base DEF], Players[Team], Players[[#This Row],[Team]]))</f>
        <v>0</v>
      </c>
      <c r="U468" s="28">
        <v>5.0835224796609388</v>
      </c>
      <c r="V468" s="28">
        <v>92.993145528786144</v>
      </c>
    </row>
    <row r="469" spans="1:22" ht="15" customHeight="1">
      <c r="A469" s="12">
        <v>66</v>
      </c>
      <c r="B469" s="12" t="s">
        <v>583</v>
      </c>
      <c r="C469" s="12"/>
      <c r="D469" s="12"/>
      <c r="E469" s="12"/>
      <c r="F46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69" s="12" t="str">
        <f>IF(Players[[#This Row],[Coach]], "Coach", IF(Players[[#This Row],[Active]], "Active", "Inactive"))</f>
        <v>Active</v>
      </c>
      <c r="H469" s="32">
        <f>Players[[#This Row],[Base]] * Settings!$B$2 + Players[[#This Row],[Entry Bonus]] + Players[[#This Row],[Sniper Bonus]] + Players[[#This Row],[Captain Bonus]] + Players[[#This Row],[Coach Bonus]]</f>
        <v>13.404</v>
      </c>
      <c r="I469" s="21" t="b">
        <f>TRUE</f>
        <v>1</v>
      </c>
      <c r="J469" s="23" t="b">
        <f>FALSE</f>
        <v>0</v>
      </c>
      <c r="K469" s="21" t="b">
        <f>FALSE</f>
        <v>0</v>
      </c>
      <c r="L469" s="20" t="b">
        <f>FALSE</f>
        <v>0</v>
      </c>
      <c r="M469" s="20" t="b">
        <f>FALSE</f>
        <v>0</v>
      </c>
      <c r="N469" s="29">
        <v>22.34</v>
      </c>
      <c r="O469" s="28">
        <f>SUMIFS(Players[Base], Players[Team], Players[[#This Row],[Team]], Players[Entry], TRUE) * Settings!$B$3</f>
        <v>0</v>
      </c>
      <c r="P469" s="28">
        <f>SUMIFS(Players[Base], Players[Team], Players[[#This Row],[Team]], Players[Sniper], TRUE) * Settings!$B$4</f>
        <v>0</v>
      </c>
      <c r="Q469" s="28">
        <f>SUMIFS(Players[Base], Players[Team], Players[[#This Row],[Team]], Players[Captain], TRUE) * Settings!$B$5</f>
        <v>0</v>
      </c>
      <c r="R469" s="28">
        <f>SUMIFS(Players[Base], Players[Team], Players[[#This Row],[Team]], Players[Coach], TRUE) * Settings!$B$6</f>
        <v>0</v>
      </c>
      <c r="S469" s="28">
        <f>IF(Players[[#This Row],[Team]] = 0, 0, AVERAGEIFS(Players[ANC Base ATK], Players[Team], Players[[#This Row],[Team]]))</f>
        <v>0</v>
      </c>
      <c r="T469" s="28">
        <f>IF(Players[[#This Row],[Team]] = 0, 0, AVERAGEIFS(Players[ANC Base DEF], Players[Team], Players[[#This Row],[Team]]))</f>
        <v>0</v>
      </c>
      <c r="U469" s="28">
        <v>4.9364625899343269</v>
      </c>
      <c r="V469" s="28">
        <v>96.278232228048182</v>
      </c>
    </row>
    <row r="470" spans="1:22" ht="15" customHeight="1">
      <c r="A470" s="12">
        <v>455</v>
      </c>
      <c r="B470" s="12" t="s">
        <v>584</v>
      </c>
      <c r="C470" s="12"/>
      <c r="D470" s="12"/>
      <c r="E470" s="12"/>
      <c r="F47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70" s="12" t="str">
        <f>IF(Players[[#This Row],[Coach]], "Coach", IF(Players[[#This Row],[Active]], "Active", "Inactive"))</f>
        <v>Active</v>
      </c>
      <c r="H470" s="32">
        <f>Players[[#This Row],[Base]] * Settings!$B$2 + Players[[#This Row],[Entry Bonus]] + Players[[#This Row],[Sniper Bonus]] + Players[[#This Row],[Captain Bonus]] + Players[[#This Row],[Coach Bonus]]</f>
        <v>56.22</v>
      </c>
      <c r="I470" s="21" t="b">
        <f>TRUE</f>
        <v>1</v>
      </c>
      <c r="J470" s="23" t="b">
        <f>FALSE</f>
        <v>0</v>
      </c>
      <c r="K470" s="21" t="b">
        <f>FALSE</f>
        <v>0</v>
      </c>
      <c r="L470" s="20" t="b">
        <f>FALSE</f>
        <v>0</v>
      </c>
      <c r="M470" s="20" t="b">
        <f>FALSE</f>
        <v>0</v>
      </c>
      <c r="N470" s="29">
        <v>93.7</v>
      </c>
      <c r="O470" s="28">
        <f>SUMIFS(Players[Base], Players[Team], Players[[#This Row],[Team]], Players[Entry], TRUE) * Settings!$B$3</f>
        <v>0</v>
      </c>
      <c r="P470" s="28">
        <f>SUMIFS(Players[Base], Players[Team], Players[[#This Row],[Team]], Players[Sniper], TRUE) * Settings!$B$4</f>
        <v>0</v>
      </c>
      <c r="Q470" s="28">
        <f>SUMIFS(Players[Base], Players[Team], Players[[#This Row],[Team]], Players[Captain], TRUE) * Settings!$B$5</f>
        <v>0</v>
      </c>
      <c r="R470" s="28">
        <f>SUMIFS(Players[Base], Players[Team], Players[[#This Row],[Team]], Players[Coach], TRUE) * Settings!$B$6</f>
        <v>0</v>
      </c>
      <c r="S470" s="28">
        <f>IF(Players[[#This Row],[Team]] = 0, 0, AVERAGEIFS(Players[ANC Base ATK], Players[Team], Players[[#This Row],[Team]]))</f>
        <v>0</v>
      </c>
      <c r="T470" s="28">
        <f>IF(Players[[#This Row],[Team]] = 0, 0, AVERAGEIFS(Players[ANC Base DEF], Players[Team], Players[[#This Row],[Team]]))</f>
        <v>0</v>
      </c>
      <c r="U470" s="28">
        <v>4.8034910360527654</v>
      </c>
      <c r="V470" s="28">
        <v>76.128162119773364</v>
      </c>
    </row>
    <row r="471" spans="1:22" ht="15" customHeight="1">
      <c r="A471" s="12">
        <v>293</v>
      </c>
      <c r="B471" s="12" t="s">
        <v>585</v>
      </c>
      <c r="C471" s="12"/>
      <c r="D471" s="12"/>
      <c r="E471" s="12"/>
      <c r="F47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71" s="12" t="str">
        <f>IF(Players[[#This Row],[Coach]], "Coach", IF(Players[[#This Row],[Active]], "Active", "Inactive"))</f>
        <v>Active</v>
      </c>
      <c r="H471" s="32">
        <f>Players[[#This Row],[Base]] * Settings!$B$2 + Players[[#This Row],[Entry Bonus]] + Players[[#This Row],[Sniper Bonus]] + Players[[#This Row],[Captain Bonus]] + Players[[#This Row],[Coach Bonus]]</f>
        <v>7.7159999999999993</v>
      </c>
      <c r="I471" s="21" t="b">
        <f>TRUE</f>
        <v>1</v>
      </c>
      <c r="J471" s="23" t="b">
        <f>FALSE</f>
        <v>0</v>
      </c>
      <c r="K471" s="21" t="b">
        <f>FALSE</f>
        <v>0</v>
      </c>
      <c r="L471" s="20" t="b">
        <f>FALSE</f>
        <v>0</v>
      </c>
      <c r="M471" s="20" t="b">
        <f>FALSE</f>
        <v>0</v>
      </c>
      <c r="N471" s="29">
        <v>12.86</v>
      </c>
      <c r="O471" s="28">
        <f>SUMIFS(Players[Base], Players[Team], Players[[#This Row],[Team]], Players[Entry], TRUE) * Settings!$B$3</f>
        <v>0</v>
      </c>
      <c r="P471" s="28">
        <f>SUMIFS(Players[Base], Players[Team], Players[[#This Row],[Team]], Players[Sniper], TRUE) * Settings!$B$4</f>
        <v>0</v>
      </c>
      <c r="Q471" s="28">
        <f>SUMIFS(Players[Base], Players[Team], Players[[#This Row],[Team]], Players[Captain], TRUE) * Settings!$B$5</f>
        <v>0</v>
      </c>
      <c r="R471" s="28">
        <f>SUMIFS(Players[Base], Players[Team], Players[[#This Row],[Team]], Players[Coach], TRUE) * Settings!$B$6</f>
        <v>0</v>
      </c>
      <c r="S471" s="28">
        <f>IF(Players[[#This Row],[Team]] = 0, 0, AVERAGEIFS(Players[ANC Base ATK], Players[Team], Players[[#This Row],[Team]]))</f>
        <v>0</v>
      </c>
      <c r="T471" s="28">
        <f>IF(Players[[#This Row],[Team]] = 0, 0, AVERAGEIFS(Players[ANC Base DEF], Players[Team], Players[[#This Row],[Team]]))</f>
        <v>0</v>
      </c>
      <c r="U471" s="28">
        <v>4.556613713520564</v>
      </c>
      <c r="V471" s="28">
        <v>24.111032877817827</v>
      </c>
    </row>
    <row r="472" spans="1:22" ht="15" customHeight="1">
      <c r="A472" s="12">
        <v>11</v>
      </c>
      <c r="B472" s="12" t="s">
        <v>586</v>
      </c>
      <c r="C472" s="12"/>
      <c r="D472" s="12"/>
      <c r="E472" s="12"/>
      <c r="F47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72" s="12" t="str">
        <f>IF(Players[[#This Row],[Coach]], "Coach", IF(Players[[#This Row],[Active]], "Active", "Inactive"))</f>
        <v>Active</v>
      </c>
      <c r="H472" s="32">
        <f>Players[[#This Row],[Base]] * Settings!$B$2 + Players[[#This Row],[Entry Bonus]] + Players[[#This Row],[Sniper Bonus]] + Players[[#This Row],[Captain Bonus]] + Players[[#This Row],[Coach Bonus]]</f>
        <v>22.59</v>
      </c>
      <c r="I472" s="21" t="b">
        <f>TRUE</f>
        <v>1</v>
      </c>
      <c r="J472" s="23" t="b">
        <f>FALSE</f>
        <v>0</v>
      </c>
      <c r="K472" s="21" t="b">
        <f>FALSE</f>
        <v>0</v>
      </c>
      <c r="L472" s="20" t="b">
        <f>FALSE</f>
        <v>0</v>
      </c>
      <c r="M472" s="20" t="b">
        <f>FALSE</f>
        <v>0</v>
      </c>
      <c r="N472" s="29">
        <v>37.65</v>
      </c>
      <c r="O472" s="28">
        <f>SUMIFS(Players[Base], Players[Team], Players[[#This Row],[Team]], Players[Entry], TRUE) * Settings!$B$3</f>
        <v>0</v>
      </c>
      <c r="P472" s="28">
        <f>SUMIFS(Players[Base], Players[Team], Players[[#This Row],[Team]], Players[Sniper], TRUE) * Settings!$B$4</f>
        <v>0</v>
      </c>
      <c r="Q472" s="28">
        <f>SUMIFS(Players[Base], Players[Team], Players[[#This Row],[Team]], Players[Captain], TRUE) * Settings!$B$5</f>
        <v>0</v>
      </c>
      <c r="R472" s="28">
        <f>SUMIFS(Players[Base], Players[Team], Players[[#This Row],[Team]], Players[Coach], TRUE) * Settings!$B$6</f>
        <v>0</v>
      </c>
      <c r="S472" s="28">
        <f>IF(Players[[#This Row],[Team]] = 0, 0, AVERAGEIFS(Players[ANC Base ATK], Players[Team], Players[[#This Row],[Team]]))</f>
        <v>0</v>
      </c>
      <c r="T472" s="28">
        <f>IF(Players[[#This Row],[Team]] = 0, 0, AVERAGEIFS(Players[ANC Base DEF], Players[Team], Players[[#This Row],[Team]]))</f>
        <v>0</v>
      </c>
      <c r="U472" s="28">
        <v>4.5471815363501262</v>
      </c>
      <c r="V472" s="28">
        <v>23.749372378609738</v>
      </c>
    </row>
    <row r="473" spans="1:22" ht="15" customHeight="1">
      <c r="A473" s="12">
        <v>447</v>
      </c>
      <c r="B473" s="12" t="s">
        <v>587</v>
      </c>
      <c r="C473" s="12"/>
      <c r="D473" s="12"/>
      <c r="E473" s="12"/>
      <c r="F47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73" s="12" t="str">
        <f>IF(Players[[#This Row],[Coach]], "Coach", IF(Players[[#This Row],[Active]], "Active", "Inactive"))</f>
        <v>Active</v>
      </c>
      <c r="H473" s="32">
        <f>Players[[#This Row],[Base]] * Settings!$B$2 + Players[[#This Row],[Entry Bonus]] + Players[[#This Row],[Sniper Bonus]] + Players[[#This Row],[Captain Bonus]] + Players[[#This Row],[Coach Bonus]]</f>
        <v>10.607999999999999</v>
      </c>
      <c r="I473" s="21" t="b">
        <f>TRUE</f>
        <v>1</v>
      </c>
      <c r="J473" s="23" t="b">
        <f>FALSE</f>
        <v>0</v>
      </c>
      <c r="K473" s="21" t="b">
        <f>FALSE</f>
        <v>0</v>
      </c>
      <c r="L473" s="20" t="b">
        <f>FALSE</f>
        <v>0</v>
      </c>
      <c r="M473" s="20" t="b">
        <f>FALSE</f>
        <v>0</v>
      </c>
      <c r="N473" s="29">
        <v>17.68</v>
      </c>
      <c r="O473" s="28">
        <f>SUMIFS(Players[Base], Players[Team], Players[[#This Row],[Team]], Players[Entry], TRUE) * Settings!$B$3</f>
        <v>0</v>
      </c>
      <c r="P473" s="28">
        <f>SUMIFS(Players[Base], Players[Team], Players[[#This Row],[Team]], Players[Sniper], TRUE) * Settings!$B$4</f>
        <v>0</v>
      </c>
      <c r="Q473" s="28">
        <f>SUMIFS(Players[Base], Players[Team], Players[[#This Row],[Team]], Players[Captain], TRUE) * Settings!$B$5</f>
        <v>0</v>
      </c>
      <c r="R473" s="28">
        <f>SUMIFS(Players[Base], Players[Team], Players[[#This Row],[Team]], Players[Coach], TRUE) * Settings!$B$6</f>
        <v>0</v>
      </c>
      <c r="S473" s="28">
        <f>IF(Players[[#This Row],[Team]] = 0, 0, AVERAGEIFS(Players[ANC Base ATK], Players[Team], Players[[#This Row],[Team]]))</f>
        <v>0</v>
      </c>
      <c r="T473" s="28">
        <f>IF(Players[[#This Row],[Team]] = 0, 0, AVERAGEIFS(Players[ANC Base DEF], Players[Team], Players[[#This Row],[Team]]))</f>
        <v>0</v>
      </c>
      <c r="U473" s="28">
        <v>4.5324176975832371</v>
      </c>
      <c r="V473" s="28">
        <v>91.635753373804846</v>
      </c>
    </row>
    <row r="474" spans="1:22" ht="15" customHeight="1">
      <c r="A474" s="12">
        <v>479</v>
      </c>
      <c r="B474" s="12" t="s">
        <v>588</v>
      </c>
      <c r="C474" s="12"/>
      <c r="D474" s="12"/>
      <c r="E474" s="12"/>
      <c r="F47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74" s="12" t="str">
        <f>IF(Players[[#This Row],[Coach]], "Coach", IF(Players[[#This Row],[Active]], "Active", "Inactive"))</f>
        <v>Active</v>
      </c>
      <c r="H474" s="32">
        <f>Players[[#This Row],[Base]] * Settings!$B$2 + Players[[#This Row],[Entry Bonus]] + Players[[#This Row],[Sniper Bonus]] + Players[[#This Row],[Captain Bonus]] + Players[[#This Row],[Coach Bonus]]</f>
        <v>8.1300000000000008</v>
      </c>
      <c r="I474" s="21" t="b">
        <f>TRUE</f>
        <v>1</v>
      </c>
      <c r="J474" s="23" t="b">
        <f>FALSE</f>
        <v>0</v>
      </c>
      <c r="K474" s="21" t="b">
        <f>FALSE</f>
        <v>0</v>
      </c>
      <c r="L474" s="20" t="b">
        <f>FALSE</f>
        <v>0</v>
      </c>
      <c r="M474" s="20" t="b">
        <f>FALSE</f>
        <v>0</v>
      </c>
      <c r="N474" s="29">
        <v>13.55</v>
      </c>
      <c r="O474" s="28">
        <f>SUMIFS(Players[Base], Players[Team], Players[[#This Row],[Team]], Players[Entry], TRUE) * Settings!$B$3</f>
        <v>0</v>
      </c>
      <c r="P474" s="28">
        <f>SUMIFS(Players[Base], Players[Team], Players[[#This Row],[Team]], Players[Sniper], TRUE) * Settings!$B$4</f>
        <v>0</v>
      </c>
      <c r="Q474" s="28">
        <f>SUMIFS(Players[Base], Players[Team], Players[[#This Row],[Team]], Players[Captain], TRUE) * Settings!$B$5</f>
        <v>0</v>
      </c>
      <c r="R474" s="28">
        <f>SUMIFS(Players[Base], Players[Team], Players[[#This Row],[Team]], Players[Coach], TRUE) * Settings!$B$6</f>
        <v>0</v>
      </c>
      <c r="S474" s="28">
        <f>IF(Players[[#This Row],[Team]] = 0, 0, AVERAGEIFS(Players[ANC Base ATK], Players[Team], Players[[#This Row],[Team]]))</f>
        <v>0</v>
      </c>
      <c r="T474" s="28">
        <f>IF(Players[[#This Row],[Team]] = 0, 0, AVERAGEIFS(Players[ANC Base DEF], Players[Team], Players[[#This Row],[Team]]))</f>
        <v>0</v>
      </c>
      <c r="U474" s="28">
        <v>4.3154653184485259</v>
      </c>
      <c r="V474" s="28">
        <v>13.966144832444948</v>
      </c>
    </row>
    <row r="475" spans="1:22" ht="15" customHeight="1">
      <c r="A475" s="12">
        <v>180</v>
      </c>
      <c r="B475" s="12" t="s">
        <v>589</v>
      </c>
      <c r="C475" s="12"/>
      <c r="D475" s="12"/>
      <c r="E475" s="12"/>
      <c r="F47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75" s="12" t="str">
        <f>IF(Players[[#This Row],[Coach]], "Coach", IF(Players[[#This Row],[Active]], "Active", "Inactive"))</f>
        <v>Active</v>
      </c>
      <c r="H475" s="32">
        <f>Players[[#This Row],[Base]] * Settings!$B$2 + Players[[#This Row],[Entry Bonus]] + Players[[#This Row],[Sniper Bonus]] + Players[[#This Row],[Captain Bonus]] + Players[[#This Row],[Coach Bonus]]</f>
        <v>37.002000000000002</v>
      </c>
      <c r="I475" s="21" t="b">
        <f>TRUE</f>
        <v>1</v>
      </c>
      <c r="J475" s="23" t="b">
        <f>FALSE</f>
        <v>0</v>
      </c>
      <c r="K475" s="21" t="b">
        <f>FALSE</f>
        <v>0</v>
      </c>
      <c r="L475" s="20" t="b">
        <f>FALSE</f>
        <v>0</v>
      </c>
      <c r="M475" s="20" t="b">
        <f>FALSE</f>
        <v>0</v>
      </c>
      <c r="N475" s="29">
        <v>61.67</v>
      </c>
      <c r="O475" s="28">
        <f>SUMIFS(Players[Base], Players[Team], Players[[#This Row],[Team]], Players[Entry], TRUE) * Settings!$B$3</f>
        <v>0</v>
      </c>
      <c r="P475" s="28">
        <f>SUMIFS(Players[Base], Players[Team], Players[[#This Row],[Team]], Players[Sniper], TRUE) * Settings!$B$4</f>
        <v>0</v>
      </c>
      <c r="Q475" s="28">
        <f>SUMIFS(Players[Base], Players[Team], Players[[#This Row],[Team]], Players[Captain], TRUE) * Settings!$B$5</f>
        <v>0</v>
      </c>
      <c r="R475" s="28">
        <f>SUMIFS(Players[Base], Players[Team], Players[[#This Row],[Team]], Players[Coach], TRUE) * Settings!$B$6</f>
        <v>0</v>
      </c>
      <c r="S475" s="28">
        <f>IF(Players[[#This Row],[Team]] = 0, 0, AVERAGEIFS(Players[ANC Base ATK], Players[Team], Players[[#This Row],[Team]]))</f>
        <v>0</v>
      </c>
      <c r="T475" s="28">
        <f>IF(Players[[#This Row],[Team]] = 0, 0, AVERAGEIFS(Players[ANC Base DEF], Players[Team], Players[[#This Row],[Team]]))</f>
        <v>0</v>
      </c>
      <c r="U475" s="28">
        <v>4.2821458147867881</v>
      </c>
      <c r="V475" s="28">
        <v>5.1906161465970238</v>
      </c>
    </row>
    <row r="476" spans="1:22" ht="15" customHeight="1">
      <c r="A476" s="12">
        <v>248</v>
      </c>
      <c r="B476" s="12" t="s">
        <v>590</v>
      </c>
      <c r="C476" s="12"/>
      <c r="D476" s="12"/>
      <c r="E476" s="12"/>
      <c r="F47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76" s="12" t="str">
        <f>IF(Players[[#This Row],[Coach]], "Coach", IF(Players[[#This Row],[Active]], "Active", "Inactive"))</f>
        <v>Active</v>
      </c>
      <c r="H476" s="32">
        <f>Players[[#This Row],[Base]] * Settings!$B$2 + Players[[#This Row],[Entry Bonus]] + Players[[#This Row],[Sniper Bonus]] + Players[[#This Row],[Captain Bonus]] + Players[[#This Row],[Coach Bonus]]</f>
        <v>17.88</v>
      </c>
      <c r="I476" s="21" t="b">
        <f>TRUE</f>
        <v>1</v>
      </c>
      <c r="J476" s="23" t="b">
        <f>FALSE</f>
        <v>0</v>
      </c>
      <c r="K476" s="21" t="b">
        <f>FALSE</f>
        <v>0</v>
      </c>
      <c r="L476" s="20" t="b">
        <f>FALSE</f>
        <v>0</v>
      </c>
      <c r="M476" s="20" t="b">
        <f>FALSE</f>
        <v>0</v>
      </c>
      <c r="N476" s="29">
        <v>29.8</v>
      </c>
      <c r="O476" s="28">
        <f>SUMIFS(Players[Base], Players[Team], Players[[#This Row],[Team]], Players[Entry], TRUE) * Settings!$B$3</f>
        <v>0</v>
      </c>
      <c r="P476" s="28">
        <f>SUMIFS(Players[Base], Players[Team], Players[[#This Row],[Team]], Players[Sniper], TRUE) * Settings!$B$4</f>
        <v>0</v>
      </c>
      <c r="Q476" s="28">
        <f>SUMIFS(Players[Base], Players[Team], Players[[#This Row],[Team]], Players[Captain], TRUE) * Settings!$B$5</f>
        <v>0</v>
      </c>
      <c r="R476" s="28">
        <f>SUMIFS(Players[Base], Players[Team], Players[[#This Row],[Team]], Players[Coach], TRUE) * Settings!$B$6</f>
        <v>0</v>
      </c>
      <c r="S476" s="28">
        <f>IF(Players[[#This Row],[Team]] = 0, 0, AVERAGEIFS(Players[ANC Base ATK], Players[Team], Players[[#This Row],[Team]]))</f>
        <v>0</v>
      </c>
      <c r="T476" s="28">
        <f>IF(Players[[#This Row],[Team]] = 0, 0, AVERAGEIFS(Players[ANC Base DEF], Players[Team], Players[[#This Row],[Team]]))</f>
        <v>0</v>
      </c>
      <c r="U476" s="28">
        <v>4.2432952833142537</v>
      </c>
      <c r="V476" s="28">
        <v>3.9179186925908658</v>
      </c>
    </row>
    <row r="477" spans="1:22" ht="15" customHeight="1">
      <c r="A477" s="12">
        <v>391</v>
      </c>
      <c r="B477" s="12" t="s">
        <v>591</v>
      </c>
      <c r="C477" s="12"/>
      <c r="D477" s="12"/>
      <c r="E477" s="12"/>
      <c r="F47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77" s="12" t="str">
        <f>IF(Players[[#This Row],[Coach]], "Coach", IF(Players[[#This Row],[Active]], "Active", "Inactive"))</f>
        <v>Active</v>
      </c>
      <c r="H477" s="32">
        <f>Players[[#This Row],[Base]] * Settings!$B$2 + Players[[#This Row],[Entry Bonus]] + Players[[#This Row],[Sniper Bonus]] + Players[[#This Row],[Captain Bonus]] + Players[[#This Row],[Coach Bonus]]</f>
        <v>7.1520000000000001</v>
      </c>
      <c r="I477" s="21" t="b">
        <f>TRUE</f>
        <v>1</v>
      </c>
      <c r="J477" s="23" t="b">
        <f>FALSE</f>
        <v>0</v>
      </c>
      <c r="K477" s="21" t="b">
        <f>FALSE</f>
        <v>0</v>
      </c>
      <c r="L477" s="20" t="b">
        <f>FALSE</f>
        <v>0</v>
      </c>
      <c r="M477" s="20" t="b">
        <f>FALSE</f>
        <v>0</v>
      </c>
      <c r="N477" s="29">
        <v>11.92</v>
      </c>
      <c r="O477" s="28">
        <f>SUMIFS(Players[Base], Players[Team], Players[[#This Row],[Team]], Players[Entry], TRUE) * Settings!$B$3</f>
        <v>0</v>
      </c>
      <c r="P477" s="28">
        <f>SUMIFS(Players[Base], Players[Team], Players[[#This Row],[Team]], Players[Sniper], TRUE) * Settings!$B$4</f>
        <v>0</v>
      </c>
      <c r="Q477" s="28">
        <f>SUMIFS(Players[Base], Players[Team], Players[[#This Row],[Team]], Players[Captain], TRUE) * Settings!$B$5</f>
        <v>0</v>
      </c>
      <c r="R477" s="28">
        <f>SUMIFS(Players[Base], Players[Team], Players[[#This Row],[Team]], Players[Coach], TRUE) * Settings!$B$6</f>
        <v>0</v>
      </c>
      <c r="S477" s="28">
        <f>IF(Players[[#This Row],[Team]] = 0, 0, AVERAGEIFS(Players[ANC Base ATK], Players[Team], Players[[#This Row],[Team]]))</f>
        <v>0</v>
      </c>
      <c r="T477" s="28">
        <f>IF(Players[[#This Row],[Team]] = 0, 0, AVERAGEIFS(Players[ANC Base DEF], Players[Team], Players[[#This Row],[Team]]))</f>
        <v>0</v>
      </c>
      <c r="U477" s="28">
        <v>4.124413938486521</v>
      </c>
      <c r="V477" s="28">
        <v>8.9893830951280975</v>
      </c>
    </row>
    <row r="478" spans="1:22" ht="15" customHeight="1">
      <c r="A478" s="12">
        <v>487</v>
      </c>
      <c r="B478" s="12" t="s">
        <v>592</v>
      </c>
      <c r="C478" s="12"/>
      <c r="D478" s="12"/>
      <c r="E478" s="12"/>
      <c r="F47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78" s="12" t="str">
        <f>IF(Players[[#This Row],[Coach]], "Coach", IF(Players[[#This Row],[Active]], "Active", "Inactive"))</f>
        <v>Active</v>
      </c>
      <c r="H478" s="32">
        <f>Players[[#This Row],[Base]] * Settings!$B$2 + Players[[#This Row],[Entry Bonus]] + Players[[#This Row],[Sniper Bonus]] + Players[[#This Row],[Captain Bonus]] + Players[[#This Row],[Coach Bonus]]</f>
        <v>5.2619999999999996</v>
      </c>
      <c r="I478" s="21" t="b">
        <f>TRUE</f>
        <v>1</v>
      </c>
      <c r="J478" s="23" t="b">
        <f>FALSE</f>
        <v>0</v>
      </c>
      <c r="K478" s="21" t="b">
        <f>FALSE</f>
        <v>0</v>
      </c>
      <c r="L478" s="20" t="b">
        <f>FALSE</f>
        <v>0</v>
      </c>
      <c r="M478" s="20" t="b">
        <f>FALSE</f>
        <v>0</v>
      </c>
      <c r="N478" s="29">
        <v>8.77</v>
      </c>
      <c r="O478" s="28">
        <f>SUMIFS(Players[Base], Players[Team], Players[[#This Row],[Team]], Players[Entry], TRUE) * Settings!$B$3</f>
        <v>0</v>
      </c>
      <c r="P478" s="28">
        <f>SUMIFS(Players[Base], Players[Team], Players[[#This Row],[Team]], Players[Sniper], TRUE) * Settings!$B$4</f>
        <v>0</v>
      </c>
      <c r="Q478" s="28">
        <f>SUMIFS(Players[Base], Players[Team], Players[[#This Row],[Team]], Players[Captain], TRUE) * Settings!$B$5</f>
        <v>0</v>
      </c>
      <c r="R478" s="28">
        <f>SUMIFS(Players[Base], Players[Team], Players[[#This Row],[Team]], Players[Coach], TRUE) * Settings!$B$6</f>
        <v>0</v>
      </c>
      <c r="S478" s="28">
        <f>IF(Players[[#This Row],[Team]] = 0, 0, AVERAGEIFS(Players[ANC Base ATK], Players[Team], Players[[#This Row],[Team]]))</f>
        <v>0</v>
      </c>
      <c r="T478" s="28">
        <f>IF(Players[[#This Row],[Team]] = 0, 0, AVERAGEIFS(Players[ANC Base DEF], Players[Team], Players[[#This Row],[Team]]))</f>
        <v>0</v>
      </c>
      <c r="U478" s="28">
        <v>4.101912950542296</v>
      </c>
      <c r="V478" s="28">
        <v>42.797905184971199</v>
      </c>
    </row>
    <row r="479" spans="1:22" ht="15" customHeight="1">
      <c r="A479" s="12">
        <v>421</v>
      </c>
      <c r="B479" s="12" t="s">
        <v>593</v>
      </c>
      <c r="C479" s="12"/>
      <c r="D479" s="12"/>
      <c r="E479" s="12"/>
      <c r="F47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79" s="12" t="str">
        <f>IF(Players[[#This Row],[Coach]], "Coach", IF(Players[[#This Row],[Active]], "Active", "Inactive"))</f>
        <v>Active</v>
      </c>
      <c r="H479" s="32">
        <f>Players[[#This Row],[Base]] * Settings!$B$2 + Players[[#This Row],[Entry Bonus]] + Players[[#This Row],[Sniper Bonus]] + Players[[#This Row],[Captain Bonus]] + Players[[#This Row],[Coach Bonus]]</f>
        <v>4.5960000000000001</v>
      </c>
      <c r="I479" s="21" t="b">
        <f>TRUE</f>
        <v>1</v>
      </c>
      <c r="J479" s="23" t="b">
        <f>FALSE</f>
        <v>0</v>
      </c>
      <c r="K479" s="21" t="b">
        <f>FALSE</f>
        <v>0</v>
      </c>
      <c r="L479" s="20" t="b">
        <f>FALSE</f>
        <v>0</v>
      </c>
      <c r="M479" s="20" t="b">
        <f>FALSE</f>
        <v>0</v>
      </c>
      <c r="N479" s="29">
        <v>7.66</v>
      </c>
      <c r="O479" s="28">
        <f>SUMIFS(Players[Base], Players[Team], Players[[#This Row],[Team]], Players[Entry], TRUE) * Settings!$B$3</f>
        <v>0</v>
      </c>
      <c r="P479" s="28">
        <f>SUMIFS(Players[Base], Players[Team], Players[[#This Row],[Team]], Players[Sniper], TRUE) * Settings!$B$4</f>
        <v>0</v>
      </c>
      <c r="Q479" s="28">
        <f>SUMIFS(Players[Base], Players[Team], Players[[#This Row],[Team]], Players[Captain], TRUE) * Settings!$B$5</f>
        <v>0</v>
      </c>
      <c r="R479" s="28">
        <f>SUMIFS(Players[Base], Players[Team], Players[[#This Row],[Team]], Players[Coach], TRUE) * Settings!$B$6</f>
        <v>0</v>
      </c>
      <c r="S479" s="28">
        <f>IF(Players[[#This Row],[Team]] = 0, 0, AVERAGEIFS(Players[ANC Base ATK], Players[Team], Players[[#This Row],[Team]]))</f>
        <v>0</v>
      </c>
      <c r="T479" s="28">
        <f>IF(Players[[#This Row],[Team]] = 0, 0, AVERAGEIFS(Players[ANC Base DEF], Players[Team], Players[[#This Row],[Team]]))</f>
        <v>0</v>
      </c>
      <c r="U479" s="28">
        <v>4.0097090530598827</v>
      </c>
      <c r="V479" s="28">
        <v>60.77918721355158</v>
      </c>
    </row>
    <row r="480" spans="1:22" ht="15" customHeight="1">
      <c r="A480" s="12">
        <v>548</v>
      </c>
      <c r="B480" s="12" t="s">
        <v>124</v>
      </c>
      <c r="C480" s="12"/>
      <c r="D480" s="12"/>
      <c r="E480" s="12"/>
      <c r="F48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80" s="12" t="str">
        <f>IF(Players[[#This Row],[Coach]], "Coach", IF(Players[[#This Row],[Active]], "Active", "Inactive"))</f>
        <v>Active</v>
      </c>
      <c r="H480" s="32">
        <f>Players[[#This Row],[Base]] * Settings!$B$2 + Players[[#This Row],[Entry Bonus]] + Players[[#This Row],[Sniper Bonus]] + Players[[#This Row],[Captain Bonus]] + Players[[#This Row],[Coach Bonus]]</f>
        <v>5.46</v>
      </c>
      <c r="I480" s="21" t="b">
        <f>TRUE</f>
        <v>1</v>
      </c>
      <c r="J480" s="23" t="b">
        <f>FALSE</f>
        <v>0</v>
      </c>
      <c r="K480" s="21" t="b">
        <f>FALSE</f>
        <v>0</v>
      </c>
      <c r="L480" s="20" t="b">
        <f>FALSE</f>
        <v>0</v>
      </c>
      <c r="M480" s="20" t="b">
        <f>FALSE</f>
        <v>0</v>
      </c>
      <c r="N480" s="29">
        <v>9.1</v>
      </c>
      <c r="O480" s="28">
        <f>SUMIFS(Players[Base], Players[Team], Players[[#This Row],[Team]], Players[Entry], TRUE) * Settings!$B$3</f>
        <v>0</v>
      </c>
      <c r="P480" s="28">
        <f>SUMIFS(Players[Base], Players[Team], Players[[#This Row],[Team]], Players[Sniper], TRUE) * Settings!$B$4</f>
        <v>0</v>
      </c>
      <c r="Q480" s="28">
        <f>SUMIFS(Players[Base], Players[Team], Players[[#This Row],[Team]], Players[Captain], TRUE) * Settings!$B$5</f>
        <v>0</v>
      </c>
      <c r="R480" s="28">
        <f>SUMIFS(Players[Base], Players[Team], Players[[#This Row],[Team]], Players[Coach], TRUE) * Settings!$B$6</f>
        <v>0</v>
      </c>
      <c r="S480" s="28">
        <f>IF(Players[[#This Row],[Team]] = 0, 0, AVERAGEIFS(Players[ANC Base ATK], Players[Team], Players[[#This Row],[Team]]))</f>
        <v>0</v>
      </c>
      <c r="T480" s="28">
        <f>IF(Players[[#This Row],[Team]] = 0, 0, AVERAGEIFS(Players[ANC Base DEF], Players[Team], Players[[#This Row],[Team]]))</f>
        <v>0</v>
      </c>
      <c r="U480" s="28">
        <v>3.9540458231771511</v>
      </c>
      <c r="V480" s="28">
        <v>27.128208956526905</v>
      </c>
    </row>
    <row r="481" spans="1:22" ht="15" customHeight="1">
      <c r="A481" s="12">
        <v>417</v>
      </c>
      <c r="B481" s="12" t="s">
        <v>594</v>
      </c>
      <c r="C481" s="12"/>
      <c r="D481" s="12"/>
      <c r="E481" s="12"/>
      <c r="F48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81" s="12" t="str">
        <f>IF(Players[[#This Row],[Coach]], "Coach", IF(Players[[#This Row],[Active]], "Active", "Inactive"))</f>
        <v>Active</v>
      </c>
      <c r="H481" s="32">
        <f>Players[[#This Row],[Base]] * Settings!$B$2 + Players[[#This Row],[Entry Bonus]] + Players[[#This Row],[Sniper Bonus]] + Players[[#This Row],[Captain Bonus]] + Players[[#This Row],[Coach Bonus]]</f>
        <v>13.968</v>
      </c>
      <c r="I481" s="21" t="b">
        <f>TRUE</f>
        <v>1</v>
      </c>
      <c r="J481" s="23" t="b">
        <f>FALSE</f>
        <v>0</v>
      </c>
      <c r="K481" s="21" t="b">
        <f>FALSE</f>
        <v>0</v>
      </c>
      <c r="L481" s="20" t="b">
        <f>FALSE</f>
        <v>0</v>
      </c>
      <c r="M481" s="20" t="b">
        <f>FALSE</f>
        <v>0</v>
      </c>
      <c r="N481" s="29">
        <v>23.28</v>
      </c>
      <c r="O481" s="28">
        <f>SUMIFS(Players[Base], Players[Team], Players[[#This Row],[Team]], Players[Entry], TRUE) * Settings!$B$3</f>
        <v>0</v>
      </c>
      <c r="P481" s="28">
        <f>SUMIFS(Players[Base], Players[Team], Players[[#This Row],[Team]], Players[Sniper], TRUE) * Settings!$B$4</f>
        <v>0</v>
      </c>
      <c r="Q481" s="28">
        <f>SUMIFS(Players[Base], Players[Team], Players[[#This Row],[Team]], Players[Captain], TRUE) * Settings!$B$5</f>
        <v>0</v>
      </c>
      <c r="R481" s="28">
        <f>SUMIFS(Players[Base], Players[Team], Players[[#This Row],[Team]], Players[Coach], TRUE) * Settings!$B$6</f>
        <v>0</v>
      </c>
      <c r="S481" s="28">
        <f>IF(Players[[#This Row],[Team]] = 0, 0, AVERAGEIFS(Players[ANC Base ATK], Players[Team], Players[[#This Row],[Team]]))</f>
        <v>0</v>
      </c>
      <c r="T481" s="28">
        <f>IF(Players[[#This Row],[Team]] = 0, 0, AVERAGEIFS(Players[ANC Base DEF], Players[Team], Players[[#This Row],[Team]]))</f>
        <v>0</v>
      </c>
      <c r="U481" s="28">
        <v>3.9520246898446723</v>
      </c>
      <c r="V481" s="28">
        <v>55.897060985260303</v>
      </c>
    </row>
    <row r="482" spans="1:22" ht="15" customHeight="1">
      <c r="A482" s="12">
        <v>566</v>
      </c>
      <c r="B482" s="12" t="s">
        <v>595</v>
      </c>
      <c r="C482" s="12"/>
      <c r="D482" s="12"/>
      <c r="E482" s="12"/>
      <c r="F48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82" s="12" t="str">
        <f>IF(Players[[#This Row],[Coach]], "Coach", IF(Players[[#This Row],[Active]], "Active", "Inactive"))</f>
        <v>Active</v>
      </c>
      <c r="H482" s="32">
        <f>Players[[#This Row],[Base]] * Settings!$B$2 + Players[[#This Row],[Entry Bonus]] + Players[[#This Row],[Sniper Bonus]] + Players[[#This Row],[Captain Bonus]] + Players[[#This Row],[Coach Bonus]]</f>
        <v>9.7319999999999993</v>
      </c>
      <c r="I482" s="21" t="b">
        <f>TRUE</f>
        <v>1</v>
      </c>
      <c r="J482" s="23" t="b">
        <f>FALSE</f>
        <v>0</v>
      </c>
      <c r="K482" s="21" t="b">
        <f>FALSE</f>
        <v>0</v>
      </c>
      <c r="L482" s="20" t="b">
        <f>FALSE</f>
        <v>0</v>
      </c>
      <c r="M482" s="20" t="b">
        <f>FALSE</f>
        <v>0</v>
      </c>
      <c r="N482" s="29">
        <v>16.22</v>
      </c>
      <c r="O482" s="28">
        <f>SUMIFS(Players[Base], Players[Team], Players[[#This Row],[Team]], Players[Entry], TRUE) * Settings!$B$3</f>
        <v>0</v>
      </c>
      <c r="P482" s="28">
        <f>SUMIFS(Players[Base], Players[Team], Players[[#This Row],[Team]], Players[Sniper], TRUE) * Settings!$B$4</f>
        <v>0</v>
      </c>
      <c r="Q482" s="28">
        <f>SUMIFS(Players[Base], Players[Team], Players[[#This Row],[Team]], Players[Captain], TRUE) * Settings!$B$5</f>
        <v>0</v>
      </c>
      <c r="R482" s="28">
        <f>SUMIFS(Players[Base], Players[Team], Players[[#This Row],[Team]], Players[Coach], TRUE) * Settings!$B$6</f>
        <v>0</v>
      </c>
      <c r="S482" s="28">
        <f>IF(Players[[#This Row],[Team]] = 0, 0, AVERAGEIFS(Players[ANC Base ATK], Players[Team], Players[[#This Row],[Team]]))</f>
        <v>0</v>
      </c>
      <c r="T482" s="28">
        <f>IF(Players[[#This Row],[Team]] = 0, 0, AVERAGEIFS(Players[ANC Base DEF], Players[Team], Players[[#This Row],[Team]]))</f>
        <v>0</v>
      </c>
      <c r="U482" s="28">
        <v>3.8887106808189618</v>
      </c>
      <c r="V482" s="28">
        <v>69.880486697301009</v>
      </c>
    </row>
    <row r="483" spans="1:22" ht="15" customHeight="1">
      <c r="A483" s="12">
        <v>439</v>
      </c>
      <c r="B483" s="12" t="s">
        <v>596</v>
      </c>
      <c r="C483" s="12"/>
      <c r="D483" s="12"/>
      <c r="E483" s="12"/>
      <c r="F48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83" s="12" t="str">
        <f>IF(Players[[#This Row],[Coach]], "Coach", IF(Players[[#This Row],[Active]], "Active", "Inactive"))</f>
        <v>Active</v>
      </c>
      <c r="H483" s="32">
        <f>Players[[#This Row],[Base]] * Settings!$B$2 + Players[[#This Row],[Entry Bonus]] + Players[[#This Row],[Sniper Bonus]] + Players[[#This Row],[Captain Bonus]] + Players[[#This Row],[Coach Bonus]]</f>
        <v>51.731999999999999</v>
      </c>
      <c r="I483" s="21" t="b">
        <f>TRUE</f>
        <v>1</v>
      </c>
      <c r="J483" s="23" t="b">
        <f>FALSE</f>
        <v>0</v>
      </c>
      <c r="K483" s="21" t="b">
        <f>FALSE</f>
        <v>0</v>
      </c>
      <c r="L483" s="20" t="b">
        <f>FALSE</f>
        <v>0</v>
      </c>
      <c r="M483" s="20" t="b">
        <f>FALSE</f>
        <v>0</v>
      </c>
      <c r="N483" s="29">
        <v>86.22</v>
      </c>
      <c r="O483" s="28">
        <f>SUMIFS(Players[Base], Players[Team], Players[[#This Row],[Team]], Players[Entry], TRUE) * Settings!$B$3</f>
        <v>0</v>
      </c>
      <c r="P483" s="28">
        <f>SUMIFS(Players[Base], Players[Team], Players[[#This Row],[Team]], Players[Sniper], TRUE) * Settings!$B$4</f>
        <v>0</v>
      </c>
      <c r="Q483" s="28">
        <f>SUMIFS(Players[Base], Players[Team], Players[[#This Row],[Team]], Players[Captain], TRUE) * Settings!$B$5</f>
        <v>0</v>
      </c>
      <c r="R483" s="28">
        <f>SUMIFS(Players[Base], Players[Team], Players[[#This Row],[Team]], Players[Coach], TRUE) * Settings!$B$6</f>
        <v>0</v>
      </c>
      <c r="S483" s="28">
        <f>IF(Players[[#This Row],[Team]] = 0, 0, AVERAGEIFS(Players[ANC Base ATK], Players[Team], Players[[#This Row],[Team]]))</f>
        <v>0</v>
      </c>
      <c r="T483" s="28">
        <f>IF(Players[[#This Row],[Team]] = 0, 0, AVERAGEIFS(Players[ANC Base DEF], Players[Team], Players[[#This Row],[Team]]))</f>
        <v>0</v>
      </c>
      <c r="U483" s="28">
        <v>3.8852834051487979</v>
      </c>
      <c r="V483" s="28">
        <v>84.041339141490539</v>
      </c>
    </row>
    <row r="484" spans="1:22" ht="15" customHeight="1">
      <c r="A484" s="12">
        <v>405</v>
      </c>
      <c r="B484" s="12" t="s">
        <v>597</v>
      </c>
      <c r="C484" s="12"/>
      <c r="D484" s="12"/>
      <c r="E484" s="12"/>
      <c r="F48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84" s="12" t="str">
        <f>IF(Players[[#This Row],[Coach]], "Coach", IF(Players[[#This Row],[Active]], "Active", "Inactive"))</f>
        <v>Active</v>
      </c>
      <c r="H484" s="32">
        <f>Players[[#This Row],[Base]] * Settings!$B$2 + Players[[#This Row],[Entry Bonus]] + Players[[#This Row],[Sniper Bonus]] + Players[[#This Row],[Captain Bonus]] + Players[[#This Row],[Coach Bonus]]</f>
        <v>6.8340000000000005</v>
      </c>
      <c r="I484" s="21" t="b">
        <f>TRUE</f>
        <v>1</v>
      </c>
      <c r="J484" s="23" t="b">
        <f>FALSE</f>
        <v>0</v>
      </c>
      <c r="K484" s="21" t="b">
        <f>FALSE</f>
        <v>0</v>
      </c>
      <c r="L484" s="20" t="b">
        <f>FALSE</f>
        <v>0</v>
      </c>
      <c r="M484" s="20" t="b">
        <f>FALSE</f>
        <v>0</v>
      </c>
      <c r="N484" s="29">
        <v>11.39</v>
      </c>
      <c r="O484" s="28">
        <f>SUMIFS(Players[Base], Players[Team], Players[[#This Row],[Team]], Players[Entry], TRUE) * Settings!$B$3</f>
        <v>0</v>
      </c>
      <c r="P484" s="28">
        <f>SUMIFS(Players[Base], Players[Team], Players[[#This Row],[Team]], Players[Sniper], TRUE) * Settings!$B$4</f>
        <v>0</v>
      </c>
      <c r="Q484" s="28">
        <f>SUMIFS(Players[Base], Players[Team], Players[[#This Row],[Team]], Players[Captain], TRUE) * Settings!$B$5</f>
        <v>0</v>
      </c>
      <c r="R484" s="28">
        <f>SUMIFS(Players[Base], Players[Team], Players[[#This Row],[Team]], Players[Coach], TRUE) * Settings!$B$6</f>
        <v>0</v>
      </c>
      <c r="S484" s="28">
        <f>IF(Players[[#This Row],[Team]] = 0, 0, AVERAGEIFS(Players[ANC Base ATK], Players[Team], Players[[#This Row],[Team]]))</f>
        <v>0</v>
      </c>
      <c r="T484" s="28">
        <f>IF(Players[[#This Row],[Team]] = 0, 0, AVERAGEIFS(Players[ANC Base DEF], Players[Team], Players[[#This Row],[Team]]))</f>
        <v>0</v>
      </c>
      <c r="U484" s="28">
        <v>3.8614107405591054</v>
      </c>
      <c r="V484" s="28">
        <v>97.181677519467939</v>
      </c>
    </row>
    <row r="485" spans="1:22" ht="15" customHeight="1">
      <c r="A485" s="12">
        <v>207</v>
      </c>
      <c r="B485" s="12" t="s">
        <v>598</v>
      </c>
      <c r="C485" s="12"/>
      <c r="D485" s="12"/>
      <c r="E485" s="12"/>
      <c r="F48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85" s="12" t="str">
        <f>IF(Players[[#This Row],[Coach]], "Coach", IF(Players[[#This Row],[Active]], "Active", "Inactive"))</f>
        <v>Active</v>
      </c>
      <c r="H485" s="32">
        <f>Players[[#This Row],[Base]] * Settings!$B$2 + Players[[#This Row],[Entry Bonus]] + Players[[#This Row],[Sniper Bonus]] + Players[[#This Row],[Captain Bonus]] + Players[[#This Row],[Coach Bonus]]</f>
        <v>3.9180000000000001</v>
      </c>
      <c r="I485" s="21" t="b">
        <f>TRUE</f>
        <v>1</v>
      </c>
      <c r="J485" s="23" t="b">
        <f>FALSE</f>
        <v>0</v>
      </c>
      <c r="K485" s="21" t="b">
        <f>FALSE</f>
        <v>0</v>
      </c>
      <c r="L485" s="20" t="b">
        <f>FALSE</f>
        <v>0</v>
      </c>
      <c r="M485" s="20" t="b">
        <f>FALSE</f>
        <v>0</v>
      </c>
      <c r="N485" s="29">
        <v>6.53</v>
      </c>
      <c r="O485" s="28">
        <f>SUMIFS(Players[Base], Players[Team], Players[[#This Row],[Team]], Players[Entry], TRUE) * Settings!$B$3</f>
        <v>0</v>
      </c>
      <c r="P485" s="28">
        <f>SUMIFS(Players[Base], Players[Team], Players[[#This Row],[Team]], Players[Sniper], TRUE) * Settings!$B$4</f>
        <v>0</v>
      </c>
      <c r="Q485" s="28">
        <f>SUMIFS(Players[Base], Players[Team], Players[[#This Row],[Team]], Players[Captain], TRUE) * Settings!$B$5</f>
        <v>0</v>
      </c>
      <c r="R485" s="28">
        <f>SUMIFS(Players[Base], Players[Team], Players[[#This Row],[Team]], Players[Coach], TRUE) * Settings!$B$6</f>
        <v>0</v>
      </c>
      <c r="S485" s="28">
        <f>IF(Players[[#This Row],[Team]] = 0, 0, AVERAGEIFS(Players[ANC Base ATK], Players[Team], Players[[#This Row],[Team]]))</f>
        <v>0</v>
      </c>
      <c r="T485" s="28">
        <f>IF(Players[[#This Row],[Team]] = 0, 0, AVERAGEIFS(Players[ANC Base DEF], Players[Team], Players[[#This Row],[Team]]))</f>
        <v>0</v>
      </c>
      <c r="U485" s="28">
        <v>3.6674336068302615</v>
      </c>
      <c r="V485" s="28">
        <v>18.813353348485727</v>
      </c>
    </row>
    <row r="486" spans="1:22" ht="15" customHeight="1">
      <c r="A486" s="12">
        <v>466</v>
      </c>
      <c r="B486" s="12" t="s">
        <v>599</v>
      </c>
      <c r="C486" s="12"/>
      <c r="D486" s="12"/>
      <c r="E486" s="12"/>
      <c r="F48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86" s="12" t="str">
        <f>IF(Players[[#This Row],[Coach]], "Coach", IF(Players[[#This Row],[Active]], "Active", "Inactive"))</f>
        <v>Active</v>
      </c>
      <c r="H486" s="32">
        <f>Players[[#This Row],[Base]] * Settings!$B$2 + Players[[#This Row],[Entry Bonus]] + Players[[#This Row],[Sniper Bonus]] + Players[[#This Row],[Captain Bonus]] + Players[[#This Row],[Coach Bonus]]</f>
        <v>3.9599999999999995</v>
      </c>
      <c r="I486" s="21" t="b">
        <f>TRUE</f>
        <v>1</v>
      </c>
      <c r="J486" s="23" t="b">
        <f>FALSE</f>
        <v>0</v>
      </c>
      <c r="K486" s="21" t="b">
        <f>FALSE</f>
        <v>0</v>
      </c>
      <c r="L486" s="20" t="b">
        <f>FALSE</f>
        <v>0</v>
      </c>
      <c r="M486" s="20" t="b">
        <f>FALSE</f>
        <v>0</v>
      </c>
      <c r="N486" s="29">
        <v>6.6</v>
      </c>
      <c r="O486" s="28">
        <f>SUMIFS(Players[Base], Players[Team], Players[[#This Row],[Team]], Players[Entry], TRUE) * Settings!$B$3</f>
        <v>0</v>
      </c>
      <c r="P486" s="28">
        <f>SUMIFS(Players[Base], Players[Team], Players[[#This Row],[Team]], Players[Sniper], TRUE) * Settings!$B$4</f>
        <v>0</v>
      </c>
      <c r="Q486" s="28">
        <f>SUMIFS(Players[Base], Players[Team], Players[[#This Row],[Team]], Players[Captain], TRUE) * Settings!$B$5</f>
        <v>0</v>
      </c>
      <c r="R486" s="28">
        <f>SUMIFS(Players[Base], Players[Team], Players[[#This Row],[Team]], Players[Coach], TRUE) * Settings!$B$6</f>
        <v>0</v>
      </c>
      <c r="S486" s="28">
        <f>IF(Players[[#This Row],[Team]] = 0, 0, AVERAGEIFS(Players[ANC Base ATK], Players[Team], Players[[#This Row],[Team]]))</f>
        <v>0</v>
      </c>
      <c r="T486" s="28">
        <f>IF(Players[[#This Row],[Team]] = 0, 0, AVERAGEIFS(Players[ANC Base DEF], Players[Team], Players[[#This Row],[Team]]))</f>
        <v>0</v>
      </c>
      <c r="U486" s="28">
        <v>3.4590477940389417</v>
      </c>
      <c r="V486" s="28">
        <v>7.0395100003095932</v>
      </c>
    </row>
    <row r="487" spans="1:22" ht="15" customHeight="1">
      <c r="A487" s="12">
        <v>475</v>
      </c>
      <c r="B487" s="12" t="s">
        <v>600</v>
      </c>
      <c r="C487" s="12"/>
      <c r="D487" s="12"/>
      <c r="E487" s="12"/>
      <c r="F48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87" s="12" t="str">
        <f>IF(Players[[#This Row],[Coach]], "Coach", IF(Players[[#This Row],[Active]], "Active", "Inactive"))</f>
        <v>Active</v>
      </c>
      <c r="H487" s="32">
        <f>Players[[#This Row],[Base]] * Settings!$B$2 + Players[[#This Row],[Entry Bonus]] + Players[[#This Row],[Sniper Bonus]] + Players[[#This Row],[Captain Bonus]] + Players[[#This Row],[Coach Bonus]]</f>
        <v>7.3679999999999994</v>
      </c>
      <c r="I487" s="21" t="b">
        <f>TRUE</f>
        <v>1</v>
      </c>
      <c r="J487" s="23" t="b">
        <f>FALSE</f>
        <v>0</v>
      </c>
      <c r="K487" s="21" t="b">
        <f>FALSE</f>
        <v>0</v>
      </c>
      <c r="L487" s="20" t="b">
        <f>FALSE</f>
        <v>0</v>
      </c>
      <c r="M487" s="20" t="b">
        <f>FALSE</f>
        <v>0</v>
      </c>
      <c r="N487" s="29">
        <v>12.28</v>
      </c>
      <c r="O487" s="28">
        <f>SUMIFS(Players[Base], Players[Team], Players[[#This Row],[Team]], Players[Entry], TRUE) * Settings!$B$3</f>
        <v>0</v>
      </c>
      <c r="P487" s="28">
        <f>SUMIFS(Players[Base], Players[Team], Players[[#This Row],[Team]], Players[Sniper], TRUE) * Settings!$B$4</f>
        <v>0</v>
      </c>
      <c r="Q487" s="28">
        <f>SUMIFS(Players[Base], Players[Team], Players[[#This Row],[Team]], Players[Captain], TRUE) * Settings!$B$5</f>
        <v>0</v>
      </c>
      <c r="R487" s="28">
        <f>SUMIFS(Players[Base], Players[Team], Players[[#This Row],[Team]], Players[Coach], TRUE) * Settings!$B$6</f>
        <v>0</v>
      </c>
      <c r="S487" s="28">
        <f>IF(Players[[#This Row],[Team]] = 0, 0, AVERAGEIFS(Players[ANC Base ATK], Players[Team], Players[[#This Row],[Team]]))</f>
        <v>0</v>
      </c>
      <c r="T487" s="28">
        <f>IF(Players[[#This Row],[Team]] = 0, 0, AVERAGEIFS(Players[ANC Base DEF], Players[Team], Players[[#This Row],[Team]]))</f>
        <v>0</v>
      </c>
      <c r="U487" s="28">
        <v>3.417272988600998</v>
      </c>
      <c r="V487" s="28">
        <v>82.699426684619539</v>
      </c>
    </row>
    <row r="488" spans="1:22" ht="15" customHeight="1">
      <c r="A488" s="15">
        <v>901</v>
      </c>
      <c r="B488" s="15" t="s">
        <v>601</v>
      </c>
      <c r="C488" s="15" t="s">
        <v>206</v>
      </c>
      <c r="D488" s="15"/>
      <c r="E488" s="15"/>
      <c r="F488" s="15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88" s="15" t="str">
        <f>IF(Players[[#This Row],[Coach]], "Coach", IF(Players[[#This Row],[Active]], "Active", "Inactive"))</f>
        <v>Active</v>
      </c>
      <c r="H488" s="32">
        <f>Players[[#This Row],[Base]] * Settings!$B$2 + Players[[#This Row],[Entry Bonus]] + Players[[#This Row],[Sniper Bonus]] + Players[[#This Row],[Captain Bonus]] + Players[[#This Row],[Coach Bonus]]</f>
        <v>4.7219999999999995</v>
      </c>
      <c r="I488" s="21" t="b">
        <f>TRUE</f>
        <v>1</v>
      </c>
      <c r="J488" s="23" t="b">
        <f>FALSE</f>
        <v>0</v>
      </c>
      <c r="K488" s="21" t="b">
        <f>FALSE</f>
        <v>0</v>
      </c>
      <c r="L488" s="20" t="b">
        <f>FALSE</f>
        <v>0</v>
      </c>
      <c r="M488" s="20" t="b">
        <f>FALSE</f>
        <v>0</v>
      </c>
      <c r="N488" s="29">
        <v>7.87</v>
      </c>
      <c r="O488" s="28">
        <f>SUMIFS(Players[Base], Players[Team], Players[[#This Row],[Team]], Players[Entry], TRUE) * Settings!$B$3</f>
        <v>0</v>
      </c>
      <c r="P488" s="28">
        <f>SUMIFS(Players[Base], Players[Team], Players[[#This Row],[Team]], Players[Sniper], TRUE) * Settings!$B$4</f>
        <v>0</v>
      </c>
      <c r="Q488" s="28">
        <f>SUMIFS(Players[Base], Players[Team], Players[[#This Row],[Team]], Players[Captain], TRUE) * Settings!$B$5</f>
        <v>0</v>
      </c>
      <c r="R488" s="28">
        <f>SUMIFS(Players[Base], Players[Team], Players[[#This Row],[Team]], Players[Coach], TRUE) * Settings!$B$6</f>
        <v>0</v>
      </c>
      <c r="S488" s="28">
        <f>IF(Players[[#This Row],[Team]] = 0, 0, AVERAGEIFS(Players[ANC Base ATK], Players[Team], Players[[#This Row],[Team]]))</f>
        <v>0</v>
      </c>
      <c r="T488" s="28">
        <f>IF(Players[[#This Row],[Team]] = 0, 0, AVERAGEIFS(Players[ANC Base DEF], Players[Team], Players[[#This Row],[Team]]))</f>
        <v>0</v>
      </c>
      <c r="U488" s="28">
        <v>3.3910575770606575</v>
      </c>
      <c r="V488" s="28">
        <v>75.906108454398634</v>
      </c>
    </row>
    <row r="489" spans="1:22" ht="15" customHeight="1">
      <c r="A489" s="12">
        <v>536</v>
      </c>
      <c r="B489" s="12" t="s">
        <v>602</v>
      </c>
      <c r="C489" s="12"/>
      <c r="D489" s="12"/>
      <c r="E489" s="12"/>
      <c r="F48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89" s="12" t="str">
        <f>IF(Players[[#This Row],[Coach]], "Coach", IF(Players[[#This Row],[Active]], "Active", "Inactive"))</f>
        <v>Active</v>
      </c>
      <c r="H489" s="32">
        <f>Players[[#This Row],[Base]] * Settings!$B$2 + Players[[#This Row],[Entry Bonus]] + Players[[#This Row],[Sniper Bonus]] + Players[[#This Row],[Captain Bonus]] + Players[[#This Row],[Coach Bonus]]</f>
        <v>7.3139999999999992</v>
      </c>
      <c r="I489" s="21" t="b">
        <f>TRUE</f>
        <v>1</v>
      </c>
      <c r="J489" s="23" t="b">
        <f>FALSE</f>
        <v>0</v>
      </c>
      <c r="K489" s="21" t="b">
        <f>FALSE</f>
        <v>0</v>
      </c>
      <c r="L489" s="20" t="b">
        <f>FALSE</f>
        <v>0</v>
      </c>
      <c r="M489" s="20" t="b">
        <f>FALSE</f>
        <v>0</v>
      </c>
      <c r="N489" s="29">
        <v>12.19</v>
      </c>
      <c r="O489" s="28">
        <f>SUMIFS(Players[Base], Players[Team], Players[[#This Row],[Team]], Players[Entry], TRUE) * Settings!$B$3</f>
        <v>0</v>
      </c>
      <c r="P489" s="28">
        <f>SUMIFS(Players[Base], Players[Team], Players[[#This Row],[Team]], Players[Sniper], TRUE) * Settings!$B$4</f>
        <v>0</v>
      </c>
      <c r="Q489" s="28">
        <f>SUMIFS(Players[Base], Players[Team], Players[[#This Row],[Team]], Players[Captain], TRUE) * Settings!$B$5</f>
        <v>0</v>
      </c>
      <c r="R489" s="28">
        <f>SUMIFS(Players[Base], Players[Team], Players[[#This Row],[Team]], Players[Coach], TRUE) * Settings!$B$6</f>
        <v>0</v>
      </c>
      <c r="S489" s="28">
        <f>IF(Players[[#This Row],[Team]] = 0, 0, AVERAGEIFS(Players[ANC Base ATK], Players[Team], Players[[#This Row],[Team]]))</f>
        <v>0</v>
      </c>
      <c r="T489" s="28">
        <f>IF(Players[[#This Row],[Team]] = 0, 0, AVERAGEIFS(Players[ANC Base DEF], Players[Team], Players[[#This Row],[Team]]))</f>
        <v>0</v>
      </c>
      <c r="U489" s="28">
        <v>3.3489430631804016</v>
      </c>
      <c r="V489" s="28">
        <v>41.218023430904275</v>
      </c>
    </row>
    <row r="490" spans="1:22" ht="15" customHeight="1">
      <c r="A490" s="12">
        <v>557</v>
      </c>
      <c r="B490" s="12" t="s">
        <v>603</v>
      </c>
      <c r="C490" s="12"/>
      <c r="D490" s="12"/>
      <c r="E490" s="12"/>
      <c r="F49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90" s="12" t="str">
        <f>IF(Players[[#This Row],[Coach]], "Coach", IF(Players[[#This Row],[Active]], "Active", "Inactive"))</f>
        <v>Active</v>
      </c>
      <c r="H490" s="32">
        <f>Players[[#This Row],[Base]] * Settings!$B$2 + Players[[#This Row],[Entry Bonus]] + Players[[#This Row],[Sniper Bonus]] + Players[[#This Row],[Captain Bonus]] + Players[[#This Row],[Coach Bonus]]</f>
        <v>4.9859999999999998</v>
      </c>
      <c r="I490" s="21" t="b">
        <f>TRUE</f>
        <v>1</v>
      </c>
      <c r="J490" s="23" t="b">
        <f>FALSE</f>
        <v>0</v>
      </c>
      <c r="K490" s="21" t="b">
        <f>FALSE</f>
        <v>0</v>
      </c>
      <c r="L490" s="20" t="b">
        <f>FALSE</f>
        <v>0</v>
      </c>
      <c r="M490" s="20" t="b">
        <f>FALSE</f>
        <v>0</v>
      </c>
      <c r="N490" s="29">
        <v>8.31</v>
      </c>
      <c r="O490" s="28">
        <f>SUMIFS(Players[Base], Players[Team], Players[[#This Row],[Team]], Players[Entry], TRUE) * Settings!$B$3</f>
        <v>0</v>
      </c>
      <c r="P490" s="28">
        <f>SUMIFS(Players[Base], Players[Team], Players[[#This Row],[Team]], Players[Sniper], TRUE) * Settings!$B$4</f>
        <v>0</v>
      </c>
      <c r="Q490" s="28">
        <f>SUMIFS(Players[Base], Players[Team], Players[[#This Row],[Team]], Players[Captain], TRUE) * Settings!$B$5</f>
        <v>0</v>
      </c>
      <c r="R490" s="28">
        <f>SUMIFS(Players[Base], Players[Team], Players[[#This Row],[Team]], Players[Coach], TRUE) * Settings!$B$6</f>
        <v>0</v>
      </c>
      <c r="S490" s="28">
        <f>IF(Players[[#This Row],[Team]] = 0, 0, AVERAGEIFS(Players[ANC Base ATK], Players[Team], Players[[#This Row],[Team]]))</f>
        <v>0</v>
      </c>
      <c r="T490" s="28">
        <f>IF(Players[[#This Row],[Team]] = 0, 0, AVERAGEIFS(Players[ANC Base DEF], Players[Team], Players[[#This Row],[Team]]))</f>
        <v>0</v>
      </c>
      <c r="U490" s="28">
        <v>3.161655717050297</v>
      </c>
      <c r="V490" s="28">
        <v>3.8938905814063505</v>
      </c>
    </row>
    <row r="491" spans="1:22" ht="15" customHeight="1">
      <c r="A491" s="12">
        <v>4</v>
      </c>
      <c r="B491" s="12" t="s">
        <v>604</v>
      </c>
      <c r="C491" s="12" t="s">
        <v>29</v>
      </c>
      <c r="D491" s="12"/>
      <c r="E491" s="12"/>
      <c r="F49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91" s="12" t="str">
        <f>IF(Players[[#This Row],[Coach]], "Coach", IF(Players[[#This Row],[Active]], "Active", "Inactive"))</f>
        <v>Active</v>
      </c>
      <c r="H491" s="32">
        <f>Players[[#This Row],[Base]] * Settings!$B$2 + Players[[#This Row],[Entry Bonus]] + Players[[#This Row],[Sniper Bonus]] + Players[[#This Row],[Captain Bonus]] + Players[[#This Row],[Coach Bonus]]</f>
        <v>3.0839999999999996</v>
      </c>
      <c r="I491" s="21" t="b">
        <f>TRUE</f>
        <v>1</v>
      </c>
      <c r="J491" s="23" t="b">
        <f>FALSE</f>
        <v>0</v>
      </c>
      <c r="K491" s="21" t="b">
        <f>FALSE</f>
        <v>0</v>
      </c>
      <c r="L491" s="20" t="b">
        <f>FALSE</f>
        <v>0</v>
      </c>
      <c r="M491" s="20" t="b">
        <f>FALSE</f>
        <v>0</v>
      </c>
      <c r="N491" s="29">
        <v>5.14</v>
      </c>
      <c r="O491" s="28">
        <f>SUMIFS(Players[Base], Players[Team], Players[[#This Row],[Team]], Players[Entry], TRUE) * Settings!$B$3</f>
        <v>0</v>
      </c>
      <c r="P491" s="28">
        <f>SUMIFS(Players[Base], Players[Team], Players[[#This Row],[Team]], Players[Sniper], TRUE) * Settings!$B$4</f>
        <v>0</v>
      </c>
      <c r="Q491" s="28">
        <f>SUMIFS(Players[Base], Players[Team], Players[[#This Row],[Team]], Players[Captain], TRUE) * Settings!$B$5</f>
        <v>0</v>
      </c>
      <c r="R491" s="28">
        <f>SUMIFS(Players[Base], Players[Team], Players[[#This Row],[Team]], Players[Coach], TRUE) * Settings!$B$6</f>
        <v>0</v>
      </c>
      <c r="S491" s="28">
        <f>IF(Players[[#This Row],[Team]] = 0, 0, AVERAGEIFS(Players[ANC Base ATK], Players[Team], Players[[#This Row],[Team]]))</f>
        <v>0</v>
      </c>
      <c r="T491" s="28">
        <f>IF(Players[[#This Row],[Team]] = 0, 0, AVERAGEIFS(Players[ANC Base DEF], Players[Team], Players[[#This Row],[Team]]))</f>
        <v>0</v>
      </c>
      <c r="U491" s="28">
        <v>3.0063760728940907</v>
      </c>
      <c r="V491" s="28">
        <v>41.264120674502777</v>
      </c>
    </row>
    <row r="492" spans="1:22" ht="15" customHeight="1">
      <c r="A492" s="12">
        <v>448</v>
      </c>
      <c r="B492" s="12" t="s">
        <v>605</v>
      </c>
      <c r="C492" s="12"/>
      <c r="D492" s="12"/>
      <c r="E492" s="12"/>
      <c r="F49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92" s="12" t="str">
        <f>IF(Players[[#This Row],[Coach]], "Coach", IF(Players[[#This Row],[Active]], "Active", "Inactive"))</f>
        <v>Active</v>
      </c>
      <c r="H492" s="32">
        <f>Players[[#This Row],[Base]] * Settings!$B$2 + Players[[#This Row],[Entry Bonus]] + Players[[#This Row],[Sniper Bonus]] + Players[[#This Row],[Captain Bonus]] + Players[[#This Row],[Coach Bonus]]</f>
        <v>8.9760000000000009</v>
      </c>
      <c r="I492" s="21" t="b">
        <f>TRUE</f>
        <v>1</v>
      </c>
      <c r="J492" s="23" t="b">
        <f>FALSE</f>
        <v>0</v>
      </c>
      <c r="K492" s="21" t="b">
        <f>FALSE</f>
        <v>0</v>
      </c>
      <c r="L492" s="20" t="b">
        <f>FALSE</f>
        <v>0</v>
      </c>
      <c r="M492" s="20" t="b">
        <f>FALSE</f>
        <v>0</v>
      </c>
      <c r="N492" s="29">
        <v>14.96</v>
      </c>
      <c r="O492" s="28">
        <f>SUMIFS(Players[Base], Players[Team], Players[[#This Row],[Team]], Players[Entry], TRUE) * Settings!$B$3</f>
        <v>0</v>
      </c>
      <c r="P492" s="28">
        <f>SUMIFS(Players[Base], Players[Team], Players[[#This Row],[Team]], Players[Sniper], TRUE) * Settings!$B$4</f>
        <v>0</v>
      </c>
      <c r="Q492" s="28">
        <f>SUMIFS(Players[Base], Players[Team], Players[[#This Row],[Team]], Players[Captain], TRUE) * Settings!$B$5</f>
        <v>0</v>
      </c>
      <c r="R492" s="28">
        <f>SUMIFS(Players[Base], Players[Team], Players[[#This Row],[Team]], Players[Coach], TRUE) * Settings!$B$6</f>
        <v>0</v>
      </c>
      <c r="S492" s="28">
        <f>IF(Players[[#This Row],[Team]] = 0, 0, AVERAGEIFS(Players[ANC Base ATK], Players[Team], Players[[#This Row],[Team]]))</f>
        <v>0</v>
      </c>
      <c r="T492" s="28">
        <f>IF(Players[[#This Row],[Team]] = 0, 0, AVERAGEIFS(Players[ANC Base DEF], Players[Team], Players[[#This Row],[Team]]))</f>
        <v>0</v>
      </c>
      <c r="U492" s="28">
        <v>2.9362326031511841</v>
      </c>
      <c r="V492" s="28">
        <v>86.723936283033282</v>
      </c>
    </row>
    <row r="493" spans="1:22" ht="15" customHeight="1">
      <c r="A493" s="12">
        <v>501</v>
      </c>
      <c r="B493" s="12" t="s">
        <v>606</v>
      </c>
      <c r="C493" s="12"/>
      <c r="D493" s="12"/>
      <c r="E493" s="12"/>
      <c r="F49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93" s="12" t="str">
        <f>IF(Players[[#This Row],[Coach]], "Coach", IF(Players[[#This Row],[Active]], "Active", "Inactive"))</f>
        <v>Active</v>
      </c>
      <c r="H493" s="32">
        <f>Players[[#This Row],[Base]] * Settings!$B$2 + Players[[#This Row],[Entry Bonus]] + Players[[#This Row],[Sniper Bonus]] + Players[[#This Row],[Captain Bonus]] + Players[[#This Row],[Coach Bonus]]</f>
        <v>14.783999999999999</v>
      </c>
      <c r="I493" s="21" t="b">
        <f>TRUE</f>
        <v>1</v>
      </c>
      <c r="J493" s="23" t="b">
        <f>FALSE</f>
        <v>0</v>
      </c>
      <c r="K493" s="21" t="b">
        <f>FALSE</f>
        <v>0</v>
      </c>
      <c r="L493" s="20" t="b">
        <f>FALSE</f>
        <v>0</v>
      </c>
      <c r="M493" s="20" t="b">
        <f>FALSE</f>
        <v>0</v>
      </c>
      <c r="N493" s="29">
        <v>24.64</v>
      </c>
      <c r="O493" s="28">
        <f>SUMIFS(Players[Base], Players[Team], Players[[#This Row],[Team]], Players[Entry], TRUE) * Settings!$B$3</f>
        <v>0</v>
      </c>
      <c r="P493" s="28">
        <f>SUMIFS(Players[Base], Players[Team], Players[[#This Row],[Team]], Players[Sniper], TRUE) * Settings!$B$4</f>
        <v>0</v>
      </c>
      <c r="Q493" s="28">
        <f>SUMIFS(Players[Base], Players[Team], Players[[#This Row],[Team]], Players[Captain], TRUE) * Settings!$B$5</f>
        <v>0</v>
      </c>
      <c r="R493" s="28">
        <f>SUMIFS(Players[Base], Players[Team], Players[[#This Row],[Team]], Players[Coach], TRUE) * Settings!$B$6</f>
        <v>0</v>
      </c>
      <c r="S493" s="28">
        <f>IF(Players[[#This Row],[Team]] = 0, 0, AVERAGEIFS(Players[ANC Base ATK], Players[Team], Players[[#This Row],[Team]]))</f>
        <v>0</v>
      </c>
      <c r="T493" s="28">
        <f>IF(Players[[#This Row],[Team]] = 0, 0, AVERAGEIFS(Players[ANC Base DEF], Players[Team], Players[[#This Row],[Team]]))</f>
        <v>0</v>
      </c>
      <c r="U493" s="28">
        <v>2.8812613446973518</v>
      </c>
      <c r="V493" s="28">
        <v>3.314457405029636</v>
      </c>
    </row>
    <row r="494" spans="1:22" ht="15" customHeight="1">
      <c r="A494" s="12">
        <v>435</v>
      </c>
      <c r="B494" s="12" t="s">
        <v>607</v>
      </c>
      <c r="C494" s="12"/>
      <c r="D494" s="12"/>
      <c r="E494" s="12"/>
      <c r="F49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94" s="12" t="str">
        <f>IF(Players[[#This Row],[Coach]], "Coach", IF(Players[[#This Row],[Active]], "Active", "Inactive"))</f>
        <v>Active</v>
      </c>
      <c r="H494" s="32">
        <f>Players[[#This Row],[Base]] * Settings!$B$2 + Players[[#This Row],[Entry Bonus]] + Players[[#This Row],[Sniper Bonus]] + Players[[#This Row],[Captain Bonus]] + Players[[#This Row],[Coach Bonus]]</f>
        <v>17.387999999999998</v>
      </c>
      <c r="I494" s="21" t="b">
        <f>TRUE</f>
        <v>1</v>
      </c>
      <c r="J494" s="23" t="b">
        <f>FALSE</f>
        <v>0</v>
      </c>
      <c r="K494" s="21" t="b">
        <f>FALSE</f>
        <v>0</v>
      </c>
      <c r="L494" s="20" t="b">
        <f>FALSE</f>
        <v>0</v>
      </c>
      <c r="M494" s="20" t="b">
        <f>FALSE</f>
        <v>0</v>
      </c>
      <c r="N494" s="29">
        <v>28.98</v>
      </c>
      <c r="O494" s="28">
        <f>SUMIFS(Players[Base], Players[Team], Players[[#This Row],[Team]], Players[Entry], TRUE) * Settings!$B$3</f>
        <v>0</v>
      </c>
      <c r="P494" s="28">
        <f>SUMIFS(Players[Base], Players[Team], Players[[#This Row],[Team]], Players[Sniper], TRUE) * Settings!$B$4</f>
        <v>0</v>
      </c>
      <c r="Q494" s="28">
        <f>SUMIFS(Players[Base], Players[Team], Players[[#This Row],[Team]], Players[Captain], TRUE) * Settings!$B$5</f>
        <v>0</v>
      </c>
      <c r="R494" s="28">
        <f>SUMIFS(Players[Base], Players[Team], Players[[#This Row],[Team]], Players[Coach], TRUE) * Settings!$B$6</f>
        <v>0</v>
      </c>
      <c r="S494" s="28">
        <f>IF(Players[[#This Row],[Team]] = 0, 0, AVERAGEIFS(Players[ANC Base ATK], Players[Team], Players[[#This Row],[Team]]))</f>
        <v>0</v>
      </c>
      <c r="T494" s="28">
        <f>IF(Players[[#This Row],[Team]] = 0, 0, AVERAGEIFS(Players[ANC Base DEF], Players[Team], Players[[#This Row],[Team]]))</f>
        <v>0</v>
      </c>
      <c r="U494" s="28">
        <v>2.8595115376091904</v>
      </c>
      <c r="V494" s="28">
        <v>74.784698666955933</v>
      </c>
    </row>
    <row r="495" spans="1:22" ht="15" customHeight="1">
      <c r="A495" s="12">
        <v>615</v>
      </c>
      <c r="B495" s="12" t="s">
        <v>608</v>
      </c>
      <c r="C495" s="12"/>
      <c r="D495" s="12"/>
      <c r="E495" s="12"/>
      <c r="F49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95" s="12" t="str">
        <f>IF(Players[[#This Row],[Coach]], "Coach", IF(Players[[#This Row],[Active]], "Active", "Inactive"))</f>
        <v>Active</v>
      </c>
      <c r="H495" s="32">
        <f>Players[[#This Row],[Base]] * Settings!$B$2 + Players[[#This Row],[Entry Bonus]] + Players[[#This Row],[Sniper Bonus]] + Players[[#This Row],[Captain Bonus]] + Players[[#This Row],[Coach Bonus]]</f>
        <v>3.714</v>
      </c>
      <c r="I495" s="21" t="b">
        <f>TRUE</f>
        <v>1</v>
      </c>
      <c r="J495" s="23" t="b">
        <f>FALSE</f>
        <v>0</v>
      </c>
      <c r="K495" s="21" t="b">
        <f>FALSE</f>
        <v>0</v>
      </c>
      <c r="L495" s="20" t="b">
        <f>FALSE</f>
        <v>0</v>
      </c>
      <c r="M495" s="20" t="b">
        <f>FALSE</f>
        <v>0</v>
      </c>
      <c r="N495" s="29">
        <v>6.19</v>
      </c>
      <c r="O495" s="28">
        <f>SUMIFS(Players[Base], Players[Team], Players[[#This Row],[Team]], Players[Entry], TRUE) * Settings!$B$3</f>
        <v>0</v>
      </c>
      <c r="P495" s="28">
        <f>SUMIFS(Players[Base], Players[Team], Players[[#This Row],[Team]], Players[Sniper], TRUE) * Settings!$B$4</f>
        <v>0</v>
      </c>
      <c r="Q495" s="28">
        <f>SUMIFS(Players[Base], Players[Team], Players[[#This Row],[Team]], Players[Captain], TRUE) * Settings!$B$5</f>
        <v>0</v>
      </c>
      <c r="R495" s="28">
        <f>SUMIFS(Players[Base], Players[Team], Players[[#This Row],[Team]], Players[Coach], TRUE) * Settings!$B$6</f>
        <v>0</v>
      </c>
      <c r="S495" s="28">
        <f>IF(Players[[#This Row],[Team]] = 0, 0, AVERAGEIFS(Players[ANC Base ATK], Players[Team], Players[[#This Row],[Team]]))</f>
        <v>0</v>
      </c>
      <c r="T495" s="28">
        <f>IF(Players[[#This Row],[Team]] = 0, 0, AVERAGEIFS(Players[ANC Base DEF], Players[Team], Players[[#This Row],[Team]]))</f>
        <v>0</v>
      </c>
      <c r="U495" s="28">
        <v>2.8539088972569226</v>
      </c>
      <c r="V495" s="28">
        <v>73.853609147032586</v>
      </c>
    </row>
    <row r="496" spans="1:22" ht="15" customHeight="1">
      <c r="A496" s="12">
        <v>189</v>
      </c>
      <c r="B496" s="12" t="s">
        <v>609</v>
      </c>
      <c r="C496" s="12"/>
      <c r="D496" s="12"/>
      <c r="E496" s="12"/>
      <c r="F49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96" s="12" t="str">
        <f>IF(Players[[#This Row],[Coach]], "Coach", IF(Players[[#This Row],[Active]], "Active", "Inactive"))</f>
        <v>Active</v>
      </c>
      <c r="H496" s="32">
        <f>Players[[#This Row],[Base]] * Settings!$B$2 + Players[[#This Row],[Entry Bonus]] + Players[[#This Row],[Sniper Bonus]] + Players[[#This Row],[Captain Bonus]] + Players[[#This Row],[Coach Bonus]]</f>
        <v>7.7459999999999996</v>
      </c>
      <c r="I496" s="21" t="b">
        <f>TRUE</f>
        <v>1</v>
      </c>
      <c r="J496" s="23" t="b">
        <f>FALSE</f>
        <v>0</v>
      </c>
      <c r="K496" s="21" t="b">
        <f>FALSE</f>
        <v>0</v>
      </c>
      <c r="L496" s="20" t="b">
        <f>FALSE</f>
        <v>0</v>
      </c>
      <c r="M496" s="20" t="b">
        <f>FALSE</f>
        <v>0</v>
      </c>
      <c r="N496" s="29">
        <v>12.91</v>
      </c>
      <c r="O496" s="28">
        <f>SUMIFS(Players[Base], Players[Team], Players[[#This Row],[Team]], Players[Entry], TRUE) * Settings!$B$3</f>
        <v>0</v>
      </c>
      <c r="P496" s="28">
        <f>SUMIFS(Players[Base], Players[Team], Players[[#This Row],[Team]], Players[Sniper], TRUE) * Settings!$B$4</f>
        <v>0</v>
      </c>
      <c r="Q496" s="28">
        <f>SUMIFS(Players[Base], Players[Team], Players[[#This Row],[Team]], Players[Captain], TRUE) * Settings!$B$5</f>
        <v>0</v>
      </c>
      <c r="R496" s="28">
        <f>SUMIFS(Players[Base], Players[Team], Players[[#This Row],[Team]], Players[Coach], TRUE) * Settings!$B$6</f>
        <v>0</v>
      </c>
      <c r="S496" s="28">
        <f>IF(Players[[#This Row],[Team]] = 0, 0, AVERAGEIFS(Players[ANC Base ATK], Players[Team], Players[[#This Row],[Team]]))</f>
        <v>0</v>
      </c>
      <c r="T496" s="28">
        <f>IF(Players[[#This Row],[Team]] = 0, 0, AVERAGEIFS(Players[ANC Base DEF], Players[Team], Players[[#This Row],[Team]]))</f>
        <v>0</v>
      </c>
      <c r="U496" s="28">
        <v>2.8298107812495186</v>
      </c>
      <c r="V496" s="28">
        <v>89.751112529988546</v>
      </c>
    </row>
    <row r="497" spans="1:22" ht="15" customHeight="1">
      <c r="A497" s="12">
        <v>483</v>
      </c>
      <c r="B497" s="12" t="s">
        <v>610</v>
      </c>
      <c r="C497" s="12"/>
      <c r="D497" s="12"/>
      <c r="E497" s="12"/>
      <c r="F49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97" s="12" t="str">
        <f>IF(Players[[#This Row],[Coach]], "Coach", IF(Players[[#This Row],[Active]], "Active", "Inactive"))</f>
        <v>Active</v>
      </c>
      <c r="H497" s="32">
        <f>Players[[#This Row],[Base]] * Settings!$B$2 + Players[[#This Row],[Entry Bonus]] + Players[[#This Row],[Sniper Bonus]] + Players[[#This Row],[Captain Bonus]] + Players[[#This Row],[Coach Bonus]]</f>
        <v>4.8840000000000003</v>
      </c>
      <c r="I497" s="21" t="b">
        <f>TRUE</f>
        <v>1</v>
      </c>
      <c r="J497" s="23" t="b">
        <f>FALSE</f>
        <v>0</v>
      </c>
      <c r="K497" s="21" t="b">
        <f>FALSE</f>
        <v>0</v>
      </c>
      <c r="L497" s="20" t="b">
        <f>FALSE</f>
        <v>0</v>
      </c>
      <c r="M497" s="20" t="b">
        <f>FALSE</f>
        <v>0</v>
      </c>
      <c r="N497" s="29">
        <v>8.14</v>
      </c>
      <c r="O497" s="28">
        <f>SUMIFS(Players[Base], Players[Team], Players[[#This Row],[Team]], Players[Entry], TRUE) * Settings!$B$3</f>
        <v>0</v>
      </c>
      <c r="P497" s="28">
        <f>SUMIFS(Players[Base], Players[Team], Players[[#This Row],[Team]], Players[Sniper], TRUE) * Settings!$B$4</f>
        <v>0</v>
      </c>
      <c r="Q497" s="28">
        <f>SUMIFS(Players[Base], Players[Team], Players[[#This Row],[Team]], Players[Captain], TRUE) * Settings!$B$5</f>
        <v>0</v>
      </c>
      <c r="R497" s="28">
        <f>SUMIFS(Players[Base], Players[Team], Players[[#This Row],[Team]], Players[Coach], TRUE) * Settings!$B$6</f>
        <v>0</v>
      </c>
      <c r="S497" s="28">
        <f>IF(Players[[#This Row],[Team]] = 0, 0, AVERAGEIFS(Players[ANC Base ATK], Players[Team], Players[[#This Row],[Team]]))</f>
        <v>0</v>
      </c>
      <c r="T497" s="28">
        <f>IF(Players[[#This Row],[Team]] = 0, 0, AVERAGEIFS(Players[ANC Base DEF], Players[Team], Players[[#This Row],[Team]]))</f>
        <v>0</v>
      </c>
      <c r="U497" s="28">
        <v>2.8153207928032518</v>
      </c>
      <c r="V497" s="28">
        <v>8.8793219967561434</v>
      </c>
    </row>
    <row r="498" spans="1:22" ht="15" customHeight="1">
      <c r="A498" s="12">
        <v>399</v>
      </c>
      <c r="B498" s="12" t="s">
        <v>611</v>
      </c>
      <c r="C498" s="12"/>
      <c r="D498" s="12"/>
      <c r="E498" s="12"/>
      <c r="F49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98" s="12" t="str">
        <f>IF(Players[[#This Row],[Coach]], "Coach", IF(Players[[#This Row],[Active]], "Active", "Inactive"))</f>
        <v>Active</v>
      </c>
      <c r="H498" s="32">
        <f>Players[[#This Row],[Base]] * Settings!$B$2 + Players[[#This Row],[Entry Bonus]] + Players[[#This Row],[Sniper Bonus]] + Players[[#This Row],[Captain Bonus]] + Players[[#This Row],[Coach Bonus]]</f>
        <v>44.327999999999996</v>
      </c>
      <c r="I498" s="21" t="b">
        <f>TRUE</f>
        <v>1</v>
      </c>
      <c r="J498" s="23" t="b">
        <f>FALSE</f>
        <v>0</v>
      </c>
      <c r="K498" s="21" t="b">
        <f>FALSE</f>
        <v>0</v>
      </c>
      <c r="L498" s="20" t="b">
        <f>FALSE</f>
        <v>0</v>
      </c>
      <c r="M498" s="20" t="b">
        <f>FALSE</f>
        <v>0</v>
      </c>
      <c r="N498" s="29">
        <v>73.88</v>
      </c>
      <c r="O498" s="28">
        <f>SUMIFS(Players[Base], Players[Team], Players[[#This Row],[Team]], Players[Entry], TRUE) * Settings!$B$3</f>
        <v>0</v>
      </c>
      <c r="P498" s="28">
        <f>SUMIFS(Players[Base], Players[Team], Players[[#This Row],[Team]], Players[Sniper], TRUE) * Settings!$B$4</f>
        <v>0</v>
      </c>
      <c r="Q498" s="28">
        <f>SUMIFS(Players[Base], Players[Team], Players[[#This Row],[Team]], Players[Captain], TRUE) * Settings!$B$5</f>
        <v>0</v>
      </c>
      <c r="R498" s="28">
        <f>SUMIFS(Players[Base], Players[Team], Players[[#This Row],[Team]], Players[Coach], TRUE) * Settings!$B$6</f>
        <v>0</v>
      </c>
      <c r="S498" s="28">
        <f>IF(Players[[#This Row],[Team]] = 0, 0, AVERAGEIFS(Players[ANC Base ATK], Players[Team], Players[[#This Row],[Team]]))</f>
        <v>0</v>
      </c>
      <c r="T498" s="28">
        <f>IF(Players[[#This Row],[Team]] = 0, 0, AVERAGEIFS(Players[ANC Base DEF], Players[Team], Players[[#This Row],[Team]]))</f>
        <v>0</v>
      </c>
      <c r="U498" s="28">
        <v>2.6933400552540729</v>
      </c>
      <c r="V498" s="28">
        <v>78.48806315944006</v>
      </c>
    </row>
    <row r="499" spans="1:22" ht="15" customHeight="1">
      <c r="A499" s="12">
        <v>522</v>
      </c>
      <c r="B499" s="12" t="s">
        <v>612</v>
      </c>
      <c r="C499" s="12"/>
      <c r="D499" s="12"/>
      <c r="E499" s="12"/>
      <c r="F49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499" s="12" t="str">
        <f>IF(Players[[#This Row],[Coach]], "Coach", IF(Players[[#This Row],[Active]], "Active", "Inactive"))</f>
        <v>Active</v>
      </c>
      <c r="H499" s="32">
        <f>Players[[#This Row],[Base]] * Settings!$B$2 + Players[[#This Row],[Entry Bonus]] + Players[[#This Row],[Sniper Bonus]] + Players[[#This Row],[Captain Bonus]] + Players[[#This Row],[Coach Bonus]]</f>
        <v>3.0599999999999996</v>
      </c>
      <c r="I499" s="21" t="b">
        <f>TRUE</f>
        <v>1</v>
      </c>
      <c r="J499" s="23" t="b">
        <f>FALSE</f>
        <v>0</v>
      </c>
      <c r="K499" s="21" t="b">
        <f>FALSE</f>
        <v>0</v>
      </c>
      <c r="L499" s="20" t="b">
        <f>FALSE</f>
        <v>0</v>
      </c>
      <c r="M499" s="20" t="b">
        <f>FALSE</f>
        <v>0</v>
      </c>
      <c r="N499" s="29">
        <v>5.0999999999999996</v>
      </c>
      <c r="O499" s="28">
        <f>SUMIFS(Players[Base], Players[Team], Players[[#This Row],[Team]], Players[Entry], TRUE) * Settings!$B$3</f>
        <v>0</v>
      </c>
      <c r="P499" s="28">
        <f>SUMIFS(Players[Base], Players[Team], Players[[#This Row],[Team]], Players[Sniper], TRUE) * Settings!$B$4</f>
        <v>0</v>
      </c>
      <c r="Q499" s="28">
        <f>SUMIFS(Players[Base], Players[Team], Players[[#This Row],[Team]], Players[Captain], TRUE) * Settings!$B$5</f>
        <v>0</v>
      </c>
      <c r="R499" s="28">
        <f>SUMIFS(Players[Base], Players[Team], Players[[#This Row],[Team]], Players[Coach], TRUE) * Settings!$B$6</f>
        <v>0</v>
      </c>
      <c r="S499" s="28">
        <f>IF(Players[[#This Row],[Team]] = 0, 0, AVERAGEIFS(Players[ANC Base ATK], Players[Team], Players[[#This Row],[Team]]))</f>
        <v>0</v>
      </c>
      <c r="T499" s="28">
        <f>IF(Players[[#This Row],[Team]] = 0, 0, AVERAGEIFS(Players[ANC Base DEF], Players[Team], Players[[#This Row],[Team]]))</f>
        <v>0</v>
      </c>
      <c r="U499" s="28">
        <v>2.675435199193072</v>
      </c>
      <c r="V499" s="28">
        <v>12.695708798171824</v>
      </c>
    </row>
    <row r="500" spans="1:22" ht="15" customHeight="1">
      <c r="A500" s="12">
        <v>490</v>
      </c>
      <c r="B500" s="12" t="s">
        <v>613</v>
      </c>
      <c r="C500" s="12"/>
      <c r="D500" s="12"/>
      <c r="E500" s="12"/>
      <c r="F50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00" s="12" t="str">
        <f>IF(Players[[#This Row],[Coach]], "Coach", IF(Players[[#This Row],[Active]], "Active", "Inactive"))</f>
        <v>Active</v>
      </c>
      <c r="H500" s="32">
        <f>Players[[#This Row],[Base]] * Settings!$B$2 + Players[[#This Row],[Entry Bonus]] + Players[[#This Row],[Sniper Bonus]] + Players[[#This Row],[Captain Bonus]] + Players[[#This Row],[Coach Bonus]]</f>
        <v>7.8840000000000003</v>
      </c>
      <c r="I500" s="21" t="b">
        <f>TRUE</f>
        <v>1</v>
      </c>
      <c r="J500" s="23" t="b">
        <f>FALSE</f>
        <v>0</v>
      </c>
      <c r="K500" s="21" t="b">
        <f>FALSE</f>
        <v>0</v>
      </c>
      <c r="L500" s="20" t="b">
        <f>FALSE</f>
        <v>0</v>
      </c>
      <c r="M500" s="20" t="b">
        <f>FALSE</f>
        <v>0</v>
      </c>
      <c r="N500" s="29">
        <v>13.14</v>
      </c>
      <c r="O500" s="28">
        <f>SUMIFS(Players[Base], Players[Team], Players[[#This Row],[Team]], Players[Entry], TRUE) * Settings!$B$3</f>
        <v>0</v>
      </c>
      <c r="P500" s="28">
        <f>SUMIFS(Players[Base], Players[Team], Players[[#This Row],[Team]], Players[Sniper], TRUE) * Settings!$B$4</f>
        <v>0</v>
      </c>
      <c r="Q500" s="28">
        <f>SUMIFS(Players[Base], Players[Team], Players[[#This Row],[Team]], Players[Captain], TRUE) * Settings!$B$5</f>
        <v>0</v>
      </c>
      <c r="R500" s="28">
        <f>SUMIFS(Players[Base], Players[Team], Players[[#This Row],[Team]], Players[Coach], TRUE) * Settings!$B$6</f>
        <v>0</v>
      </c>
      <c r="S500" s="28">
        <f>IF(Players[[#This Row],[Team]] = 0, 0, AVERAGEIFS(Players[ANC Base ATK], Players[Team], Players[[#This Row],[Team]]))</f>
        <v>0</v>
      </c>
      <c r="T500" s="28">
        <f>IF(Players[[#This Row],[Team]] = 0, 0, AVERAGEIFS(Players[ANC Base DEF], Players[Team], Players[[#This Row],[Team]]))</f>
        <v>0</v>
      </c>
      <c r="U500" s="28">
        <v>2.6632886716877415</v>
      </c>
      <c r="V500" s="28">
        <v>31.407002163556058</v>
      </c>
    </row>
    <row r="501" spans="1:22" ht="15" customHeight="1">
      <c r="A501" s="12">
        <v>584</v>
      </c>
      <c r="B501" s="12" t="s">
        <v>614</v>
      </c>
      <c r="C501" s="12"/>
      <c r="D501" s="12"/>
      <c r="E501" s="12"/>
      <c r="F50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01" s="12" t="str">
        <f>IF(Players[[#This Row],[Coach]], "Coach", IF(Players[[#This Row],[Active]], "Active", "Inactive"))</f>
        <v>Active</v>
      </c>
      <c r="H501" s="32">
        <f>Players[[#This Row],[Base]] * Settings!$B$2 + Players[[#This Row],[Entry Bonus]] + Players[[#This Row],[Sniper Bonus]] + Players[[#This Row],[Captain Bonus]] + Players[[#This Row],[Coach Bonus]]</f>
        <v>57.131999999999998</v>
      </c>
      <c r="I501" s="21" t="b">
        <f>TRUE</f>
        <v>1</v>
      </c>
      <c r="J501" s="23" t="b">
        <f>FALSE</f>
        <v>0</v>
      </c>
      <c r="K501" s="21" t="b">
        <f>FALSE</f>
        <v>0</v>
      </c>
      <c r="L501" s="20" t="b">
        <f>FALSE</f>
        <v>0</v>
      </c>
      <c r="M501" s="20" t="b">
        <f>FALSE</f>
        <v>0</v>
      </c>
      <c r="N501" s="29">
        <v>95.22</v>
      </c>
      <c r="O501" s="28">
        <f>SUMIFS(Players[Base], Players[Team], Players[[#This Row],[Team]], Players[Entry], TRUE) * Settings!$B$3</f>
        <v>0</v>
      </c>
      <c r="P501" s="28">
        <f>SUMIFS(Players[Base], Players[Team], Players[[#This Row],[Team]], Players[Sniper], TRUE) * Settings!$B$4</f>
        <v>0</v>
      </c>
      <c r="Q501" s="28">
        <f>SUMIFS(Players[Base], Players[Team], Players[[#This Row],[Team]], Players[Captain], TRUE) * Settings!$B$5</f>
        <v>0</v>
      </c>
      <c r="R501" s="28">
        <f>SUMIFS(Players[Base], Players[Team], Players[[#This Row],[Team]], Players[Coach], TRUE) * Settings!$B$6</f>
        <v>0</v>
      </c>
      <c r="S501" s="28">
        <f>IF(Players[[#This Row],[Team]] = 0, 0, AVERAGEIFS(Players[ANC Base ATK], Players[Team], Players[[#This Row],[Team]]))</f>
        <v>0</v>
      </c>
      <c r="T501" s="28">
        <f>IF(Players[[#This Row],[Team]] = 0, 0, AVERAGEIFS(Players[ANC Base DEF], Players[Team], Players[[#This Row],[Team]]))</f>
        <v>0</v>
      </c>
      <c r="U501" s="28">
        <v>2.576767231334248</v>
      </c>
      <c r="V501" s="28">
        <v>90.349283098191762</v>
      </c>
    </row>
    <row r="502" spans="1:22" ht="15" customHeight="1">
      <c r="A502" s="12">
        <v>496</v>
      </c>
      <c r="B502" s="12" t="s">
        <v>615</v>
      </c>
      <c r="C502" s="12"/>
      <c r="D502" s="12"/>
      <c r="E502" s="12"/>
      <c r="F50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02" s="12" t="str">
        <f>IF(Players[[#This Row],[Coach]], "Coach", IF(Players[[#This Row],[Active]], "Active", "Inactive"))</f>
        <v>Active</v>
      </c>
      <c r="H502" s="32">
        <f>Players[[#This Row],[Base]] * Settings!$B$2 + Players[[#This Row],[Entry Bonus]] + Players[[#This Row],[Sniper Bonus]] + Players[[#This Row],[Captain Bonus]] + Players[[#This Row],[Coach Bonus]]</f>
        <v>8.645999999999999</v>
      </c>
      <c r="I502" s="21" t="b">
        <f>TRUE</f>
        <v>1</v>
      </c>
      <c r="J502" s="23" t="b">
        <f>FALSE</f>
        <v>0</v>
      </c>
      <c r="K502" s="21" t="b">
        <f>FALSE</f>
        <v>0</v>
      </c>
      <c r="L502" s="20" t="b">
        <f>FALSE</f>
        <v>0</v>
      </c>
      <c r="M502" s="20" t="b">
        <f>FALSE</f>
        <v>0</v>
      </c>
      <c r="N502" s="29">
        <v>14.41</v>
      </c>
      <c r="O502" s="28">
        <f>SUMIFS(Players[Base], Players[Team], Players[[#This Row],[Team]], Players[Entry], TRUE) * Settings!$B$3</f>
        <v>0</v>
      </c>
      <c r="P502" s="28">
        <f>SUMIFS(Players[Base], Players[Team], Players[[#This Row],[Team]], Players[Sniper], TRUE) * Settings!$B$4</f>
        <v>0</v>
      </c>
      <c r="Q502" s="28">
        <f>SUMIFS(Players[Base], Players[Team], Players[[#This Row],[Team]], Players[Captain], TRUE) * Settings!$B$5</f>
        <v>0</v>
      </c>
      <c r="R502" s="28">
        <f>SUMIFS(Players[Base], Players[Team], Players[[#This Row],[Team]], Players[Coach], TRUE) * Settings!$B$6</f>
        <v>0</v>
      </c>
      <c r="S502" s="28">
        <f>IF(Players[[#This Row],[Team]] = 0, 0, AVERAGEIFS(Players[ANC Base ATK], Players[Team], Players[[#This Row],[Team]]))</f>
        <v>0</v>
      </c>
      <c r="T502" s="28">
        <f>IF(Players[[#This Row],[Team]] = 0, 0, AVERAGEIFS(Players[ANC Base DEF], Players[Team], Players[[#This Row],[Team]]))</f>
        <v>0</v>
      </c>
      <c r="U502" s="28">
        <v>2.4906428444421849</v>
      </c>
      <c r="V502" s="28">
        <v>23.223029174356636</v>
      </c>
    </row>
    <row r="503" spans="1:22" ht="15" customHeight="1">
      <c r="A503" s="12">
        <v>571</v>
      </c>
      <c r="B503" s="12" t="s">
        <v>616</v>
      </c>
      <c r="C503" s="12"/>
      <c r="D503" s="12"/>
      <c r="E503" s="12"/>
      <c r="F50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03" s="12" t="str">
        <f>IF(Players[[#This Row],[Coach]], "Coach", IF(Players[[#This Row],[Active]], "Active", "Inactive"))</f>
        <v>Active</v>
      </c>
      <c r="H503" s="32">
        <f>Players[[#This Row],[Base]] * Settings!$B$2 + Players[[#This Row],[Entry Bonus]] + Players[[#This Row],[Sniper Bonus]] + Players[[#This Row],[Captain Bonus]] + Players[[#This Row],[Coach Bonus]]</f>
        <v>6.5519999999999996</v>
      </c>
      <c r="I503" s="21" t="b">
        <f>TRUE</f>
        <v>1</v>
      </c>
      <c r="J503" s="23" t="b">
        <f>FALSE</f>
        <v>0</v>
      </c>
      <c r="K503" s="21" t="b">
        <f>FALSE</f>
        <v>0</v>
      </c>
      <c r="L503" s="20" t="b">
        <f>FALSE</f>
        <v>0</v>
      </c>
      <c r="M503" s="20" t="b">
        <f>FALSE</f>
        <v>0</v>
      </c>
      <c r="N503" s="29">
        <v>10.92</v>
      </c>
      <c r="O503" s="28">
        <f>SUMIFS(Players[Base], Players[Team], Players[[#This Row],[Team]], Players[Entry], TRUE) * Settings!$B$3</f>
        <v>0</v>
      </c>
      <c r="P503" s="28">
        <f>SUMIFS(Players[Base], Players[Team], Players[[#This Row],[Team]], Players[Sniper], TRUE) * Settings!$B$4</f>
        <v>0</v>
      </c>
      <c r="Q503" s="28">
        <f>SUMIFS(Players[Base], Players[Team], Players[[#This Row],[Team]], Players[Captain], TRUE) * Settings!$B$5</f>
        <v>0</v>
      </c>
      <c r="R503" s="28">
        <f>SUMIFS(Players[Base], Players[Team], Players[[#This Row],[Team]], Players[Coach], TRUE) * Settings!$B$6</f>
        <v>0</v>
      </c>
      <c r="S503" s="28">
        <f>IF(Players[[#This Row],[Team]] = 0, 0, AVERAGEIFS(Players[ANC Base ATK], Players[Team], Players[[#This Row],[Team]]))</f>
        <v>0</v>
      </c>
      <c r="T503" s="28">
        <f>IF(Players[[#This Row],[Team]] = 0, 0, AVERAGEIFS(Players[ANC Base DEF], Players[Team], Players[[#This Row],[Team]]))</f>
        <v>0</v>
      </c>
      <c r="U503" s="28">
        <v>2.4217774462590733</v>
      </c>
      <c r="V503" s="28">
        <v>92.380653961962054</v>
      </c>
    </row>
    <row r="504" spans="1:22" ht="15" customHeight="1">
      <c r="A504" s="12">
        <v>454</v>
      </c>
      <c r="B504" s="12" t="s">
        <v>617</v>
      </c>
      <c r="C504" s="12"/>
      <c r="D504" s="12"/>
      <c r="E504" s="12"/>
      <c r="F50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04" s="12" t="str">
        <f>IF(Players[[#This Row],[Coach]], "Coach", IF(Players[[#This Row],[Active]], "Active", "Inactive"))</f>
        <v>Active</v>
      </c>
      <c r="H504" s="32">
        <f>Players[[#This Row],[Base]] * Settings!$B$2 + Players[[#This Row],[Entry Bonus]] + Players[[#This Row],[Sniper Bonus]] + Players[[#This Row],[Captain Bonus]] + Players[[#This Row],[Coach Bonus]]</f>
        <v>21.929999999999996</v>
      </c>
      <c r="I504" s="21" t="b">
        <f>TRUE</f>
        <v>1</v>
      </c>
      <c r="J504" s="23" t="b">
        <f>FALSE</f>
        <v>0</v>
      </c>
      <c r="K504" s="21" t="b">
        <f>FALSE</f>
        <v>0</v>
      </c>
      <c r="L504" s="20" t="b">
        <f>FALSE</f>
        <v>0</v>
      </c>
      <c r="M504" s="20" t="b">
        <f>FALSE</f>
        <v>0</v>
      </c>
      <c r="N504" s="29">
        <v>36.549999999999997</v>
      </c>
      <c r="O504" s="28">
        <f>SUMIFS(Players[Base], Players[Team], Players[[#This Row],[Team]], Players[Entry], TRUE) * Settings!$B$3</f>
        <v>0</v>
      </c>
      <c r="P504" s="28">
        <f>SUMIFS(Players[Base], Players[Team], Players[[#This Row],[Team]], Players[Sniper], TRUE) * Settings!$B$4</f>
        <v>0</v>
      </c>
      <c r="Q504" s="28">
        <f>SUMIFS(Players[Base], Players[Team], Players[[#This Row],[Team]], Players[Captain], TRUE) * Settings!$B$5</f>
        <v>0</v>
      </c>
      <c r="R504" s="28">
        <f>SUMIFS(Players[Base], Players[Team], Players[[#This Row],[Team]], Players[Coach], TRUE) * Settings!$B$6</f>
        <v>0</v>
      </c>
      <c r="S504" s="28">
        <f>IF(Players[[#This Row],[Team]] = 0, 0, AVERAGEIFS(Players[ANC Base ATK], Players[Team], Players[[#This Row],[Team]]))</f>
        <v>0</v>
      </c>
      <c r="T504" s="28">
        <f>IF(Players[[#This Row],[Team]] = 0, 0, AVERAGEIFS(Players[ANC Base DEF], Players[Team], Players[[#This Row],[Team]]))</f>
        <v>0</v>
      </c>
      <c r="U504" s="28">
        <v>2.3054172642385988</v>
      </c>
      <c r="V504" s="28">
        <v>15.168511462503803</v>
      </c>
    </row>
    <row r="505" spans="1:22" ht="15" customHeight="1">
      <c r="A505" s="12">
        <v>488</v>
      </c>
      <c r="B505" s="12" t="s">
        <v>618</v>
      </c>
      <c r="C505" s="12"/>
      <c r="D505" s="12"/>
      <c r="E505" s="12"/>
      <c r="F50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05" s="12" t="str">
        <f>IF(Players[[#This Row],[Coach]], "Coach", IF(Players[[#This Row],[Active]], "Active", "Inactive"))</f>
        <v>Active</v>
      </c>
      <c r="H505" s="32">
        <f>Players[[#This Row],[Base]] * Settings!$B$2 + Players[[#This Row],[Entry Bonus]] + Players[[#This Row],[Sniper Bonus]] + Players[[#This Row],[Captain Bonus]] + Players[[#This Row],[Coach Bonus]]</f>
        <v>4.3380000000000001</v>
      </c>
      <c r="I505" s="21" t="b">
        <f>TRUE</f>
        <v>1</v>
      </c>
      <c r="J505" s="23" t="b">
        <f>FALSE</f>
        <v>0</v>
      </c>
      <c r="K505" s="21" t="b">
        <f>FALSE</f>
        <v>0</v>
      </c>
      <c r="L505" s="20" t="b">
        <f>FALSE</f>
        <v>0</v>
      </c>
      <c r="M505" s="20" t="b">
        <f>FALSE</f>
        <v>0</v>
      </c>
      <c r="N505" s="29">
        <v>7.23</v>
      </c>
      <c r="O505" s="28">
        <f>SUMIFS(Players[Base], Players[Team], Players[[#This Row],[Team]], Players[Entry], TRUE) * Settings!$B$3</f>
        <v>0</v>
      </c>
      <c r="P505" s="28">
        <f>SUMIFS(Players[Base], Players[Team], Players[[#This Row],[Team]], Players[Sniper], TRUE) * Settings!$B$4</f>
        <v>0</v>
      </c>
      <c r="Q505" s="28">
        <f>SUMIFS(Players[Base], Players[Team], Players[[#This Row],[Team]], Players[Captain], TRUE) * Settings!$B$5</f>
        <v>0</v>
      </c>
      <c r="R505" s="28">
        <f>SUMIFS(Players[Base], Players[Team], Players[[#This Row],[Team]], Players[Coach], TRUE) * Settings!$B$6</f>
        <v>0</v>
      </c>
      <c r="S505" s="28">
        <f>IF(Players[[#This Row],[Team]] = 0, 0, AVERAGEIFS(Players[ANC Base ATK], Players[Team], Players[[#This Row],[Team]]))</f>
        <v>0</v>
      </c>
      <c r="T505" s="28">
        <f>IF(Players[[#This Row],[Team]] = 0, 0, AVERAGEIFS(Players[ANC Base DEF], Players[Team], Players[[#This Row],[Team]]))</f>
        <v>0</v>
      </c>
      <c r="U505" s="28">
        <v>2.2871469464068097</v>
      </c>
      <c r="V505" s="28">
        <v>38.491278700199501</v>
      </c>
    </row>
    <row r="506" spans="1:22" ht="15" customHeight="1">
      <c r="A506" s="12">
        <v>458</v>
      </c>
      <c r="B506" s="12" t="s">
        <v>619</v>
      </c>
      <c r="C506" s="12"/>
      <c r="D506" s="12"/>
      <c r="E506" s="12"/>
      <c r="F50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06" s="12" t="str">
        <f>IF(Players[[#This Row],[Coach]], "Coach", IF(Players[[#This Row],[Active]], "Active", "Inactive"))</f>
        <v>Active</v>
      </c>
      <c r="H506" s="32">
        <f>Players[[#This Row],[Base]] * Settings!$B$2 + Players[[#This Row],[Entry Bonus]] + Players[[#This Row],[Sniper Bonus]] + Players[[#This Row],[Captain Bonus]] + Players[[#This Row],[Coach Bonus]]</f>
        <v>18.456</v>
      </c>
      <c r="I506" s="21" t="b">
        <f>TRUE</f>
        <v>1</v>
      </c>
      <c r="J506" s="23" t="b">
        <f>FALSE</f>
        <v>0</v>
      </c>
      <c r="K506" s="21" t="b">
        <f>FALSE</f>
        <v>0</v>
      </c>
      <c r="L506" s="20" t="b">
        <f>FALSE</f>
        <v>0</v>
      </c>
      <c r="M506" s="20" t="b">
        <f>FALSE</f>
        <v>0</v>
      </c>
      <c r="N506" s="29">
        <v>30.76</v>
      </c>
      <c r="O506" s="28">
        <f>SUMIFS(Players[Base], Players[Team], Players[[#This Row],[Team]], Players[Entry], TRUE) * Settings!$B$3</f>
        <v>0</v>
      </c>
      <c r="P506" s="28">
        <f>SUMIFS(Players[Base], Players[Team], Players[[#This Row],[Team]], Players[Sniper], TRUE) * Settings!$B$4</f>
        <v>0</v>
      </c>
      <c r="Q506" s="28">
        <f>SUMIFS(Players[Base], Players[Team], Players[[#This Row],[Team]], Players[Captain], TRUE) * Settings!$B$5</f>
        <v>0</v>
      </c>
      <c r="R506" s="28">
        <f>SUMIFS(Players[Base], Players[Team], Players[[#This Row],[Team]], Players[Coach], TRUE) * Settings!$B$6</f>
        <v>0</v>
      </c>
      <c r="S506" s="28">
        <f>IF(Players[[#This Row],[Team]] = 0, 0, AVERAGEIFS(Players[ANC Base ATK], Players[Team], Players[[#This Row],[Team]]))</f>
        <v>0</v>
      </c>
      <c r="T506" s="28">
        <f>IF(Players[[#This Row],[Team]] = 0, 0, AVERAGEIFS(Players[ANC Base DEF], Players[Team], Players[[#This Row],[Team]]))</f>
        <v>0</v>
      </c>
      <c r="U506" s="28">
        <v>2.1744750646117903</v>
      </c>
      <c r="V506" s="28">
        <v>55.108976975596406</v>
      </c>
    </row>
    <row r="507" spans="1:22" ht="15" customHeight="1">
      <c r="A507" s="12">
        <v>534</v>
      </c>
      <c r="B507" s="12" t="s">
        <v>620</v>
      </c>
      <c r="C507" s="12"/>
      <c r="D507" s="12"/>
      <c r="E507" s="12"/>
      <c r="F50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07" s="12" t="str">
        <f>IF(Players[[#This Row],[Coach]], "Coach", IF(Players[[#This Row],[Active]], "Active", "Inactive"))</f>
        <v>Active</v>
      </c>
      <c r="H507" s="32">
        <f>Players[[#This Row],[Base]] * Settings!$B$2 + Players[[#This Row],[Entry Bonus]] + Players[[#This Row],[Sniper Bonus]] + Players[[#This Row],[Captain Bonus]] + Players[[#This Row],[Coach Bonus]]</f>
        <v>6.7380000000000004</v>
      </c>
      <c r="I507" s="21" t="b">
        <f>TRUE</f>
        <v>1</v>
      </c>
      <c r="J507" s="23" t="b">
        <f>FALSE</f>
        <v>0</v>
      </c>
      <c r="K507" s="21" t="b">
        <f>FALSE</f>
        <v>0</v>
      </c>
      <c r="L507" s="20" t="b">
        <f>FALSE</f>
        <v>0</v>
      </c>
      <c r="M507" s="20" t="b">
        <f>FALSE</f>
        <v>0</v>
      </c>
      <c r="N507" s="29">
        <v>11.23</v>
      </c>
      <c r="O507" s="28">
        <f>SUMIFS(Players[Base], Players[Team], Players[[#This Row],[Team]], Players[Entry], TRUE) * Settings!$B$3</f>
        <v>0</v>
      </c>
      <c r="P507" s="28">
        <f>SUMIFS(Players[Base], Players[Team], Players[[#This Row],[Team]], Players[Sniper], TRUE) * Settings!$B$4</f>
        <v>0</v>
      </c>
      <c r="Q507" s="28">
        <f>SUMIFS(Players[Base], Players[Team], Players[[#This Row],[Team]], Players[Captain], TRUE) * Settings!$B$5</f>
        <v>0</v>
      </c>
      <c r="R507" s="28">
        <f>SUMIFS(Players[Base], Players[Team], Players[[#This Row],[Team]], Players[Coach], TRUE) * Settings!$B$6</f>
        <v>0</v>
      </c>
      <c r="S507" s="28">
        <f>IF(Players[[#This Row],[Team]] = 0, 0, AVERAGEIFS(Players[ANC Base ATK], Players[Team], Players[[#This Row],[Team]]))</f>
        <v>0</v>
      </c>
      <c r="T507" s="28">
        <f>IF(Players[[#This Row],[Team]] = 0, 0, AVERAGEIFS(Players[ANC Base DEF], Players[Team], Players[[#This Row],[Team]]))</f>
        <v>0</v>
      </c>
      <c r="U507" s="28">
        <v>2.1743695589380794</v>
      </c>
      <c r="V507" s="28">
        <v>97.214399195999761</v>
      </c>
    </row>
    <row r="508" spans="1:22" ht="15" customHeight="1">
      <c r="A508" s="12">
        <v>139</v>
      </c>
      <c r="B508" s="12" t="s">
        <v>621</v>
      </c>
      <c r="C508" s="12"/>
      <c r="D508" s="12"/>
      <c r="E508" s="12"/>
      <c r="F50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08" s="12" t="str">
        <f>IF(Players[[#This Row],[Coach]], "Coach", IF(Players[[#This Row],[Active]], "Active", "Inactive"))</f>
        <v>Active</v>
      </c>
      <c r="H508" s="32">
        <f>Players[[#This Row],[Base]] * Settings!$B$2 + Players[[#This Row],[Entry Bonus]] + Players[[#This Row],[Sniper Bonus]] + Players[[#This Row],[Captain Bonus]] + Players[[#This Row],[Coach Bonus]]</f>
        <v>4.8840000000000003</v>
      </c>
      <c r="I508" s="21" t="b">
        <f>TRUE</f>
        <v>1</v>
      </c>
      <c r="J508" s="23" t="b">
        <f>FALSE</f>
        <v>0</v>
      </c>
      <c r="K508" s="21" t="b">
        <f>FALSE</f>
        <v>0</v>
      </c>
      <c r="L508" s="20" t="b">
        <f>FALSE</f>
        <v>0</v>
      </c>
      <c r="M508" s="20" t="b">
        <f>FALSE</f>
        <v>0</v>
      </c>
      <c r="N508" s="29">
        <v>8.14</v>
      </c>
      <c r="O508" s="28">
        <f>SUMIFS(Players[Base], Players[Team], Players[[#This Row],[Team]], Players[Entry], TRUE) * Settings!$B$3</f>
        <v>0</v>
      </c>
      <c r="P508" s="28">
        <f>SUMIFS(Players[Base], Players[Team], Players[[#This Row],[Team]], Players[Sniper], TRUE) * Settings!$B$4</f>
        <v>0</v>
      </c>
      <c r="Q508" s="28">
        <f>SUMIFS(Players[Base], Players[Team], Players[[#This Row],[Team]], Players[Captain], TRUE) * Settings!$B$5</f>
        <v>0</v>
      </c>
      <c r="R508" s="28">
        <f>SUMIFS(Players[Base], Players[Team], Players[[#This Row],[Team]], Players[Coach], TRUE) * Settings!$B$6</f>
        <v>0</v>
      </c>
      <c r="S508" s="28">
        <f>IF(Players[[#This Row],[Team]] = 0, 0, AVERAGEIFS(Players[ANC Base ATK], Players[Team], Players[[#This Row],[Team]]))</f>
        <v>0</v>
      </c>
      <c r="T508" s="28">
        <f>IF(Players[[#This Row],[Team]] = 0, 0, AVERAGEIFS(Players[ANC Base DEF], Players[Team], Players[[#This Row],[Team]]))</f>
        <v>0</v>
      </c>
      <c r="U508" s="28">
        <v>2.1391537676185379</v>
      </c>
      <c r="V508" s="28">
        <v>41.332081713163326</v>
      </c>
    </row>
    <row r="509" spans="1:22" ht="15" customHeight="1">
      <c r="A509" s="12">
        <v>261</v>
      </c>
      <c r="B509" s="12" t="s">
        <v>622</v>
      </c>
      <c r="C509" s="12"/>
      <c r="D509" s="12"/>
      <c r="E509" s="12"/>
      <c r="F50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09" s="12" t="str">
        <f>IF(Players[[#This Row],[Coach]], "Coach", IF(Players[[#This Row],[Active]], "Active", "Inactive"))</f>
        <v>Active</v>
      </c>
      <c r="H509" s="32">
        <f>Players[[#This Row],[Base]] * Settings!$B$2 + Players[[#This Row],[Entry Bonus]] + Players[[#This Row],[Sniper Bonus]] + Players[[#This Row],[Captain Bonus]] + Players[[#This Row],[Coach Bonus]]</f>
        <v>4.8899999999999997</v>
      </c>
      <c r="I509" s="21" t="b">
        <f>TRUE</f>
        <v>1</v>
      </c>
      <c r="J509" s="23" t="b">
        <f>FALSE</f>
        <v>0</v>
      </c>
      <c r="K509" s="21" t="b">
        <f>FALSE</f>
        <v>0</v>
      </c>
      <c r="L509" s="20" t="b">
        <f>FALSE</f>
        <v>0</v>
      </c>
      <c r="M509" s="20" t="b">
        <f>FALSE</f>
        <v>0</v>
      </c>
      <c r="N509" s="29">
        <v>8.15</v>
      </c>
      <c r="O509" s="28">
        <f>SUMIFS(Players[Base], Players[Team], Players[[#This Row],[Team]], Players[Entry], TRUE) * Settings!$B$3</f>
        <v>0</v>
      </c>
      <c r="P509" s="28">
        <f>SUMIFS(Players[Base], Players[Team], Players[[#This Row],[Team]], Players[Sniper], TRUE) * Settings!$B$4</f>
        <v>0</v>
      </c>
      <c r="Q509" s="28">
        <f>SUMIFS(Players[Base], Players[Team], Players[[#This Row],[Team]], Players[Captain], TRUE) * Settings!$B$5</f>
        <v>0</v>
      </c>
      <c r="R509" s="28">
        <f>SUMIFS(Players[Base], Players[Team], Players[[#This Row],[Team]], Players[Coach], TRUE) * Settings!$B$6</f>
        <v>0</v>
      </c>
      <c r="S509" s="28">
        <f>IF(Players[[#This Row],[Team]] = 0, 0, AVERAGEIFS(Players[ANC Base ATK], Players[Team], Players[[#This Row],[Team]]))</f>
        <v>0</v>
      </c>
      <c r="T509" s="28">
        <f>IF(Players[[#This Row],[Team]] = 0, 0, AVERAGEIFS(Players[ANC Base DEF], Players[Team], Players[[#This Row],[Team]]))</f>
        <v>0</v>
      </c>
      <c r="U509" s="28">
        <v>2.1151572041180198</v>
      </c>
      <c r="V509" s="28">
        <v>6.1123169857975057</v>
      </c>
    </row>
    <row r="510" spans="1:22" ht="15" customHeight="1">
      <c r="A510" s="12">
        <v>322</v>
      </c>
      <c r="B510" s="12" t="s">
        <v>623</v>
      </c>
      <c r="C510" s="12"/>
      <c r="D510" s="12"/>
      <c r="E510" s="12"/>
      <c r="F51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10" s="12" t="str">
        <f>IF(Players[[#This Row],[Coach]], "Coach", IF(Players[[#This Row],[Active]], "Active", "Inactive"))</f>
        <v>Active</v>
      </c>
      <c r="H510" s="32">
        <f>Players[[#This Row],[Base]] * Settings!$B$2 + Players[[#This Row],[Entry Bonus]] + Players[[#This Row],[Sniper Bonus]] + Players[[#This Row],[Captain Bonus]] + Players[[#This Row],[Coach Bonus]]</f>
        <v>3.24</v>
      </c>
      <c r="I510" s="21" t="b">
        <f>TRUE</f>
        <v>1</v>
      </c>
      <c r="J510" s="23" t="b">
        <f>FALSE</f>
        <v>0</v>
      </c>
      <c r="K510" s="21" t="b">
        <f>FALSE</f>
        <v>0</v>
      </c>
      <c r="L510" s="20" t="b">
        <f>FALSE</f>
        <v>0</v>
      </c>
      <c r="M510" s="20" t="b">
        <f>FALSE</f>
        <v>0</v>
      </c>
      <c r="N510" s="29">
        <v>5.4</v>
      </c>
      <c r="O510" s="28">
        <f>SUMIFS(Players[Base], Players[Team], Players[[#This Row],[Team]], Players[Entry], TRUE) * Settings!$B$3</f>
        <v>0</v>
      </c>
      <c r="P510" s="28">
        <f>SUMIFS(Players[Base], Players[Team], Players[[#This Row],[Team]], Players[Sniper], TRUE) * Settings!$B$4</f>
        <v>0</v>
      </c>
      <c r="Q510" s="28">
        <f>SUMIFS(Players[Base], Players[Team], Players[[#This Row],[Team]], Players[Captain], TRUE) * Settings!$B$5</f>
        <v>0</v>
      </c>
      <c r="R510" s="28">
        <f>SUMIFS(Players[Base], Players[Team], Players[[#This Row],[Team]], Players[Coach], TRUE) * Settings!$B$6</f>
        <v>0</v>
      </c>
      <c r="S510" s="28">
        <f>IF(Players[[#This Row],[Team]] = 0, 0, AVERAGEIFS(Players[ANC Base ATK], Players[Team], Players[[#This Row],[Team]]))</f>
        <v>0</v>
      </c>
      <c r="T510" s="28">
        <f>IF(Players[[#This Row],[Team]] = 0, 0, AVERAGEIFS(Players[ANC Base DEF], Players[Team], Players[[#This Row],[Team]]))</f>
        <v>0</v>
      </c>
      <c r="U510" s="28">
        <v>1.9908832169313335</v>
      </c>
      <c r="V510" s="28">
        <v>88.747951015019325</v>
      </c>
    </row>
    <row r="511" spans="1:22" ht="15" customHeight="1">
      <c r="A511" s="12">
        <v>551</v>
      </c>
      <c r="B511" s="12" t="s">
        <v>624</v>
      </c>
      <c r="C511" s="12"/>
      <c r="D511" s="12"/>
      <c r="E511" s="12"/>
      <c r="F51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11" s="12" t="str">
        <f>IF(Players[[#This Row],[Coach]], "Coach", IF(Players[[#This Row],[Active]], "Active", "Inactive"))</f>
        <v>Active</v>
      </c>
      <c r="H511" s="32">
        <f>Players[[#This Row],[Base]] * Settings!$B$2 + Players[[#This Row],[Entry Bonus]] + Players[[#This Row],[Sniper Bonus]] + Players[[#This Row],[Captain Bonus]] + Players[[#This Row],[Coach Bonus]]</f>
        <v>13.656000000000001</v>
      </c>
      <c r="I511" s="21" t="b">
        <f>TRUE</f>
        <v>1</v>
      </c>
      <c r="J511" s="23" t="b">
        <f>FALSE</f>
        <v>0</v>
      </c>
      <c r="K511" s="21" t="b">
        <f>FALSE</f>
        <v>0</v>
      </c>
      <c r="L511" s="20" t="b">
        <f>FALSE</f>
        <v>0</v>
      </c>
      <c r="M511" s="20" t="b">
        <f>FALSE</f>
        <v>0</v>
      </c>
      <c r="N511" s="29">
        <v>22.76</v>
      </c>
      <c r="O511" s="28">
        <f>SUMIFS(Players[Base], Players[Team], Players[[#This Row],[Team]], Players[Entry], TRUE) * Settings!$B$3</f>
        <v>0</v>
      </c>
      <c r="P511" s="28">
        <f>SUMIFS(Players[Base], Players[Team], Players[[#This Row],[Team]], Players[Sniper], TRUE) * Settings!$B$4</f>
        <v>0</v>
      </c>
      <c r="Q511" s="28">
        <f>SUMIFS(Players[Base], Players[Team], Players[[#This Row],[Team]], Players[Captain], TRUE) * Settings!$B$5</f>
        <v>0</v>
      </c>
      <c r="R511" s="28">
        <f>SUMIFS(Players[Base], Players[Team], Players[[#This Row],[Team]], Players[Coach], TRUE) * Settings!$B$6</f>
        <v>0</v>
      </c>
      <c r="S511" s="28">
        <f>IF(Players[[#This Row],[Team]] = 0, 0, AVERAGEIFS(Players[ANC Base ATK], Players[Team], Players[[#This Row],[Team]]))</f>
        <v>0</v>
      </c>
      <c r="T511" s="28">
        <f>IF(Players[[#This Row],[Team]] = 0, 0, AVERAGEIFS(Players[ANC Base DEF], Players[Team], Players[[#This Row],[Team]]))</f>
        <v>0</v>
      </c>
      <c r="U511" s="28">
        <v>1.9776492745950833</v>
      </c>
      <c r="V511" s="28">
        <v>84.669670287195714</v>
      </c>
    </row>
    <row r="512" spans="1:22" ht="15" customHeight="1">
      <c r="A512" s="12">
        <v>147</v>
      </c>
      <c r="B512" s="12" t="s">
        <v>625</v>
      </c>
      <c r="C512" s="12"/>
      <c r="D512" s="12"/>
      <c r="E512" s="12"/>
      <c r="F51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12" s="12" t="str">
        <f>IF(Players[[#This Row],[Coach]], "Coach", IF(Players[[#This Row],[Active]], "Active", "Inactive"))</f>
        <v>Active</v>
      </c>
      <c r="H512" s="32">
        <f>Players[[#This Row],[Base]] * Settings!$B$2 + Players[[#This Row],[Entry Bonus]] + Players[[#This Row],[Sniper Bonus]] + Players[[#This Row],[Captain Bonus]] + Players[[#This Row],[Coach Bonus]]</f>
        <v>7.98</v>
      </c>
      <c r="I512" s="21" t="b">
        <f>TRUE</f>
        <v>1</v>
      </c>
      <c r="J512" s="23" t="b">
        <f>FALSE</f>
        <v>0</v>
      </c>
      <c r="K512" s="21" t="b">
        <f>FALSE</f>
        <v>0</v>
      </c>
      <c r="L512" s="20" t="b">
        <f>FALSE</f>
        <v>0</v>
      </c>
      <c r="M512" s="20" t="b">
        <f>FALSE</f>
        <v>0</v>
      </c>
      <c r="N512" s="29">
        <v>13.3</v>
      </c>
      <c r="O512" s="28">
        <f>SUMIFS(Players[Base], Players[Team], Players[[#This Row],[Team]], Players[Entry], TRUE) * Settings!$B$3</f>
        <v>0</v>
      </c>
      <c r="P512" s="28">
        <f>SUMIFS(Players[Base], Players[Team], Players[[#This Row],[Team]], Players[Sniper], TRUE) * Settings!$B$4</f>
        <v>0</v>
      </c>
      <c r="Q512" s="28">
        <f>SUMIFS(Players[Base], Players[Team], Players[[#This Row],[Team]], Players[Captain], TRUE) * Settings!$B$5</f>
        <v>0</v>
      </c>
      <c r="R512" s="28">
        <f>SUMIFS(Players[Base], Players[Team], Players[[#This Row],[Team]], Players[Coach], TRUE) * Settings!$B$6</f>
        <v>0</v>
      </c>
      <c r="S512" s="28">
        <f>IF(Players[[#This Row],[Team]] = 0, 0, AVERAGEIFS(Players[ANC Base ATK], Players[Team], Players[[#This Row],[Team]]))</f>
        <v>0</v>
      </c>
      <c r="T512" s="28">
        <f>IF(Players[[#This Row],[Team]] = 0, 0, AVERAGEIFS(Players[ANC Base DEF], Players[Team], Players[[#This Row],[Team]]))</f>
        <v>0</v>
      </c>
      <c r="U512" s="28">
        <v>1.8937565780903929</v>
      </c>
      <c r="V512" s="28">
        <v>82.914604738682286</v>
      </c>
    </row>
    <row r="513" spans="1:22" ht="15" customHeight="1">
      <c r="A513" s="12">
        <v>512</v>
      </c>
      <c r="B513" s="12" t="s">
        <v>626</v>
      </c>
      <c r="C513" s="12"/>
      <c r="D513" s="12"/>
      <c r="E513" s="12"/>
      <c r="F51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13" s="12" t="str">
        <f>IF(Players[[#This Row],[Coach]], "Coach", IF(Players[[#This Row],[Active]], "Active", "Inactive"))</f>
        <v>Active</v>
      </c>
      <c r="H513" s="32">
        <f>Players[[#This Row],[Base]] * Settings!$B$2 + Players[[#This Row],[Entry Bonus]] + Players[[#This Row],[Sniper Bonus]] + Players[[#This Row],[Captain Bonus]] + Players[[#This Row],[Coach Bonus]]</f>
        <v>1.92</v>
      </c>
      <c r="I513" s="21" t="b">
        <f>TRUE</f>
        <v>1</v>
      </c>
      <c r="J513" s="23" t="b">
        <f>FALSE</f>
        <v>0</v>
      </c>
      <c r="K513" s="21" t="b">
        <f>FALSE</f>
        <v>0</v>
      </c>
      <c r="L513" s="20" t="b">
        <f>FALSE</f>
        <v>0</v>
      </c>
      <c r="M513" s="20" t="b">
        <f>FALSE</f>
        <v>0</v>
      </c>
      <c r="N513" s="29">
        <v>3.2</v>
      </c>
      <c r="O513" s="28">
        <f>SUMIFS(Players[Base], Players[Team], Players[[#This Row],[Team]], Players[Entry], TRUE) * Settings!$B$3</f>
        <v>0</v>
      </c>
      <c r="P513" s="28">
        <f>SUMIFS(Players[Base], Players[Team], Players[[#This Row],[Team]], Players[Sniper], TRUE) * Settings!$B$4</f>
        <v>0</v>
      </c>
      <c r="Q513" s="28">
        <f>SUMIFS(Players[Base], Players[Team], Players[[#This Row],[Team]], Players[Captain], TRUE) * Settings!$B$5</f>
        <v>0</v>
      </c>
      <c r="R513" s="28">
        <f>SUMIFS(Players[Base], Players[Team], Players[[#This Row],[Team]], Players[Coach], TRUE) * Settings!$B$6</f>
        <v>0</v>
      </c>
      <c r="S513" s="28">
        <f>IF(Players[[#This Row],[Team]] = 0, 0, AVERAGEIFS(Players[ANC Base ATK], Players[Team], Players[[#This Row],[Team]]))</f>
        <v>0</v>
      </c>
      <c r="T513" s="28">
        <f>IF(Players[[#This Row],[Team]] = 0, 0, AVERAGEIFS(Players[ANC Base DEF], Players[Team], Players[[#This Row],[Team]]))</f>
        <v>0</v>
      </c>
      <c r="U513" s="28">
        <v>1.7944435862349055</v>
      </c>
      <c r="V513" s="28">
        <v>56.498464173659471</v>
      </c>
    </row>
    <row r="514" spans="1:22" ht="15" customHeight="1">
      <c r="A514" s="12">
        <v>351</v>
      </c>
      <c r="B514" s="12" t="s">
        <v>627</v>
      </c>
      <c r="C514" s="12"/>
      <c r="D514" s="12"/>
      <c r="E514" s="12"/>
      <c r="F51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14" s="12" t="str">
        <f>IF(Players[[#This Row],[Coach]], "Coach", IF(Players[[#This Row],[Active]], "Active", "Inactive"))</f>
        <v>Active</v>
      </c>
      <c r="H514" s="32">
        <f>Players[[#This Row],[Base]] * Settings!$B$2 + Players[[#This Row],[Entry Bonus]] + Players[[#This Row],[Sniper Bonus]] + Players[[#This Row],[Captain Bonus]] + Players[[#This Row],[Coach Bonus]]</f>
        <v>11.802000000000001</v>
      </c>
      <c r="I514" s="21" t="b">
        <f>TRUE</f>
        <v>1</v>
      </c>
      <c r="J514" s="23" t="b">
        <f>FALSE</f>
        <v>0</v>
      </c>
      <c r="K514" s="21" t="b">
        <f>FALSE</f>
        <v>0</v>
      </c>
      <c r="L514" s="20" t="b">
        <f>FALSE</f>
        <v>0</v>
      </c>
      <c r="M514" s="20" t="b">
        <f>FALSE</f>
        <v>0</v>
      </c>
      <c r="N514" s="29">
        <v>19.670000000000002</v>
      </c>
      <c r="O514" s="28">
        <f>SUMIFS(Players[Base], Players[Team], Players[[#This Row],[Team]], Players[Entry], TRUE) * Settings!$B$3</f>
        <v>0</v>
      </c>
      <c r="P514" s="28">
        <f>SUMIFS(Players[Base], Players[Team], Players[[#This Row],[Team]], Players[Sniper], TRUE) * Settings!$B$4</f>
        <v>0</v>
      </c>
      <c r="Q514" s="28">
        <f>SUMIFS(Players[Base], Players[Team], Players[[#This Row],[Team]], Players[Captain], TRUE) * Settings!$B$5</f>
        <v>0</v>
      </c>
      <c r="R514" s="28">
        <f>SUMIFS(Players[Base], Players[Team], Players[[#This Row],[Team]], Players[Coach], TRUE) * Settings!$B$6</f>
        <v>0</v>
      </c>
      <c r="S514" s="28">
        <f>IF(Players[[#This Row],[Team]] = 0, 0, AVERAGEIFS(Players[ANC Base ATK], Players[Team], Players[[#This Row],[Team]]))</f>
        <v>0</v>
      </c>
      <c r="T514" s="28">
        <f>IF(Players[[#This Row],[Team]] = 0, 0, AVERAGEIFS(Players[ANC Base DEF], Players[Team], Players[[#This Row],[Team]]))</f>
        <v>0</v>
      </c>
      <c r="U514" s="28">
        <v>1.7825983928005424</v>
      </c>
      <c r="V514" s="28">
        <v>31.927476196029396</v>
      </c>
    </row>
    <row r="515" spans="1:22" ht="15" customHeight="1">
      <c r="A515" s="12">
        <v>324</v>
      </c>
      <c r="B515" s="12" t="s">
        <v>628</v>
      </c>
      <c r="C515" s="12"/>
      <c r="D515" s="12"/>
      <c r="E515" s="12"/>
      <c r="F51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15" s="12" t="str">
        <f>IF(Players[[#This Row],[Coach]], "Coach", IF(Players[[#This Row],[Active]], "Active", "Inactive"))</f>
        <v>Active</v>
      </c>
      <c r="H515" s="32">
        <f>Players[[#This Row],[Base]] * Settings!$B$2 + Players[[#This Row],[Entry Bonus]] + Players[[#This Row],[Sniper Bonus]] + Players[[#This Row],[Captain Bonus]] + Players[[#This Row],[Coach Bonus]]</f>
        <v>5.7359999999999998</v>
      </c>
      <c r="I515" s="21" t="b">
        <f>TRUE</f>
        <v>1</v>
      </c>
      <c r="J515" s="23" t="b">
        <f>FALSE</f>
        <v>0</v>
      </c>
      <c r="K515" s="21" t="b">
        <f>FALSE</f>
        <v>0</v>
      </c>
      <c r="L515" s="20" t="b">
        <f>FALSE</f>
        <v>0</v>
      </c>
      <c r="M515" s="20" t="b">
        <f>FALSE</f>
        <v>0</v>
      </c>
      <c r="N515" s="29">
        <v>9.56</v>
      </c>
      <c r="O515" s="28">
        <f>SUMIFS(Players[Base], Players[Team], Players[[#This Row],[Team]], Players[Entry], TRUE) * Settings!$B$3</f>
        <v>0</v>
      </c>
      <c r="P515" s="28">
        <f>SUMIFS(Players[Base], Players[Team], Players[[#This Row],[Team]], Players[Sniper], TRUE) * Settings!$B$4</f>
        <v>0</v>
      </c>
      <c r="Q515" s="28">
        <f>SUMIFS(Players[Base], Players[Team], Players[[#This Row],[Team]], Players[Captain], TRUE) * Settings!$B$5</f>
        <v>0</v>
      </c>
      <c r="R515" s="28">
        <f>SUMIFS(Players[Base], Players[Team], Players[[#This Row],[Team]], Players[Coach], TRUE) * Settings!$B$6</f>
        <v>0</v>
      </c>
      <c r="S515" s="28">
        <f>IF(Players[[#This Row],[Team]] = 0, 0, AVERAGEIFS(Players[ANC Base ATK], Players[Team], Players[[#This Row],[Team]]))</f>
        <v>0</v>
      </c>
      <c r="T515" s="28">
        <f>IF(Players[[#This Row],[Team]] = 0, 0, AVERAGEIFS(Players[ANC Base DEF], Players[Team], Players[[#This Row],[Team]]))</f>
        <v>0</v>
      </c>
      <c r="U515" s="28">
        <v>1.7353792393743457</v>
      </c>
      <c r="V515" s="28">
        <v>17.443050095574325</v>
      </c>
    </row>
    <row r="516" spans="1:22" ht="15" customHeight="1">
      <c r="A516" s="12">
        <v>352</v>
      </c>
      <c r="B516" s="12" t="s">
        <v>629</v>
      </c>
      <c r="C516" s="12"/>
      <c r="D516" s="12"/>
      <c r="E516" s="12"/>
      <c r="F51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16" s="12" t="str">
        <f>IF(Players[[#This Row],[Coach]], "Coach", IF(Players[[#This Row],[Active]], "Active", "Inactive"))</f>
        <v>Active</v>
      </c>
      <c r="H516" s="32">
        <f>Players[[#This Row],[Base]] * Settings!$B$2 + Players[[#This Row],[Entry Bonus]] + Players[[#This Row],[Sniper Bonus]] + Players[[#This Row],[Captain Bonus]] + Players[[#This Row],[Coach Bonus]]</f>
        <v>6.5039999999999996</v>
      </c>
      <c r="I516" s="21" t="b">
        <f>TRUE</f>
        <v>1</v>
      </c>
      <c r="J516" s="23" t="b">
        <f>FALSE</f>
        <v>0</v>
      </c>
      <c r="K516" s="21" t="b">
        <f>FALSE</f>
        <v>0</v>
      </c>
      <c r="L516" s="20" t="b">
        <f>FALSE</f>
        <v>0</v>
      </c>
      <c r="M516" s="20" t="b">
        <f>FALSE</f>
        <v>0</v>
      </c>
      <c r="N516" s="29">
        <v>10.84</v>
      </c>
      <c r="O516" s="28">
        <f>SUMIFS(Players[Base], Players[Team], Players[[#This Row],[Team]], Players[Entry], TRUE) * Settings!$B$3</f>
        <v>0</v>
      </c>
      <c r="P516" s="28">
        <f>SUMIFS(Players[Base], Players[Team], Players[[#This Row],[Team]], Players[Sniper], TRUE) * Settings!$B$4</f>
        <v>0</v>
      </c>
      <c r="Q516" s="28">
        <f>SUMIFS(Players[Base], Players[Team], Players[[#This Row],[Team]], Players[Captain], TRUE) * Settings!$B$5</f>
        <v>0</v>
      </c>
      <c r="R516" s="28">
        <f>SUMIFS(Players[Base], Players[Team], Players[[#This Row],[Team]], Players[Coach], TRUE) * Settings!$B$6</f>
        <v>0</v>
      </c>
      <c r="S516" s="28">
        <f>IF(Players[[#This Row],[Team]] = 0, 0, AVERAGEIFS(Players[ANC Base ATK], Players[Team], Players[[#This Row],[Team]]))</f>
        <v>0</v>
      </c>
      <c r="T516" s="28">
        <f>IF(Players[[#This Row],[Team]] = 0, 0, AVERAGEIFS(Players[ANC Base DEF], Players[Team], Players[[#This Row],[Team]]))</f>
        <v>0</v>
      </c>
      <c r="U516" s="28">
        <v>1.7103814367634655</v>
      </c>
      <c r="V516" s="28">
        <v>49.222574361824471</v>
      </c>
    </row>
    <row r="517" spans="1:22" ht="15" customHeight="1">
      <c r="A517" s="12">
        <v>389</v>
      </c>
      <c r="B517" s="12" t="s">
        <v>630</v>
      </c>
      <c r="C517" s="12"/>
      <c r="D517" s="12"/>
      <c r="E517" s="12"/>
      <c r="F51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17" s="12" t="str">
        <f>IF(Players[[#This Row],[Coach]], "Coach", IF(Players[[#This Row],[Active]], "Active", "Inactive"))</f>
        <v>Active</v>
      </c>
      <c r="H517" s="32">
        <f>Players[[#This Row],[Base]] * Settings!$B$2 + Players[[#This Row],[Entry Bonus]] + Players[[#This Row],[Sniper Bonus]] + Players[[#This Row],[Captain Bonus]] + Players[[#This Row],[Coach Bonus]]</f>
        <v>1.9019999999999999</v>
      </c>
      <c r="I517" s="21" t="b">
        <f>TRUE</f>
        <v>1</v>
      </c>
      <c r="J517" s="23" t="b">
        <f>FALSE</f>
        <v>0</v>
      </c>
      <c r="K517" s="21" t="b">
        <f>FALSE</f>
        <v>0</v>
      </c>
      <c r="L517" s="20" t="b">
        <f>FALSE</f>
        <v>0</v>
      </c>
      <c r="M517" s="20" t="b">
        <f>FALSE</f>
        <v>0</v>
      </c>
      <c r="N517" s="29">
        <v>3.17</v>
      </c>
      <c r="O517" s="28">
        <f>SUMIFS(Players[Base], Players[Team], Players[[#This Row],[Team]], Players[Entry], TRUE) * Settings!$B$3</f>
        <v>0</v>
      </c>
      <c r="P517" s="28">
        <f>SUMIFS(Players[Base], Players[Team], Players[[#This Row],[Team]], Players[Sniper], TRUE) * Settings!$B$4</f>
        <v>0</v>
      </c>
      <c r="Q517" s="28">
        <f>SUMIFS(Players[Base], Players[Team], Players[[#This Row],[Team]], Players[Captain], TRUE) * Settings!$B$5</f>
        <v>0</v>
      </c>
      <c r="R517" s="28">
        <f>SUMIFS(Players[Base], Players[Team], Players[[#This Row],[Team]], Players[Coach], TRUE) * Settings!$B$6</f>
        <v>0</v>
      </c>
      <c r="S517" s="28">
        <f>IF(Players[[#This Row],[Team]] = 0, 0, AVERAGEIFS(Players[ANC Base ATK], Players[Team], Players[[#This Row],[Team]]))</f>
        <v>0</v>
      </c>
      <c r="T517" s="28">
        <f>IF(Players[[#This Row],[Team]] = 0, 0, AVERAGEIFS(Players[ANC Base DEF], Players[Team], Players[[#This Row],[Team]]))</f>
        <v>0</v>
      </c>
      <c r="U517" s="28">
        <v>1.6668759506253585</v>
      </c>
      <c r="V517" s="28">
        <v>8.5849500062264692</v>
      </c>
    </row>
    <row r="518" spans="1:22" ht="15" customHeight="1">
      <c r="A518" s="12">
        <v>384</v>
      </c>
      <c r="B518" s="12" t="s">
        <v>631</v>
      </c>
      <c r="C518" s="12"/>
      <c r="D518" s="12"/>
      <c r="E518" s="12"/>
      <c r="F51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18" s="12" t="str">
        <f>IF(Players[[#This Row],[Coach]], "Coach", IF(Players[[#This Row],[Active]], "Active", "Inactive"))</f>
        <v>Active</v>
      </c>
      <c r="H518" s="32">
        <f>Players[[#This Row],[Base]] * Settings!$B$2 + Players[[#This Row],[Entry Bonus]] + Players[[#This Row],[Sniper Bonus]] + Players[[#This Row],[Captain Bonus]] + Players[[#This Row],[Coach Bonus]]</f>
        <v>4.17</v>
      </c>
      <c r="I518" s="21" t="b">
        <f>TRUE</f>
        <v>1</v>
      </c>
      <c r="J518" s="23" t="b">
        <f>FALSE</f>
        <v>0</v>
      </c>
      <c r="K518" s="21" t="b">
        <f>FALSE</f>
        <v>0</v>
      </c>
      <c r="L518" s="20" t="b">
        <f>FALSE</f>
        <v>0</v>
      </c>
      <c r="M518" s="20" t="b">
        <f>FALSE</f>
        <v>0</v>
      </c>
      <c r="N518" s="29">
        <v>6.95</v>
      </c>
      <c r="O518" s="28">
        <f>SUMIFS(Players[Base], Players[Team], Players[[#This Row],[Team]], Players[Entry], TRUE) * Settings!$B$3</f>
        <v>0</v>
      </c>
      <c r="P518" s="28">
        <f>SUMIFS(Players[Base], Players[Team], Players[[#This Row],[Team]], Players[Sniper], TRUE) * Settings!$B$4</f>
        <v>0</v>
      </c>
      <c r="Q518" s="28">
        <f>SUMIFS(Players[Base], Players[Team], Players[[#This Row],[Team]], Players[Captain], TRUE) * Settings!$B$5</f>
        <v>0</v>
      </c>
      <c r="R518" s="28">
        <f>SUMIFS(Players[Base], Players[Team], Players[[#This Row],[Team]], Players[Coach], TRUE) * Settings!$B$6</f>
        <v>0</v>
      </c>
      <c r="S518" s="28">
        <f>IF(Players[[#This Row],[Team]] = 0, 0, AVERAGEIFS(Players[ANC Base ATK], Players[Team], Players[[#This Row],[Team]]))</f>
        <v>0</v>
      </c>
      <c r="T518" s="28">
        <f>IF(Players[[#This Row],[Team]] = 0, 0, AVERAGEIFS(Players[ANC Base DEF], Players[Team], Players[[#This Row],[Team]]))</f>
        <v>0</v>
      </c>
      <c r="U518" s="28">
        <v>1.6494648957516973</v>
      </c>
      <c r="V518" s="28">
        <v>2.5565627792676278</v>
      </c>
    </row>
    <row r="519" spans="1:22" ht="15" customHeight="1">
      <c r="A519" s="12">
        <v>282</v>
      </c>
      <c r="B519" s="12" t="s">
        <v>632</v>
      </c>
      <c r="C519" s="12"/>
      <c r="D519" s="12"/>
      <c r="E519" s="12"/>
      <c r="F51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19" s="12" t="str">
        <f>IF(Players[[#This Row],[Coach]], "Coach", IF(Players[[#This Row],[Active]], "Active", "Inactive"))</f>
        <v>Active</v>
      </c>
      <c r="H519" s="32">
        <f>Players[[#This Row],[Base]] * Settings!$B$2 + Players[[#This Row],[Entry Bonus]] + Players[[#This Row],[Sniper Bonus]] + Players[[#This Row],[Captain Bonus]] + Players[[#This Row],[Coach Bonus]]</f>
        <v>4.6319999999999997</v>
      </c>
      <c r="I519" s="21" t="b">
        <f>TRUE</f>
        <v>1</v>
      </c>
      <c r="J519" s="23" t="b">
        <f>FALSE</f>
        <v>0</v>
      </c>
      <c r="K519" s="21" t="b">
        <f>FALSE</f>
        <v>0</v>
      </c>
      <c r="L519" s="20" t="b">
        <f>FALSE</f>
        <v>0</v>
      </c>
      <c r="M519" s="20" t="b">
        <f>FALSE</f>
        <v>0</v>
      </c>
      <c r="N519" s="29">
        <v>7.72</v>
      </c>
      <c r="O519" s="28">
        <f>SUMIFS(Players[Base], Players[Team], Players[[#This Row],[Team]], Players[Entry], TRUE) * Settings!$B$3</f>
        <v>0</v>
      </c>
      <c r="P519" s="28">
        <f>SUMIFS(Players[Base], Players[Team], Players[[#This Row],[Team]], Players[Sniper], TRUE) * Settings!$B$4</f>
        <v>0</v>
      </c>
      <c r="Q519" s="28">
        <f>SUMIFS(Players[Base], Players[Team], Players[[#This Row],[Team]], Players[Captain], TRUE) * Settings!$B$5</f>
        <v>0</v>
      </c>
      <c r="R519" s="28">
        <f>SUMIFS(Players[Base], Players[Team], Players[[#This Row],[Team]], Players[Coach], TRUE) * Settings!$B$6</f>
        <v>0</v>
      </c>
      <c r="S519" s="28">
        <f>IF(Players[[#This Row],[Team]] = 0, 0, AVERAGEIFS(Players[ANC Base ATK], Players[Team], Players[[#This Row],[Team]]))</f>
        <v>0</v>
      </c>
      <c r="T519" s="28">
        <f>IF(Players[[#This Row],[Team]] = 0, 0, AVERAGEIFS(Players[ANC Base DEF], Players[Team], Players[[#This Row],[Team]]))</f>
        <v>0</v>
      </c>
      <c r="U519" s="28">
        <v>1.6077749866765001</v>
      </c>
      <c r="V519" s="28">
        <v>11.23777767167164</v>
      </c>
    </row>
    <row r="520" spans="1:22" ht="15" customHeight="1">
      <c r="A520" s="12">
        <v>452</v>
      </c>
      <c r="B520" s="12" t="s">
        <v>633</v>
      </c>
      <c r="C520" s="12"/>
      <c r="D520" s="12"/>
      <c r="E520" s="12"/>
      <c r="F52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20" s="12" t="str">
        <f>IF(Players[[#This Row],[Coach]], "Coach", IF(Players[[#This Row],[Active]], "Active", "Inactive"))</f>
        <v>Active</v>
      </c>
      <c r="H520" s="32">
        <f>Players[[#This Row],[Base]] * Settings!$B$2 + Players[[#This Row],[Entry Bonus]] + Players[[#This Row],[Sniper Bonus]] + Players[[#This Row],[Captain Bonus]] + Players[[#This Row],[Coach Bonus]]</f>
        <v>2.37</v>
      </c>
      <c r="I520" s="21" t="b">
        <f>TRUE</f>
        <v>1</v>
      </c>
      <c r="J520" s="23" t="b">
        <f>FALSE</f>
        <v>0</v>
      </c>
      <c r="K520" s="21" t="b">
        <f>FALSE</f>
        <v>0</v>
      </c>
      <c r="L520" s="20" t="b">
        <f>FALSE</f>
        <v>0</v>
      </c>
      <c r="M520" s="20" t="b">
        <f>FALSE</f>
        <v>0</v>
      </c>
      <c r="N520" s="29">
        <v>3.95</v>
      </c>
      <c r="O520" s="28">
        <f>SUMIFS(Players[Base], Players[Team], Players[[#This Row],[Team]], Players[Entry], TRUE) * Settings!$B$3</f>
        <v>0</v>
      </c>
      <c r="P520" s="28">
        <f>SUMIFS(Players[Base], Players[Team], Players[[#This Row],[Team]], Players[Sniper], TRUE) * Settings!$B$4</f>
        <v>0</v>
      </c>
      <c r="Q520" s="28">
        <f>SUMIFS(Players[Base], Players[Team], Players[[#This Row],[Team]], Players[Captain], TRUE) * Settings!$B$5</f>
        <v>0</v>
      </c>
      <c r="R520" s="28">
        <f>SUMIFS(Players[Base], Players[Team], Players[[#This Row],[Team]], Players[Coach], TRUE) * Settings!$B$6</f>
        <v>0</v>
      </c>
      <c r="S520" s="28">
        <f>IF(Players[[#This Row],[Team]] = 0, 0, AVERAGEIFS(Players[ANC Base ATK], Players[Team], Players[[#This Row],[Team]]))</f>
        <v>0</v>
      </c>
      <c r="T520" s="28">
        <f>IF(Players[[#This Row],[Team]] = 0, 0, AVERAGEIFS(Players[ANC Base DEF], Players[Team], Players[[#This Row],[Team]]))</f>
        <v>0</v>
      </c>
      <c r="U520" s="28">
        <v>1.5666010199896194</v>
      </c>
      <c r="V520" s="28">
        <v>64.267886105195231</v>
      </c>
    </row>
    <row r="521" spans="1:22" ht="15" customHeight="1">
      <c r="A521" s="12">
        <v>574</v>
      </c>
      <c r="B521" s="12" t="s">
        <v>634</v>
      </c>
      <c r="C521" s="12"/>
      <c r="D521" s="12"/>
      <c r="E521" s="12"/>
      <c r="F52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21" s="12" t="str">
        <f>IF(Players[[#This Row],[Coach]], "Coach", IF(Players[[#This Row],[Active]], "Active", "Inactive"))</f>
        <v>Active</v>
      </c>
      <c r="H521" s="32">
        <f>Players[[#This Row],[Base]] * Settings!$B$2 + Players[[#This Row],[Entry Bonus]] + Players[[#This Row],[Sniper Bonus]] + Players[[#This Row],[Captain Bonus]] + Players[[#This Row],[Coach Bonus]]</f>
        <v>5.3699999999999992</v>
      </c>
      <c r="I521" s="21" t="b">
        <f>TRUE</f>
        <v>1</v>
      </c>
      <c r="J521" s="23" t="b">
        <f>FALSE</f>
        <v>0</v>
      </c>
      <c r="K521" s="21" t="b">
        <f>FALSE</f>
        <v>0</v>
      </c>
      <c r="L521" s="20" t="b">
        <f>FALSE</f>
        <v>0</v>
      </c>
      <c r="M521" s="20" t="b">
        <f>FALSE</f>
        <v>0</v>
      </c>
      <c r="N521" s="29">
        <v>8.9499999999999993</v>
      </c>
      <c r="O521" s="28">
        <f>SUMIFS(Players[Base], Players[Team], Players[[#This Row],[Team]], Players[Entry], TRUE) * Settings!$B$3</f>
        <v>0</v>
      </c>
      <c r="P521" s="28">
        <f>SUMIFS(Players[Base], Players[Team], Players[[#This Row],[Team]], Players[Sniper], TRUE) * Settings!$B$4</f>
        <v>0</v>
      </c>
      <c r="Q521" s="28">
        <f>SUMIFS(Players[Base], Players[Team], Players[[#This Row],[Team]], Players[Captain], TRUE) * Settings!$B$5</f>
        <v>0</v>
      </c>
      <c r="R521" s="28">
        <f>SUMIFS(Players[Base], Players[Team], Players[[#This Row],[Team]], Players[Coach], TRUE) * Settings!$B$6</f>
        <v>0</v>
      </c>
      <c r="S521" s="28">
        <f>IF(Players[[#This Row],[Team]] = 0, 0, AVERAGEIFS(Players[ANC Base ATK], Players[Team], Players[[#This Row],[Team]]))</f>
        <v>0</v>
      </c>
      <c r="T521" s="28">
        <f>IF(Players[[#This Row],[Team]] = 0, 0, AVERAGEIFS(Players[ANC Base DEF], Players[Team], Players[[#This Row],[Team]]))</f>
        <v>0</v>
      </c>
      <c r="U521" s="28">
        <v>1.5078295671741804</v>
      </c>
      <c r="V521" s="28">
        <v>60.805429262789154</v>
      </c>
    </row>
    <row r="522" spans="1:22" ht="15" customHeight="1">
      <c r="A522" s="12">
        <v>590</v>
      </c>
      <c r="B522" s="12" t="s">
        <v>635</v>
      </c>
      <c r="C522" s="12"/>
      <c r="D522" s="12"/>
      <c r="E522" s="12"/>
      <c r="F52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22" s="12" t="str">
        <f>IF(Players[[#This Row],[Coach]], "Coach", IF(Players[[#This Row],[Active]], "Active", "Inactive"))</f>
        <v>Active</v>
      </c>
      <c r="H522" s="32">
        <f>Players[[#This Row],[Base]] * Settings!$B$2 + Players[[#This Row],[Entry Bonus]] + Players[[#This Row],[Sniper Bonus]] + Players[[#This Row],[Captain Bonus]] + Players[[#This Row],[Coach Bonus]]</f>
        <v>1.74</v>
      </c>
      <c r="I522" s="21" t="b">
        <f>TRUE</f>
        <v>1</v>
      </c>
      <c r="J522" s="23" t="b">
        <f>FALSE</f>
        <v>0</v>
      </c>
      <c r="K522" s="21" t="b">
        <f>FALSE</f>
        <v>0</v>
      </c>
      <c r="L522" s="20" t="b">
        <f>FALSE</f>
        <v>0</v>
      </c>
      <c r="M522" s="20" t="b">
        <f>FALSE</f>
        <v>0</v>
      </c>
      <c r="N522" s="29">
        <v>2.9</v>
      </c>
      <c r="O522" s="28">
        <f>SUMIFS(Players[Base], Players[Team], Players[[#This Row],[Team]], Players[Entry], TRUE) * Settings!$B$3</f>
        <v>0</v>
      </c>
      <c r="P522" s="28">
        <f>SUMIFS(Players[Base], Players[Team], Players[[#This Row],[Team]], Players[Sniper], TRUE) * Settings!$B$4</f>
        <v>0</v>
      </c>
      <c r="Q522" s="28">
        <f>SUMIFS(Players[Base], Players[Team], Players[[#This Row],[Team]], Players[Captain], TRUE) * Settings!$B$5</f>
        <v>0</v>
      </c>
      <c r="R522" s="28">
        <f>SUMIFS(Players[Base], Players[Team], Players[[#This Row],[Team]], Players[Coach], TRUE) * Settings!$B$6</f>
        <v>0</v>
      </c>
      <c r="S522" s="28">
        <f>IF(Players[[#This Row],[Team]] = 0, 0, AVERAGEIFS(Players[ANC Base ATK], Players[Team], Players[[#This Row],[Team]]))</f>
        <v>0</v>
      </c>
      <c r="T522" s="28">
        <f>IF(Players[[#This Row],[Team]] = 0, 0, AVERAGEIFS(Players[ANC Base DEF], Players[Team], Players[[#This Row],[Team]]))</f>
        <v>0</v>
      </c>
      <c r="U522" s="28">
        <v>1.5042104720692753</v>
      </c>
      <c r="V522" s="28">
        <v>86.331119335742628</v>
      </c>
    </row>
    <row r="523" spans="1:22" ht="15" customHeight="1">
      <c r="A523" s="12">
        <v>461</v>
      </c>
      <c r="B523" s="12" t="s">
        <v>636</v>
      </c>
      <c r="C523" s="12"/>
      <c r="D523" s="12"/>
      <c r="E523" s="12"/>
      <c r="F52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23" s="12" t="str">
        <f>IF(Players[[#This Row],[Coach]], "Coach", IF(Players[[#This Row],[Active]], "Active", "Inactive"))</f>
        <v>Active</v>
      </c>
      <c r="H523" s="32">
        <f>Players[[#This Row],[Base]] * Settings!$B$2 + Players[[#This Row],[Entry Bonus]] + Players[[#This Row],[Sniper Bonus]] + Players[[#This Row],[Captain Bonus]] + Players[[#This Row],[Coach Bonus]]</f>
        <v>3.9059999999999997</v>
      </c>
      <c r="I523" s="21" t="b">
        <f>TRUE</f>
        <v>1</v>
      </c>
      <c r="J523" s="23" t="b">
        <f>FALSE</f>
        <v>0</v>
      </c>
      <c r="K523" s="21" t="b">
        <f>FALSE</f>
        <v>0</v>
      </c>
      <c r="L523" s="20" t="b">
        <f>FALSE</f>
        <v>0</v>
      </c>
      <c r="M523" s="20" t="b">
        <f>FALSE</f>
        <v>0</v>
      </c>
      <c r="N523" s="29">
        <v>6.51</v>
      </c>
      <c r="O523" s="28">
        <f>SUMIFS(Players[Base], Players[Team], Players[[#This Row],[Team]], Players[Entry], TRUE) * Settings!$B$3</f>
        <v>0</v>
      </c>
      <c r="P523" s="28">
        <f>SUMIFS(Players[Base], Players[Team], Players[[#This Row],[Team]], Players[Sniper], TRUE) * Settings!$B$4</f>
        <v>0</v>
      </c>
      <c r="Q523" s="28">
        <f>SUMIFS(Players[Base], Players[Team], Players[[#This Row],[Team]], Players[Captain], TRUE) * Settings!$B$5</f>
        <v>0</v>
      </c>
      <c r="R523" s="28">
        <f>SUMIFS(Players[Base], Players[Team], Players[[#This Row],[Team]], Players[Coach], TRUE) * Settings!$B$6</f>
        <v>0</v>
      </c>
      <c r="S523" s="28">
        <f>IF(Players[[#This Row],[Team]] = 0, 0, AVERAGEIFS(Players[ANC Base ATK], Players[Team], Players[[#This Row],[Team]]))</f>
        <v>0</v>
      </c>
      <c r="T523" s="28">
        <f>IF(Players[[#This Row],[Team]] = 0, 0, AVERAGEIFS(Players[ANC Base DEF], Players[Team], Players[[#This Row],[Team]]))</f>
        <v>0</v>
      </c>
      <c r="U523" s="28">
        <v>1.4898770251731277</v>
      </c>
      <c r="V523" s="28">
        <v>6.5782409041867416</v>
      </c>
    </row>
    <row r="524" spans="1:22" ht="15" customHeight="1">
      <c r="A524" s="12">
        <v>612</v>
      </c>
      <c r="B524" s="12" t="s">
        <v>637</v>
      </c>
      <c r="C524" s="12"/>
      <c r="D524" s="12"/>
      <c r="E524" s="12"/>
      <c r="F52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24" s="12" t="str">
        <f>IF(Players[[#This Row],[Coach]], "Coach", IF(Players[[#This Row],[Active]], "Active", "Inactive"))</f>
        <v>Active</v>
      </c>
      <c r="H524" s="32">
        <f>Players[[#This Row],[Base]] * Settings!$B$2 + Players[[#This Row],[Entry Bonus]] + Players[[#This Row],[Sniper Bonus]] + Players[[#This Row],[Captain Bonus]] + Players[[#This Row],[Coach Bonus]]</f>
        <v>3.8339999999999996</v>
      </c>
      <c r="I524" s="21" t="b">
        <f>TRUE</f>
        <v>1</v>
      </c>
      <c r="J524" s="23" t="b">
        <f>FALSE</f>
        <v>0</v>
      </c>
      <c r="K524" s="21" t="b">
        <f>FALSE</f>
        <v>0</v>
      </c>
      <c r="L524" s="20" t="b">
        <f>FALSE</f>
        <v>0</v>
      </c>
      <c r="M524" s="20" t="b">
        <f>FALSE</f>
        <v>0</v>
      </c>
      <c r="N524" s="29">
        <v>6.39</v>
      </c>
      <c r="O524" s="28">
        <f>SUMIFS(Players[Base], Players[Team], Players[[#This Row],[Team]], Players[Entry], TRUE) * Settings!$B$3</f>
        <v>0</v>
      </c>
      <c r="P524" s="28">
        <f>SUMIFS(Players[Base], Players[Team], Players[[#This Row],[Team]], Players[Sniper], TRUE) * Settings!$B$4</f>
        <v>0</v>
      </c>
      <c r="Q524" s="28">
        <f>SUMIFS(Players[Base], Players[Team], Players[[#This Row],[Team]], Players[Captain], TRUE) * Settings!$B$5</f>
        <v>0</v>
      </c>
      <c r="R524" s="28">
        <f>SUMIFS(Players[Base], Players[Team], Players[[#This Row],[Team]], Players[Coach], TRUE) * Settings!$B$6</f>
        <v>0</v>
      </c>
      <c r="S524" s="28">
        <f>IF(Players[[#This Row],[Team]] = 0, 0, AVERAGEIFS(Players[ANC Base ATK], Players[Team], Players[[#This Row],[Team]]))</f>
        <v>0</v>
      </c>
      <c r="T524" s="28">
        <f>IF(Players[[#This Row],[Team]] = 0, 0, AVERAGEIFS(Players[ANC Base DEF], Players[Team], Players[[#This Row],[Team]]))</f>
        <v>0</v>
      </c>
      <c r="U524" s="28">
        <v>1.369847204045582</v>
      </c>
      <c r="V524" s="28">
        <v>45.197242850386701</v>
      </c>
    </row>
    <row r="525" spans="1:22" ht="15" customHeight="1">
      <c r="A525" s="12">
        <v>372</v>
      </c>
      <c r="B525" s="12" t="s">
        <v>638</v>
      </c>
      <c r="C525" s="12"/>
      <c r="D525" s="12"/>
      <c r="E525" s="12"/>
      <c r="F52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25" s="12" t="str">
        <f>IF(Players[[#This Row],[Coach]], "Coach", IF(Players[[#This Row],[Active]], "Active", "Inactive"))</f>
        <v>Active</v>
      </c>
      <c r="H525" s="32">
        <f>Players[[#This Row],[Base]] * Settings!$B$2 + Players[[#This Row],[Entry Bonus]] + Players[[#This Row],[Sniper Bonus]] + Players[[#This Row],[Captain Bonus]] + Players[[#This Row],[Coach Bonus]]</f>
        <v>1.68</v>
      </c>
      <c r="I525" s="21" t="b">
        <f>TRUE</f>
        <v>1</v>
      </c>
      <c r="J525" s="23" t="b">
        <f>FALSE</f>
        <v>0</v>
      </c>
      <c r="K525" s="21" t="b">
        <f>FALSE</f>
        <v>0</v>
      </c>
      <c r="L525" s="20" t="b">
        <f>FALSE</f>
        <v>0</v>
      </c>
      <c r="M525" s="20" t="b">
        <f>FALSE</f>
        <v>0</v>
      </c>
      <c r="N525" s="29">
        <v>2.8</v>
      </c>
      <c r="O525" s="28">
        <f>SUMIFS(Players[Base], Players[Team], Players[[#This Row],[Team]], Players[Entry], TRUE) * Settings!$B$3</f>
        <v>0</v>
      </c>
      <c r="P525" s="28">
        <f>SUMIFS(Players[Base], Players[Team], Players[[#This Row],[Team]], Players[Sniper], TRUE) * Settings!$B$4</f>
        <v>0</v>
      </c>
      <c r="Q525" s="28">
        <f>SUMIFS(Players[Base], Players[Team], Players[[#This Row],[Team]], Players[Captain], TRUE) * Settings!$B$5</f>
        <v>0</v>
      </c>
      <c r="R525" s="28">
        <f>SUMIFS(Players[Base], Players[Team], Players[[#This Row],[Team]], Players[Coach], TRUE) * Settings!$B$6</f>
        <v>0</v>
      </c>
      <c r="S525" s="28">
        <f>IF(Players[[#This Row],[Team]] = 0, 0, AVERAGEIFS(Players[ANC Base ATK], Players[Team], Players[[#This Row],[Team]]))</f>
        <v>0</v>
      </c>
      <c r="T525" s="28">
        <f>IF(Players[[#This Row],[Team]] = 0, 0, AVERAGEIFS(Players[ANC Base DEF], Players[Team], Players[[#This Row],[Team]]))</f>
        <v>0</v>
      </c>
      <c r="U525" s="28">
        <v>1.2916184204365146</v>
      </c>
      <c r="V525" s="28">
        <v>96.71875226656978</v>
      </c>
    </row>
    <row r="526" spans="1:22" ht="15" customHeight="1">
      <c r="A526" s="12">
        <v>402</v>
      </c>
      <c r="B526" s="12" t="s">
        <v>639</v>
      </c>
      <c r="C526" s="12"/>
      <c r="D526" s="12"/>
      <c r="E526" s="12"/>
      <c r="F52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26" s="12" t="str">
        <f>IF(Players[[#This Row],[Coach]], "Coach", IF(Players[[#This Row],[Active]], "Active", "Inactive"))</f>
        <v>Active</v>
      </c>
      <c r="H526" s="32">
        <f>Players[[#This Row],[Base]] * Settings!$B$2 + Players[[#This Row],[Entry Bonus]] + Players[[#This Row],[Sniper Bonus]] + Players[[#This Row],[Captain Bonus]] + Players[[#This Row],[Coach Bonus]]</f>
        <v>1.9919999999999998</v>
      </c>
      <c r="I526" s="21" t="b">
        <f>TRUE</f>
        <v>1</v>
      </c>
      <c r="J526" s="23" t="b">
        <f>FALSE</f>
        <v>0</v>
      </c>
      <c r="K526" s="21" t="b">
        <f>FALSE</f>
        <v>0</v>
      </c>
      <c r="L526" s="20" t="b">
        <f>FALSE</f>
        <v>0</v>
      </c>
      <c r="M526" s="20" t="b">
        <f>FALSE</f>
        <v>0</v>
      </c>
      <c r="N526" s="29">
        <v>3.32</v>
      </c>
      <c r="O526" s="28">
        <f>SUMIFS(Players[Base], Players[Team], Players[[#This Row],[Team]], Players[Entry], TRUE) * Settings!$B$3</f>
        <v>0</v>
      </c>
      <c r="P526" s="28">
        <f>SUMIFS(Players[Base], Players[Team], Players[[#This Row],[Team]], Players[Sniper], TRUE) * Settings!$B$4</f>
        <v>0</v>
      </c>
      <c r="Q526" s="28">
        <f>SUMIFS(Players[Base], Players[Team], Players[[#This Row],[Team]], Players[Captain], TRUE) * Settings!$B$5</f>
        <v>0</v>
      </c>
      <c r="R526" s="28">
        <f>SUMIFS(Players[Base], Players[Team], Players[[#This Row],[Team]], Players[Coach], TRUE) * Settings!$B$6</f>
        <v>0</v>
      </c>
      <c r="S526" s="28">
        <f>IF(Players[[#This Row],[Team]] = 0, 0, AVERAGEIFS(Players[ANC Base ATK], Players[Team], Players[[#This Row],[Team]]))</f>
        <v>0</v>
      </c>
      <c r="T526" s="28">
        <f>IF(Players[[#This Row],[Team]] = 0, 0, AVERAGEIFS(Players[ANC Base DEF], Players[Team], Players[[#This Row],[Team]]))</f>
        <v>0</v>
      </c>
      <c r="U526" s="28">
        <v>1.2765652703641421</v>
      </c>
      <c r="V526" s="28">
        <v>23.609124247576542</v>
      </c>
    </row>
    <row r="527" spans="1:22" ht="15" customHeight="1">
      <c r="A527" s="12">
        <v>284</v>
      </c>
      <c r="B527" s="12" t="s">
        <v>640</v>
      </c>
      <c r="C527" s="12"/>
      <c r="D527" s="12"/>
      <c r="E527" s="12"/>
      <c r="F52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27" s="12" t="str">
        <f>IF(Players[[#This Row],[Coach]], "Coach", IF(Players[[#This Row],[Active]], "Active", "Inactive"))</f>
        <v>Active</v>
      </c>
      <c r="H527" s="32">
        <f>Players[[#This Row],[Base]] * Settings!$B$2 + Players[[#This Row],[Entry Bonus]] + Players[[#This Row],[Sniper Bonus]] + Players[[#This Row],[Captain Bonus]] + Players[[#This Row],[Coach Bonus]]</f>
        <v>1.95</v>
      </c>
      <c r="I527" s="21" t="b">
        <f>TRUE</f>
        <v>1</v>
      </c>
      <c r="J527" s="23" t="b">
        <f>FALSE</f>
        <v>0</v>
      </c>
      <c r="K527" s="21" t="b">
        <f>FALSE</f>
        <v>0</v>
      </c>
      <c r="L527" s="20" t="b">
        <f>FALSE</f>
        <v>0</v>
      </c>
      <c r="M527" s="20" t="b">
        <f>FALSE</f>
        <v>0</v>
      </c>
      <c r="N527" s="29">
        <v>3.25</v>
      </c>
      <c r="O527" s="28">
        <f>SUMIFS(Players[Base], Players[Team], Players[[#This Row],[Team]], Players[Entry], TRUE) * Settings!$B$3</f>
        <v>0</v>
      </c>
      <c r="P527" s="28">
        <f>SUMIFS(Players[Base], Players[Team], Players[[#This Row],[Team]], Players[Sniper], TRUE) * Settings!$B$4</f>
        <v>0</v>
      </c>
      <c r="Q527" s="28">
        <f>SUMIFS(Players[Base], Players[Team], Players[[#This Row],[Team]], Players[Captain], TRUE) * Settings!$B$5</f>
        <v>0</v>
      </c>
      <c r="R527" s="28">
        <f>SUMIFS(Players[Base], Players[Team], Players[[#This Row],[Team]], Players[Coach], TRUE) * Settings!$B$6</f>
        <v>0</v>
      </c>
      <c r="S527" s="28">
        <f>IF(Players[[#This Row],[Team]] = 0, 0, AVERAGEIFS(Players[ANC Base ATK], Players[Team], Players[[#This Row],[Team]]))</f>
        <v>0</v>
      </c>
      <c r="T527" s="28">
        <f>IF(Players[[#This Row],[Team]] = 0, 0, AVERAGEIFS(Players[ANC Base DEF], Players[Team], Players[[#This Row],[Team]]))</f>
        <v>0</v>
      </c>
      <c r="U527" s="28">
        <v>1.2636943534643166</v>
      </c>
      <c r="V527" s="28">
        <v>86.170228480536153</v>
      </c>
    </row>
    <row r="528" spans="1:22" ht="15" customHeight="1">
      <c r="A528" s="12">
        <v>226</v>
      </c>
      <c r="B528" s="12" t="s">
        <v>641</v>
      </c>
      <c r="C528" s="12"/>
      <c r="D528" s="12"/>
      <c r="E528" s="12"/>
      <c r="F52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28" s="12" t="str">
        <f>IF(Players[[#This Row],[Coach]], "Coach", IF(Players[[#This Row],[Active]], "Active", "Inactive"))</f>
        <v>Active</v>
      </c>
      <c r="H528" s="32">
        <f>Players[[#This Row],[Base]] * Settings!$B$2 + Players[[#This Row],[Entry Bonus]] + Players[[#This Row],[Sniper Bonus]] + Players[[#This Row],[Captain Bonus]] + Players[[#This Row],[Coach Bonus]]</f>
        <v>3.246</v>
      </c>
      <c r="I528" s="21" t="b">
        <f>TRUE</f>
        <v>1</v>
      </c>
      <c r="J528" s="23" t="b">
        <f>FALSE</f>
        <v>0</v>
      </c>
      <c r="K528" s="21" t="b">
        <f>FALSE</f>
        <v>0</v>
      </c>
      <c r="L528" s="20" t="b">
        <f>FALSE</f>
        <v>0</v>
      </c>
      <c r="M528" s="20" t="b">
        <f>FALSE</f>
        <v>0</v>
      </c>
      <c r="N528" s="29">
        <v>5.41</v>
      </c>
      <c r="O528" s="28">
        <f>SUMIFS(Players[Base], Players[Team], Players[[#This Row],[Team]], Players[Entry], TRUE) * Settings!$B$3</f>
        <v>0</v>
      </c>
      <c r="P528" s="28">
        <f>SUMIFS(Players[Base], Players[Team], Players[[#This Row],[Team]], Players[Sniper], TRUE) * Settings!$B$4</f>
        <v>0</v>
      </c>
      <c r="Q528" s="28">
        <f>SUMIFS(Players[Base], Players[Team], Players[[#This Row],[Team]], Players[Captain], TRUE) * Settings!$B$5</f>
        <v>0</v>
      </c>
      <c r="R528" s="28">
        <f>SUMIFS(Players[Base], Players[Team], Players[[#This Row],[Team]], Players[Coach], TRUE) * Settings!$B$6</f>
        <v>0</v>
      </c>
      <c r="S528" s="28">
        <f>IF(Players[[#This Row],[Team]] = 0, 0, AVERAGEIFS(Players[ANC Base ATK], Players[Team], Players[[#This Row],[Team]]))</f>
        <v>0</v>
      </c>
      <c r="T528" s="28">
        <f>IF(Players[[#This Row],[Team]] = 0, 0, AVERAGEIFS(Players[ANC Base DEF], Players[Team], Players[[#This Row],[Team]]))</f>
        <v>0</v>
      </c>
      <c r="U528" s="28">
        <v>1.2279025586315211</v>
      </c>
      <c r="V528" s="28">
        <v>96.532778543187575</v>
      </c>
    </row>
    <row r="529" spans="1:22" ht="15" customHeight="1">
      <c r="A529" s="12">
        <v>525</v>
      </c>
      <c r="B529" s="12" t="s">
        <v>642</v>
      </c>
      <c r="C529" s="12"/>
      <c r="D529" s="12"/>
      <c r="E529" s="12"/>
      <c r="F52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29" s="12" t="str">
        <f>IF(Players[[#This Row],[Coach]], "Coach", IF(Players[[#This Row],[Active]], "Active", "Inactive"))</f>
        <v>Active</v>
      </c>
      <c r="H529" s="32">
        <f>Players[[#This Row],[Base]] * Settings!$B$2 + Players[[#This Row],[Entry Bonus]] + Players[[#This Row],[Sniper Bonus]] + Players[[#This Row],[Captain Bonus]] + Players[[#This Row],[Coach Bonus]]</f>
        <v>39.113999999999997</v>
      </c>
      <c r="I529" s="21" t="b">
        <f>TRUE</f>
        <v>1</v>
      </c>
      <c r="J529" s="23" t="b">
        <f>FALSE</f>
        <v>0</v>
      </c>
      <c r="K529" s="21" t="b">
        <f>FALSE</f>
        <v>0</v>
      </c>
      <c r="L529" s="20" t="b">
        <f>FALSE</f>
        <v>0</v>
      </c>
      <c r="M529" s="20" t="b">
        <f>FALSE</f>
        <v>0</v>
      </c>
      <c r="N529" s="29">
        <v>65.19</v>
      </c>
      <c r="O529" s="28">
        <f>SUMIFS(Players[Base], Players[Team], Players[[#This Row],[Team]], Players[Entry], TRUE) * Settings!$B$3</f>
        <v>0</v>
      </c>
      <c r="P529" s="28">
        <f>SUMIFS(Players[Base], Players[Team], Players[[#This Row],[Team]], Players[Sniper], TRUE) * Settings!$B$4</f>
        <v>0</v>
      </c>
      <c r="Q529" s="28">
        <f>SUMIFS(Players[Base], Players[Team], Players[[#This Row],[Team]], Players[Captain], TRUE) * Settings!$B$5</f>
        <v>0</v>
      </c>
      <c r="R529" s="28">
        <f>SUMIFS(Players[Base], Players[Team], Players[[#This Row],[Team]], Players[Coach], TRUE) * Settings!$B$6</f>
        <v>0</v>
      </c>
      <c r="S529" s="28">
        <f>IF(Players[[#This Row],[Team]] = 0, 0, AVERAGEIFS(Players[ANC Base ATK], Players[Team], Players[[#This Row],[Team]]))</f>
        <v>0</v>
      </c>
      <c r="T529" s="28">
        <f>IF(Players[[#This Row],[Team]] = 0, 0, AVERAGEIFS(Players[ANC Base DEF], Players[Team], Players[[#This Row],[Team]]))</f>
        <v>0</v>
      </c>
      <c r="U529" s="28">
        <v>1.136114333356071</v>
      </c>
      <c r="V529" s="28">
        <v>14.517568220067895</v>
      </c>
    </row>
    <row r="530" spans="1:22" ht="15" customHeight="1">
      <c r="A530" s="12">
        <v>368</v>
      </c>
      <c r="B530" s="12" t="s">
        <v>643</v>
      </c>
      <c r="C530" s="12"/>
      <c r="D530" s="12"/>
      <c r="E530" s="12"/>
      <c r="F53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30" s="12" t="str">
        <f>IF(Players[[#This Row],[Coach]], "Coach", IF(Players[[#This Row],[Active]], "Active", "Inactive"))</f>
        <v>Active</v>
      </c>
      <c r="H530" s="32">
        <f>Players[[#This Row],[Base]] * Settings!$B$2 + Players[[#This Row],[Entry Bonus]] + Players[[#This Row],[Sniper Bonus]] + Players[[#This Row],[Captain Bonus]] + Players[[#This Row],[Coach Bonus]]</f>
        <v>7.2780000000000005</v>
      </c>
      <c r="I530" s="21" t="b">
        <f>TRUE</f>
        <v>1</v>
      </c>
      <c r="J530" s="23" t="b">
        <f>FALSE</f>
        <v>0</v>
      </c>
      <c r="K530" s="21" t="b">
        <f>FALSE</f>
        <v>0</v>
      </c>
      <c r="L530" s="20" t="b">
        <f>FALSE</f>
        <v>0</v>
      </c>
      <c r="M530" s="20" t="b">
        <f>FALSE</f>
        <v>0</v>
      </c>
      <c r="N530" s="29">
        <v>12.13</v>
      </c>
      <c r="O530" s="28">
        <f>SUMIFS(Players[Base], Players[Team], Players[[#This Row],[Team]], Players[Entry], TRUE) * Settings!$B$3</f>
        <v>0</v>
      </c>
      <c r="P530" s="28">
        <f>SUMIFS(Players[Base], Players[Team], Players[[#This Row],[Team]], Players[Sniper], TRUE) * Settings!$B$4</f>
        <v>0</v>
      </c>
      <c r="Q530" s="28">
        <f>SUMIFS(Players[Base], Players[Team], Players[[#This Row],[Team]], Players[Captain], TRUE) * Settings!$B$5</f>
        <v>0</v>
      </c>
      <c r="R530" s="28">
        <f>SUMIFS(Players[Base], Players[Team], Players[[#This Row],[Team]], Players[Coach], TRUE) * Settings!$B$6</f>
        <v>0</v>
      </c>
      <c r="S530" s="28">
        <f>IF(Players[[#This Row],[Team]] = 0, 0, AVERAGEIFS(Players[ANC Base ATK], Players[Team], Players[[#This Row],[Team]]))</f>
        <v>0</v>
      </c>
      <c r="T530" s="28">
        <f>IF(Players[[#This Row],[Team]] = 0, 0, AVERAGEIFS(Players[ANC Base DEF], Players[Team], Players[[#This Row],[Team]]))</f>
        <v>0</v>
      </c>
      <c r="U530" s="28">
        <v>1.1150977133206892</v>
      </c>
      <c r="V530" s="28">
        <v>39.80797327310961</v>
      </c>
    </row>
    <row r="531" spans="1:22" ht="15" customHeight="1">
      <c r="A531" s="12">
        <v>19</v>
      </c>
      <c r="B531" s="12" t="s">
        <v>644</v>
      </c>
      <c r="C531" s="12"/>
      <c r="D531" s="12"/>
      <c r="E531" s="12"/>
      <c r="F53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31" s="12" t="str">
        <f>IF(Players[[#This Row],[Coach]], "Coach", IF(Players[[#This Row],[Active]], "Active", "Inactive"))</f>
        <v>Active</v>
      </c>
      <c r="H531" s="32">
        <f>Players[[#This Row],[Base]] * Settings!$B$2 + Players[[#This Row],[Entry Bonus]] + Players[[#This Row],[Sniper Bonus]] + Players[[#This Row],[Captain Bonus]] + Players[[#This Row],[Coach Bonus]]</f>
        <v>1.6739999999999999</v>
      </c>
      <c r="I531" s="21" t="b">
        <f>TRUE</f>
        <v>1</v>
      </c>
      <c r="J531" s="23" t="b">
        <f>FALSE</f>
        <v>0</v>
      </c>
      <c r="K531" s="21" t="b">
        <f>FALSE</f>
        <v>0</v>
      </c>
      <c r="L531" s="20" t="b">
        <f>FALSE</f>
        <v>0</v>
      </c>
      <c r="M531" s="20" t="b">
        <f>FALSE</f>
        <v>0</v>
      </c>
      <c r="N531" s="29">
        <v>2.79</v>
      </c>
      <c r="O531" s="28">
        <f>SUMIFS(Players[Base], Players[Team], Players[[#This Row],[Team]], Players[Entry], TRUE) * Settings!$B$3</f>
        <v>0</v>
      </c>
      <c r="P531" s="28">
        <f>SUMIFS(Players[Base], Players[Team], Players[[#This Row],[Team]], Players[Sniper], TRUE) * Settings!$B$4</f>
        <v>0</v>
      </c>
      <c r="Q531" s="28">
        <f>SUMIFS(Players[Base], Players[Team], Players[[#This Row],[Team]], Players[Captain], TRUE) * Settings!$B$5</f>
        <v>0</v>
      </c>
      <c r="R531" s="28">
        <f>SUMIFS(Players[Base], Players[Team], Players[[#This Row],[Team]], Players[Coach], TRUE) * Settings!$B$6</f>
        <v>0</v>
      </c>
      <c r="S531" s="28">
        <f>IF(Players[[#This Row],[Team]] = 0, 0, AVERAGEIFS(Players[ANC Base ATK], Players[Team], Players[[#This Row],[Team]]))</f>
        <v>0</v>
      </c>
      <c r="T531" s="28">
        <f>IF(Players[[#This Row],[Team]] = 0, 0, AVERAGEIFS(Players[ANC Base DEF], Players[Team], Players[[#This Row],[Team]]))</f>
        <v>0</v>
      </c>
      <c r="U531" s="28">
        <v>1.0845652943802897</v>
      </c>
      <c r="V531" s="28">
        <v>93.069184698566104</v>
      </c>
    </row>
    <row r="532" spans="1:22" ht="15" customHeight="1">
      <c r="A532" s="12">
        <v>559</v>
      </c>
      <c r="B532" s="12" t="s">
        <v>645</v>
      </c>
      <c r="C532" s="12"/>
      <c r="D532" s="12"/>
      <c r="E532" s="12"/>
      <c r="F53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32" s="12" t="str">
        <f>IF(Players[[#This Row],[Coach]], "Coach", IF(Players[[#This Row],[Active]], "Active", "Inactive"))</f>
        <v>Active</v>
      </c>
      <c r="H532" s="32">
        <f>Players[[#This Row],[Base]] * Settings!$B$2 + Players[[#This Row],[Entry Bonus]] + Players[[#This Row],[Sniper Bonus]] + Players[[#This Row],[Captain Bonus]] + Players[[#This Row],[Coach Bonus]]</f>
        <v>12.047999999999998</v>
      </c>
      <c r="I532" s="21" t="b">
        <f>TRUE</f>
        <v>1</v>
      </c>
      <c r="J532" s="23" t="b">
        <f>FALSE</f>
        <v>0</v>
      </c>
      <c r="K532" s="21" t="b">
        <f>FALSE</f>
        <v>0</v>
      </c>
      <c r="L532" s="20" t="b">
        <f>FALSE</f>
        <v>0</v>
      </c>
      <c r="M532" s="20" t="b">
        <f>FALSE</f>
        <v>0</v>
      </c>
      <c r="N532" s="29">
        <v>20.079999999999998</v>
      </c>
      <c r="O532" s="28">
        <f>SUMIFS(Players[Base], Players[Team], Players[[#This Row],[Team]], Players[Entry], TRUE) * Settings!$B$3</f>
        <v>0</v>
      </c>
      <c r="P532" s="28">
        <f>SUMIFS(Players[Base], Players[Team], Players[[#This Row],[Team]], Players[Sniper], TRUE) * Settings!$B$4</f>
        <v>0</v>
      </c>
      <c r="Q532" s="28">
        <f>SUMIFS(Players[Base], Players[Team], Players[[#This Row],[Team]], Players[Captain], TRUE) * Settings!$B$5</f>
        <v>0</v>
      </c>
      <c r="R532" s="28">
        <f>SUMIFS(Players[Base], Players[Team], Players[[#This Row],[Team]], Players[Coach], TRUE) * Settings!$B$6</f>
        <v>0</v>
      </c>
      <c r="S532" s="28">
        <f>IF(Players[[#This Row],[Team]] = 0, 0, AVERAGEIFS(Players[ANC Base ATK], Players[Team], Players[[#This Row],[Team]]))</f>
        <v>0</v>
      </c>
      <c r="T532" s="28">
        <f>IF(Players[[#This Row],[Team]] = 0, 0, AVERAGEIFS(Players[ANC Base DEF], Players[Team], Players[[#This Row],[Team]]))</f>
        <v>0</v>
      </c>
      <c r="U532" s="28">
        <v>1.0274966278961686</v>
      </c>
      <c r="V532" s="28">
        <v>91.377931902452417</v>
      </c>
    </row>
    <row r="533" spans="1:22" ht="15" customHeight="1">
      <c r="A533" s="12">
        <v>500</v>
      </c>
      <c r="B533" s="12" t="s">
        <v>646</v>
      </c>
      <c r="C533" s="12"/>
      <c r="D533" s="12"/>
      <c r="E533" s="12"/>
      <c r="F53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33" s="12" t="str">
        <f>IF(Players[[#This Row],[Coach]], "Coach", IF(Players[[#This Row],[Active]], "Active", "Inactive"))</f>
        <v>Active</v>
      </c>
      <c r="H533" s="32">
        <f>Players[[#This Row],[Base]] * Settings!$B$2 + Players[[#This Row],[Entry Bonus]] + Players[[#This Row],[Sniper Bonus]] + Players[[#This Row],[Captain Bonus]] + Players[[#This Row],[Coach Bonus]]</f>
        <v>2.82</v>
      </c>
      <c r="I533" s="21" t="b">
        <f>TRUE</f>
        <v>1</v>
      </c>
      <c r="J533" s="23" t="b">
        <f>FALSE</f>
        <v>0</v>
      </c>
      <c r="K533" s="21" t="b">
        <f>FALSE</f>
        <v>0</v>
      </c>
      <c r="L533" s="20" t="b">
        <f>FALSE</f>
        <v>0</v>
      </c>
      <c r="M533" s="20" t="b">
        <f>FALSE</f>
        <v>0</v>
      </c>
      <c r="N533" s="29">
        <v>4.7</v>
      </c>
      <c r="O533" s="28">
        <f>SUMIFS(Players[Base], Players[Team], Players[[#This Row],[Team]], Players[Entry], TRUE) * Settings!$B$3</f>
        <v>0</v>
      </c>
      <c r="P533" s="28">
        <f>SUMIFS(Players[Base], Players[Team], Players[[#This Row],[Team]], Players[Sniper], TRUE) * Settings!$B$4</f>
        <v>0</v>
      </c>
      <c r="Q533" s="28">
        <f>SUMIFS(Players[Base], Players[Team], Players[[#This Row],[Team]], Players[Captain], TRUE) * Settings!$B$5</f>
        <v>0</v>
      </c>
      <c r="R533" s="28">
        <f>SUMIFS(Players[Base], Players[Team], Players[[#This Row],[Team]], Players[Coach], TRUE) * Settings!$B$6</f>
        <v>0</v>
      </c>
      <c r="S533" s="28">
        <f>IF(Players[[#This Row],[Team]] = 0, 0, AVERAGEIFS(Players[ANC Base ATK], Players[Team], Players[[#This Row],[Team]]))</f>
        <v>0</v>
      </c>
      <c r="T533" s="28">
        <f>IF(Players[[#This Row],[Team]] = 0, 0, AVERAGEIFS(Players[ANC Base DEF], Players[Team], Players[[#This Row],[Team]]))</f>
        <v>0</v>
      </c>
      <c r="U533" s="28">
        <v>0.96838857570432157</v>
      </c>
      <c r="V533" s="28">
        <v>48.275903606940695</v>
      </c>
    </row>
    <row r="534" spans="1:22" ht="15" customHeight="1">
      <c r="A534" s="12">
        <v>60</v>
      </c>
      <c r="B534" s="12" t="s">
        <v>647</v>
      </c>
      <c r="C534" s="12"/>
      <c r="D534" s="12"/>
      <c r="E534" s="12"/>
      <c r="F53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34" s="12" t="str">
        <f>IF(Players[[#This Row],[Coach]], "Coach", IF(Players[[#This Row],[Active]], "Active", "Inactive"))</f>
        <v>Active</v>
      </c>
      <c r="H534" s="32">
        <f>Players[[#This Row],[Base]] * Settings!$B$2 + Players[[#This Row],[Entry Bonus]] + Players[[#This Row],[Sniper Bonus]] + Players[[#This Row],[Captain Bonus]] + Players[[#This Row],[Coach Bonus]]</f>
        <v>2.5559999999999996</v>
      </c>
      <c r="I534" s="21" t="b">
        <f>TRUE</f>
        <v>1</v>
      </c>
      <c r="J534" s="23" t="b">
        <f>FALSE</f>
        <v>0</v>
      </c>
      <c r="K534" s="21" t="b">
        <f>FALSE</f>
        <v>0</v>
      </c>
      <c r="L534" s="20" t="b">
        <f>FALSE</f>
        <v>0</v>
      </c>
      <c r="M534" s="20" t="b">
        <f>FALSE</f>
        <v>0</v>
      </c>
      <c r="N534" s="29">
        <v>4.26</v>
      </c>
      <c r="O534" s="28">
        <f>SUMIFS(Players[Base], Players[Team], Players[[#This Row],[Team]], Players[Entry], TRUE) * Settings!$B$3</f>
        <v>0</v>
      </c>
      <c r="P534" s="28">
        <f>SUMIFS(Players[Base], Players[Team], Players[[#This Row],[Team]], Players[Sniper], TRUE) * Settings!$B$4</f>
        <v>0</v>
      </c>
      <c r="Q534" s="28">
        <f>SUMIFS(Players[Base], Players[Team], Players[[#This Row],[Team]], Players[Captain], TRUE) * Settings!$B$5</f>
        <v>0</v>
      </c>
      <c r="R534" s="28">
        <f>SUMIFS(Players[Base], Players[Team], Players[[#This Row],[Team]], Players[Coach], TRUE) * Settings!$B$6</f>
        <v>0</v>
      </c>
      <c r="S534" s="28">
        <f>IF(Players[[#This Row],[Team]] = 0, 0, AVERAGEIFS(Players[ANC Base ATK], Players[Team], Players[[#This Row],[Team]]))</f>
        <v>0</v>
      </c>
      <c r="T534" s="28">
        <f>IF(Players[[#This Row],[Team]] = 0, 0, AVERAGEIFS(Players[ANC Base DEF], Players[Team], Players[[#This Row],[Team]]))</f>
        <v>0</v>
      </c>
      <c r="U534" s="28">
        <v>0.96744689782401005</v>
      </c>
      <c r="V534" s="28">
        <v>72.626626410728448</v>
      </c>
    </row>
    <row r="535" spans="1:22" ht="15" customHeight="1">
      <c r="A535" s="12">
        <v>476</v>
      </c>
      <c r="B535" s="12" t="s">
        <v>648</v>
      </c>
      <c r="C535" s="12"/>
      <c r="D535" s="12"/>
      <c r="E535" s="12"/>
      <c r="F53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35" s="12" t="str">
        <f>IF(Players[[#This Row],[Coach]], "Coach", IF(Players[[#This Row],[Active]], "Active", "Inactive"))</f>
        <v>Active</v>
      </c>
      <c r="H535" s="32">
        <f>Players[[#This Row],[Base]] * Settings!$B$2 + Players[[#This Row],[Entry Bonus]] + Players[[#This Row],[Sniper Bonus]] + Players[[#This Row],[Captain Bonus]] + Players[[#This Row],[Coach Bonus]]</f>
        <v>4.734</v>
      </c>
      <c r="I535" s="21" t="b">
        <f>TRUE</f>
        <v>1</v>
      </c>
      <c r="J535" s="23" t="b">
        <f>FALSE</f>
        <v>0</v>
      </c>
      <c r="K535" s="21" t="b">
        <f>FALSE</f>
        <v>0</v>
      </c>
      <c r="L535" s="20" t="b">
        <f>FALSE</f>
        <v>0</v>
      </c>
      <c r="M535" s="20" t="b">
        <f>FALSE</f>
        <v>0</v>
      </c>
      <c r="N535" s="29">
        <v>7.89</v>
      </c>
      <c r="O535" s="28">
        <f>SUMIFS(Players[Base], Players[Team], Players[[#This Row],[Team]], Players[Entry], TRUE) * Settings!$B$3</f>
        <v>0</v>
      </c>
      <c r="P535" s="28">
        <f>SUMIFS(Players[Base], Players[Team], Players[[#This Row],[Team]], Players[Sniper], TRUE) * Settings!$B$4</f>
        <v>0</v>
      </c>
      <c r="Q535" s="28">
        <f>SUMIFS(Players[Base], Players[Team], Players[[#This Row],[Team]], Players[Captain], TRUE) * Settings!$B$5</f>
        <v>0</v>
      </c>
      <c r="R535" s="28">
        <f>SUMIFS(Players[Base], Players[Team], Players[[#This Row],[Team]], Players[Coach], TRUE) * Settings!$B$6</f>
        <v>0</v>
      </c>
      <c r="S535" s="28">
        <f>IF(Players[[#This Row],[Team]] = 0, 0, AVERAGEIFS(Players[ANC Base ATK], Players[Team], Players[[#This Row],[Team]]))</f>
        <v>0</v>
      </c>
      <c r="T535" s="28">
        <f>IF(Players[[#This Row],[Team]] = 0, 0, AVERAGEIFS(Players[ANC Base DEF], Players[Team], Players[[#This Row],[Team]]))</f>
        <v>0</v>
      </c>
      <c r="U535" s="28">
        <v>0.90086411437984348</v>
      </c>
      <c r="V535" s="28">
        <v>16.337870132693581</v>
      </c>
    </row>
    <row r="536" spans="1:22" ht="15" customHeight="1">
      <c r="A536" s="12">
        <v>340</v>
      </c>
      <c r="B536" s="12" t="s">
        <v>649</v>
      </c>
      <c r="C536" s="12"/>
      <c r="D536" s="12"/>
      <c r="E536" s="12"/>
      <c r="F53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36" s="12" t="str">
        <f>IF(Players[[#This Row],[Coach]], "Coach", IF(Players[[#This Row],[Active]], "Active", "Inactive"))</f>
        <v>Active</v>
      </c>
      <c r="H536" s="32">
        <f>Players[[#This Row],[Base]] * Settings!$B$2 + Players[[#This Row],[Entry Bonus]] + Players[[#This Row],[Sniper Bonus]] + Players[[#This Row],[Captain Bonus]] + Players[[#This Row],[Coach Bonus]]</f>
        <v>5.0339999999999998</v>
      </c>
      <c r="I536" s="21" t="b">
        <f>TRUE</f>
        <v>1</v>
      </c>
      <c r="J536" s="23" t="b">
        <f>FALSE</f>
        <v>0</v>
      </c>
      <c r="K536" s="21" t="b">
        <f>FALSE</f>
        <v>0</v>
      </c>
      <c r="L536" s="20" t="b">
        <f>FALSE</f>
        <v>0</v>
      </c>
      <c r="M536" s="20" t="b">
        <f>FALSE</f>
        <v>0</v>
      </c>
      <c r="N536" s="29">
        <v>8.39</v>
      </c>
      <c r="O536" s="28">
        <f>SUMIFS(Players[Base], Players[Team], Players[[#This Row],[Team]], Players[Entry], TRUE) * Settings!$B$3</f>
        <v>0</v>
      </c>
      <c r="P536" s="28">
        <f>SUMIFS(Players[Base], Players[Team], Players[[#This Row],[Team]], Players[Sniper], TRUE) * Settings!$B$4</f>
        <v>0</v>
      </c>
      <c r="Q536" s="28">
        <f>SUMIFS(Players[Base], Players[Team], Players[[#This Row],[Team]], Players[Captain], TRUE) * Settings!$B$5</f>
        <v>0</v>
      </c>
      <c r="R536" s="28">
        <f>SUMIFS(Players[Base], Players[Team], Players[[#This Row],[Team]], Players[Coach], TRUE) * Settings!$B$6</f>
        <v>0</v>
      </c>
      <c r="S536" s="28">
        <f>IF(Players[[#This Row],[Team]] = 0, 0, AVERAGEIFS(Players[ANC Base ATK], Players[Team], Players[[#This Row],[Team]]))</f>
        <v>0</v>
      </c>
      <c r="T536" s="28">
        <f>IF(Players[[#This Row],[Team]] = 0, 0, AVERAGEIFS(Players[ANC Base DEF], Players[Team], Players[[#This Row],[Team]]))</f>
        <v>0</v>
      </c>
      <c r="U536" s="28">
        <v>0.88771023176088582</v>
      </c>
      <c r="V536" s="28">
        <v>13.043883627314576</v>
      </c>
    </row>
    <row r="537" spans="1:22" ht="15" customHeight="1">
      <c r="A537" s="12">
        <v>450</v>
      </c>
      <c r="B537" s="12" t="s">
        <v>650</v>
      </c>
      <c r="C537" s="12"/>
      <c r="D537" s="12"/>
      <c r="E537" s="12"/>
      <c r="F53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37" s="12" t="str">
        <f>IF(Players[[#This Row],[Coach]], "Coach", IF(Players[[#This Row],[Active]], "Active", "Inactive"))</f>
        <v>Active</v>
      </c>
      <c r="H537" s="32">
        <f>Players[[#This Row],[Base]] * Settings!$B$2 + Players[[#This Row],[Entry Bonus]] + Players[[#This Row],[Sniper Bonus]] + Players[[#This Row],[Captain Bonus]] + Players[[#This Row],[Coach Bonus]]</f>
        <v>6.1739999999999995</v>
      </c>
      <c r="I537" s="21" t="b">
        <f>TRUE</f>
        <v>1</v>
      </c>
      <c r="J537" s="23" t="b">
        <f>FALSE</f>
        <v>0</v>
      </c>
      <c r="K537" s="21" t="b">
        <f>FALSE</f>
        <v>0</v>
      </c>
      <c r="L537" s="20" t="b">
        <f>FALSE</f>
        <v>0</v>
      </c>
      <c r="M537" s="20" t="b">
        <f>FALSE</f>
        <v>0</v>
      </c>
      <c r="N537" s="29">
        <v>10.29</v>
      </c>
      <c r="O537" s="28">
        <f>SUMIFS(Players[Base], Players[Team], Players[[#This Row],[Team]], Players[Entry], TRUE) * Settings!$B$3</f>
        <v>0</v>
      </c>
      <c r="P537" s="28">
        <f>SUMIFS(Players[Base], Players[Team], Players[[#This Row],[Team]], Players[Sniper], TRUE) * Settings!$B$4</f>
        <v>0</v>
      </c>
      <c r="Q537" s="28">
        <f>SUMIFS(Players[Base], Players[Team], Players[[#This Row],[Team]], Players[Captain], TRUE) * Settings!$B$5</f>
        <v>0</v>
      </c>
      <c r="R537" s="28">
        <f>SUMIFS(Players[Base], Players[Team], Players[[#This Row],[Team]], Players[Coach], TRUE) * Settings!$B$6</f>
        <v>0</v>
      </c>
      <c r="S537" s="28">
        <f>IF(Players[[#This Row],[Team]] = 0, 0, AVERAGEIFS(Players[ANC Base ATK], Players[Team], Players[[#This Row],[Team]]))</f>
        <v>0</v>
      </c>
      <c r="T537" s="28">
        <f>IF(Players[[#This Row],[Team]] = 0, 0, AVERAGEIFS(Players[ANC Base DEF], Players[Team], Players[[#This Row],[Team]]))</f>
        <v>0</v>
      </c>
      <c r="U537" s="28">
        <v>0.86482369542545545</v>
      </c>
      <c r="V537" s="28">
        <v>7.9049862441169694</v>
      </c>
    </row>
    <row r="538" spans="1:22" ht="15" customHeight="1">
      <c r="A538" s="12">
        <v>581</v>
      </c>
      <c r="B538" s="12" t="s">
        <v>651</v>
      </c>
      <c r="C538" s="12"/>
      <c r="D538" s="12"/>
      <c r="E538" s="12"/>
      <c r="F53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38" s="12" t="str">
        <f>IF(Players[[#This Row],[Coach]], "Coach", IF(Players[[#This Row],[Active]], "Active", "Inactive"))</f>
        <v>Active</v>
      </c>
      <c r="H538" s="32">
        <f>Players[[#This Row],[Base]] * Settings!$B$2 + Players[[#This Row],[Entry Bonus]] + Players[[#This Row],[Sniper Bonus]] + Players[[#This Row],[Captain Bonus]] + Players[[#This Row],[Coach Bonus]]</f>
        <v>27.287999999999997</v>
      </c>
      <c r="I538" s="21" t="b">
        <f>TRUE</f>
        <v>1</v>
      </c>
      <c r="J538" s="23" t="b">
        <f>FALSE</f>
        <v>0</v>
      </c>
      <c r="K538" s="21" t="b">
        <f>FALSE</f>
        <v>0</v>
      </c>
      <c r="L538" s="20" t="b">
        <f>FALSE</f>
        <v>0</v>
      </c>
      <c r="M538" s="20" t="b">
        <f>FALSE</f>
        <v>0</v>
      </c>
      <c r="N538" s="29">
        <v>45.48</v>
      </c>
      <c r="O538" s="28">
        <f>SUMIFS(Players[Base], Players[Team], Players[[#This Row],[Team]], Players[Entry], TRUE) * Settings!$B$3</f>
        <v>0</v>
      </c>
      <c r="P538" s="28">
        <f>SUMIFS(Players[Base], Players[Team], Players[[#This Row],[Team]], Players[Sniper], TRUE) * Settings!$B$4</f>
        <v>0</v>
      </c>
      <c r="Q538" s="28">
        <f>SUMIFS(Players[Base], Players[Team], Players[[#This Row],[Team]], Players[Captain], TRUE) * Settings!$B$5</f>
        <v>0</v>
      </c>
      <c r="R538" s="28">
        <f>SUMIFS(Players[Base], Players[Team], Players[[#This Row],[Team]], Players[Coach], TRUE) * Settings!$B$6</f>
        <v>0</v>
      </c>
      <c r="S538" s="28">
        <f>IF(Players[[#This Row],[Team]] = 0, 0, AVERAGEIFS(Players[ANC Base ATK], Players[Team], Players[[#This Row],[Team]]))</f>
        <v>0</v>
      </c>
      <c r="T538" s="28">
        <f>IF(Players[[#This Row],[Team]] = 0, 0, AVERAGEIFS(Players[ANC Base DEF], Players[Team], Players[[#This Row],[Team]]))</f>
        <v>0</v>
      </c>
      <c r="U538" s="28">
        <v>0.8579747525682655</v>
      </c>
      <c r="V538" s="28">
        <v>96.628017460871476</v>
      </c>
    </row>
    <row r="539" spans="1:22" ht="15" customHeight="1">
      <c r="A539" s="12">
        <v>580</v>
      </c>
      <c r="B539" s="12" t="s">
        <v>652</v>
      </c>
      <c r="C539" s="12"/>
      <c r="D539" s="12"/>
      <c r="E539" s="12"/>
      <c r="F53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39" s="12" t="str">
        <f>IF(Players[[#This Row],[Coach]], "Coach", IF(Players[[#This Row],[Active]], "Active", "Inactive"))</f>
        <v>Active</v>
      </c>
      <c r="H539" s="32">
        <f>Players[[#This Row],[Base]] * Settings!$B$2 + Players[[#This Row],[Entry Bonus]] + Players[[#This Row],[Sniper Bonus]] + Players[[#This Row],[Captain Bonus]] + Players[[#This Row],[Coach Bonus]]</f>
        <v>2.7359999999999998</v>
      </c>
      <c r="I539" s="21" t="b">
        <f>TRUE</f>
        <v>1</v>
      </c>
      <c r="J539" s="23" t="b">
        <f>FALSE</f>
        <v>0</v>
      </c>
      <c r="K539" s="21" t="b">
        <f>FALSE</f>
        <v>0</v>
      </c>
      <c r="L539" s="20" t="b">
        <f>FALSE</f>
        <v>0</v>
      </c>
      <c r="M539" s="20" t="b">
        <f>FALSE</f>
        <v>0</v>
      </c>
      <c r="N539" s="29">
        <v>4.5599999999999996</v>
      </c>
      <c r="O539" s="28">
        <f>SUMIFS(Players[Base], Players[Team], Players[[#This Row],[Team]], Players[Entry], TRUE) * Settings!$B$3</f>
        <v>0</v>
      </c>
      <c r="P539" s="28">
        <f>SUMIFS(Players[Base], Players[Team], Players[[#This Row],[Team]], Players[Sniper], TRUE) * Settings!$B$4</f>
        <v>0</v>
      </c>
      <c r="Q539" s="28">
        <f>SUMIFS(Players[Base], Players[Team], Players[[#This Row],[Team]], Players[Captain], TRUE) * Settings!$B$5</f>
        <v>0</v>
      </c>
      <c r="R539" s="28">
        <f>SUMIFS(Players[Base], Players[Team], Players[[#This Row],[Team]], Players[Coach], TRUE) * Settings!$B$6</f>
        <v>0</v>
      </c>
      <c r="S539" s="28">
        <f>IF(Players[[#This Row],[Team]] = 0, 0, AVERAGEIFS(Players[ANC Base ATK], Players[Team], Players[[#This Row],[Team]]))</f>
        <v>0</v>
      </c>
      <c r="T539" s="28">
        <f>IF(Players[[#This Row],[Team]] = 0, 0, AVERAGEIFS(Players[ANC Base DEF], Players[Team], Players[[#This Row],[Team]]))</f>
        <v>0</v>
      </c>
      <c r="U539" s="28">
        <v>0.84290090130643092</v>
      </c>
      <c r="V539" s="28">
        <v>9.3429254431385154</v>
      </c>
    </row>
    <row r="540" spans="1:22" ht="15" customHeight="1">
      <c r="A540" s="12">
        <v>361</v>
      </c>
      <c r="B540" s="12" t="s">
        <v>653</v>
      </c>
      <c r="C540" s="12"/>
      <c r="D540" s="12"/>
      <c r="E540" s="12"/>
      <c r="F54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40" s="12" t="str">
        <f>IF(Players[[#This Row],[Coach]], "Coach", IF(Players[[#This Row],[Active]], "Active", "Inactive"))</f>
        <v>Active</v>
      </c>
      <c r="H540" s="32">
        <f>Players[[#This Row],[Base]] * Settings!$B$2 + Players[[#This Row],[Entry Bonus]] + Players[[#This Row],[Sniper Bonus]] + Players[[#This Row],[Captain Bonus]] + Players[[#This Row],[Coach Bonus]]</f>
        <v>1.6739999999999999</v>
      </c>
      <c r="I540" s="21" t="b">
        <f>TRUE</f>
        <v>1</v>
      </c>
      <c r="J540" s="23" t="b">
        <f>FALSE</f>
        <v>0</v>
      </c>
      <c r="K540" s="21" t="b">
        <f>FALSE</f>
        <v>0</v>
      </c>
      <c r="L540" s="20" t="b">
        <f>FALSE</f>
        <v>0</v>
      </c>
      <c r="M540" s="20" t="b">
        <f>FALSE</f>
        <v>0</v>
      </c>
      <c r="N540" s="29">
        <v>2.79</v>
      </c>
      <c r="O540" s="28">
        <f>SUMIFS(Players[Base], Players[Team], Players[[#This Row],[Team]], Players[Entry], TRUE) * Settings!$B$3</f>
        <v>0</v>
      </c>
      <c r="P540" s="28">
        <f>SUMIFS(Players[Base], Players[Team], Players[[#This Row],[Team]], Players[Sniper], TRUE) * Settings!$B$4</f>
        <v>0</v>
      </c>
      <c r="Q540" s="28">
        <f>SUMIFS(Players[Base], Players[Team], Players[[#This Row],[Team]], Players[Captain], TRUE) * Settings!$B$5</f>
        <v>0</v>
      </c>
      <c r="R540" s="28">
        <f>SUMIFS(Players[Base], Players[Team], Players[[#This Row],[Team]], Players[Coach], TRUE) * Settings!$B$6</f>
        <v>0</v>
      </c>
      <c r="S540" s="28">
        <f>IF(Players[[#This Row],[Team]] = 0, 0, AVERAGEIFS(Players[ANC Base ATK], Players[Team], Players[[#This Row],[Team]]))</f>
        <v>0</v>
      </c>
      <c r="T540" s="28">
        <f>IF(Players[[#This Row],[Team]] = 0, 0, AVERAGEIFS(Players[ANC Base DEF], Players[Team], Players[[#This Row],[Team]]))</f>
        <v>0</v>
      </c>
      <c r="U540" s="28">
        <v>0.84244747235974782</v>
      </c>
      <c r="V540" s="28">
        <v>89.660935429279647</v>
      </c>
    </row>
    <row r="541" spans="1:22" ht="15" customHeight="1">
      <c r="A541" s="12">
        <v>515</v>
      </c>
      <c r="B541" s="12" t="s">
        <v>654</v>
      </c>
      <c r="C541" s="12"/>
      <c r="D541" s="12"/>
      <c r="E541" s="12"/>
      <c r="F54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41" s="12" t="str">
        <f>IF(Players[[#This Row],[Coach]], "Coach", IF(Players[[#This Row],[Active]], "Active", "Inactive"))</f>
        <v>Active</v>
      </c>
      <c r="H541" s="32">
        <f>Players[[#This Row],[Base]] * Settings!$B$2 + Players[[#This Row],[Entry Bonus]] + Players[[#This Row],[Sniper Bonus]] + Players[[#This Row],[Captain Bonus]] + Players[[#This Row],[Coach Bonus]]</f>
        <v>3.9119999999999995</v>
      </c>
      <c r="I541" s="21" t="b">
        <f>TRUE</f>
        <v>1</v>
      </c>
      <c r="J541" s="23" t="b">
        <f>FALSE</f>
        <v>0</v>
      </c>
      <c r="K541" s="21" t="b">
        <f>FALSE</f>
        <v>0</v>
      </c>
      <c r="L541" s="20" t="b">
        <f>FALSE</f>
        <v>0</v>
      </c>
      <c r="M541" s="20" t="b">
        <f>FALSE</f>
        <v>0</v>
      </c>
      <c r="N541" s="29">
        <v>6.52</v>
      </c>
      <c r="O541" s="28">
        <f>SUMIFS(Players[Base], Players[Team], Players[[#This Row],[Team]], Players[Entry], TRUE) * Settings!$B$3</f>
        <v>0</v>
      </c>
      <c r="P541" s="28">
        <f>SUMIFS(Players[Base], Players[Team], Players[[#This Row],[Team]], Players[Sniper], TRUE) * Settings!$B$4</f>
        <v>0</v>
      </c>
      <c r="Q541" s="28">
        <f>SUMIFS(Players[Base], Players[Team], Players[[#This Row],[Team]], Players[Captain], TRUE) * Settings!$B$5</f>
        <v>0</v>
      </c>
      <c r="R541" s="28">
        <f>SUMIFS(Players[Base], Players[Team], Players[[#This Row],[Team]], Players[Coach], TRUE) * Settings!$B$6</f>
        <v>0</v>
      </c>
      <c r="S541" s="28">
        <f>IF(Players[[#This Row],[Team]] = 0, 0, AVERAGEIFS(Players[ANC Base ATK], Players[Team], Players[[#This Row],[Team]]))</f>
        <v>0</v>
      </c>
      <c r="T541" s="28">
        <f>IF(Players[[#This Row],[Team]] = 0, 0, AVERAGEIFS(Players[ANC Base DEF], Players[Team], Players[[#This Row],[Team]]))</f>
        <v>0</v>
      </c>
      <c r="U541" s="28">
        <v>0.77354779515063155</v>
      </c>
      <c r="V541" s="28">
        <v>10.111000310619449</v>
      </c>
    </row>
    <row r="542" spans="1:22" ht="15" customHeight="1">
      <c r="A542" s="12">
        <v>513</v>
      </c>
      <c r="B542" s="12" t="s">
        <v>655</v>
      </c>
      <c r="C542" s="12"/>
      <c r="D542" s="12"/>
      <c r="E542" s="12"/>
      <c r="F54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42" s="12" t="str">
        <f>IF(Players[[#This Row],[Coach]], "Coach", IF(Players[[#This Row],[Active]], "Active", "Inactive"))</f>
        <v>Active</v>
      </c>
      <c r="H542" s="32">
        <f>Players[[#This Row],[Base]] * Settings!$B$2 + Players[[#This Row],[Entry Bonus]] + Players[[#This Row],[Sniper Bonus]] + Players[[#This Row],[Captain Bonus]] + Players[[#This Row],[Coach Bonus]]</f>
        <v>1.758</v>
      </c>
      <c r="I542" s="21" t="b">
        <f>TRUE</f>
        <v>1</v>
      </c>
      <c r="J542" s="23" t="b">
        <f>FALSE</f>
        <v>0</v>
      </c>
      <c r="K542" s="21" t="b">
        <f>FALSE</f>
        <v>0</v>
      </c>
      <c r="L542" s="20" t="b">
        <f>FALSE</f>
        <v>0</v>
      </c>
      <c r="M542" s="20" t="b">
        <f>FALSE</f>
        <v>0</v>
      </c>
      <c r="N542" s="29">
        <v>2.93</v>
      </c>
      <c r="O542" s="28">
        <f>SUMIFS(Players[Base], Players[Team], Players[[#This Row],[Team]], Players[Entry], TRUE) * Settings!$B$3</f>
        <v>0</v>
      </c>
      <c r="P542" s="28">
        <f>SUMIFS(Players[Base], Players[Team], Players[[#This Row],[Team]], Players[Sniper], TRUE) * Settings!$B$4</f>
        <v>0</v>
      </c>
      <c r="Q542" s="28">
        <f>SUMIFS(Players[Base], Players[Team], Players[[#This Row],[Team]], Players[Captain], TRUE) * Settings!$B$5</f>
        <v>0</v>
      </c>
      <c r="R542" s="28">
        <f>SUMIFS(Players[Base], Players[Team], Players[[#This Row],[Team]], Players[Coach], TRUE) * Settings!$B$6</f>
        <v>0</v>
      </c>
      <c r="S542" s="28">
        <f>IF(Players[[#This Row],[Team]] = 0, 0, AVERAGEIFS(Players[ANC Base ATK], Players[Team], Players[[#This Row],[Team]]))</f>
        <v>0</v>
      </c>
      <c r="T542" s="28">
        <f>IF(Players[[#This Row],[Team]] = 0, 0, AVERAGEIFS(Players[ANC Base DEF], Players[Team], Players[[#This Row],[Team]]))</f>
        <v>0</v>
      </c>
      <c r="U542" s="28">
        <v>0.63790551093213421</v>
      </c>
      <c r="V542" s="28">
        <v>7.2932426032296229</v>
      </c>
    </row>
    <row r="543" spans="1:22" ht="15" customHeight="1">
      <c r="A543" s="12">
        <v>443</v>
      </c>
      <c r="B543" s="12" t="s">
        <v>656</v>
      </c>
      <c r="C543" s="12"/>
      <c r="D543" s="12"/>
      <c r="E543" s="12"/>
      <c r="F54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43" s="12" t="str">
        <f>IF(Players[[#This Row],[Coach]], "Coach", IF(Players[[#This Row],[Active]], "Active", "Inactive"))</f>
        <v>Active</v>
      </c>
      <c r="H543" s="32">
        <f>Players[[#This Row],[Base]] * Settings!$B$2 + Players[[#This Row],[Entry Bonus]] + Players[[#This Row],[Sniper Bonus]] + Players[[#This Row],[Captain Bonus]] + Players[[#This Row],[Coach Bonus]]</f>
        <v>1.524</v>
      </c>
      <c r="I543" s="21" t="b">
        <f>TRUE</f>
        <v>1</v>
      </c>
      <c r="J543" s="23" t="b">
        <f>FALSE</f>
        <v>0</v>
      </c>
      <c r="K543" s="21" t="b">
        <f>FALSE</f>
        <v>0</v>
      </c>
      <c r="L543" s="20" t="b">
        <f>FALSE</f>
        <v>0</v>
      </c>
      <c r="M543" s="20" t="b">
        <f>FALSE</f>
        <v>0</v>
      </c>
      <c r="N543" s="29">
        <v>2.54</v>
      </c>
      <c r="O543" s="28">
        <f>SUMIFS(Players[Base], Players[Team], Players[[#This Row],[Team]], Players[Entry], TRUE) * Settings!$B$3</f>
        <v>0</v>
      </c>
      <c r="P543" s="28">
        <f>SUMIFS(Players[Base], Players[Team], Players[[#This Row],[Team]], Players[Sniper], TRUE) * Settings!$B$4</f>
        <v>0</v>
      </c>
      <c r="Q543" s="28">
        <f>SUMIFS(Players[Base], Players[Team], Players[[#This Row],[Team]], Players[Captain], TRUE) * Settings!$B$5</f>
        <v>0</v>
      </c>
      <c r="R543" s="28">
        <f>SUMIFS(Players[Base], Players[Team], Players[[#This Row],[Team]], Players[Coach], TRUE) * Settings!$B$6</f>
        <v>0</v>
      </c>
      <c r="S543" s="28">
        <f>IF(Players[[#This Row],[Team]] = 0, 0, AVERAGEIFS(Players[ANC Base ATK], Players[Team], Players[[#This Row],[Team]]))</f>
        <v>0</v>
      </c>
      <c r="T543" s="28">
        <f>IF(Players[[#This Row],[Team]] = 0, 0, AVERAGEIFS(Players[ANC Base DEF], Players[Team], Players[[#This Row],[Team]]))</f>
        <v>0</v>
      </c>
      <c r="U543" s="28">
        <v>0.63268978598885539</v>
      </c>
      <c r="V543" s="28">
        <v>83.838900871661679</v>
      </c>
    </row>
    <row r="544" spans="1:22" ht="15" customHeight="1">
      <c r="A544" s="12">
        <v>410</v>
      </c>
      <c r="B544" s="12" t="s">
        <v>657</v>
      </c>
      <c r="C544" s="12"/>
      <c r="D544" s="12"/>
      <c r="E544" s="12"/>
      <c r="F544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44" s="12" t="str">
        <f>IF(Players[[#This Row],[Coach]], "Coach", IF(Players[[#This Row],[Active]], "Active", "Inactive"))</f>
        <v>Active</v>
      </c>
      <c r="H544" s="32">
        <f>Players[[#This Row],[Base]] * Settings!$B$2 + Players[[#This Row],[Entry Bonus]] + Players[[#This Row],[Sniper Bonus]] + Players[[#This Row],[Captain Bonus]] + Players[[#This Row],[Coach Bonus]]</f>
        <v>2.1</v>
      </c>
      <c r="I544" s="21" t="b">
        <f>TRUE</f>
        <v>1</v>
      </c>
      <c r="J544" s="23" t="b">
        <f>FALSE</f>
        <v>0</v>
      </c>
      <c r="K544" s="21" t="b">
        <f>FALSE</f>
        <v>0</v>
      </c>
      <c r="L544" s="20" t="b">
        <f>FALSE</f>
        <v>0</v>
      </c>
      <c r="M544" s="20" t="b">
        <f>FALSE</f>
        <v>0</v>
      </c>
      <c r="N544" s="29">
        <v>3.5</v>
      </c>
      <c r="O544" s="28">
        <f>SUMIFS(Players[Base], Players[Team], Players[[#This Row],[Team]], Players[Entry], TRUE) * Settings!$B$3</f>
        <v>0</v>
      </c>
      <c r="P544" s="28">
        <f>SUMIFS(Players[Base], Players[Team], Players[[#This Row],[Team]], Players[Sniper], TRUE) * Settings!$B$4</f>
        <v>0</v>
      </c>
      <c r="Q544" s="28">
        <f>SUMIFS(Players[Base], Players[Team], Players[[#This Row],[Team]], Players[Captain], TRUE) * Settings!$B$5</f>
        <v>0</v>
      </c>
      <c r="R544" s="28">
        <f>SUMIFS(Players[Base], Players[Team], Players[[#This Row],[Team]], Players[Coach], TRUE) * Settings!$B$6</f>
        <v>0</v>
      </c>
      <c r="S544" s="28">
        <f>IF(Players[[#This Row],[Team]] = 0, 0, AVERAGEIFS(Players[ANC Base ATK], Players[Team], Players[[#This Row],[Team]]))</f>
        <v>0</v>
      </c>
      <c r="T544" s="28">
        <f>IF(Players[[#This Row],[Team]] = 0, 0, AVERAGEIFS(Players[ANC Base DEF], Players[Team], Players[[#This Row],[Team]]))</f>
        <v>0</v>
      </c>
      <c r="U544" s="28">
        <v>0.58034730185094674</v>
      </c>
      <c r="V544" s="28">
        <v>89.830019323408266</v>
      </c>
    </row>
    <row r="545" spans="1:22" ht="15" customHeight="1">
      <c r="A545" s="12">
        <v>504</v>
      </c>
      <c r="B545" s="12" t="s">
        <v>658</v>
      </c>
      <c r="C545" s="12"/>
      <c r="D545" s="12"/>
      <c r="E545" s="12"/>
      <c r="F545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45" s="12" t="str">
        <f>IF(Players[[#This Row],[Coach]], "Coach", IF(Players[[#This Row],[Active]], "Active", "Inactive"))</f>
        <v>Active</v>
      </c>
      <c r="H545" s="32">
        <f>Players[[#This Row],[Base]] * Settings!$B$2 + Players[[#This Row],[Entry Bonus]] + Players[[#This Row],[Sniper Bonus]] + Players[[#This Row],[Captain Bonus]] + Players[[#This Row],[Coach Bonus]]</f>
        <v>1.8179999999999998</v>
      </c>
      <c r="I545" s="21" t="b">
        <f>TRUE</f>
        <v>1</v>
      </c>
      <c r="J545" s="23" t="b">
        <f>FALSE</f>
        <v>0</v>
      </c>
      <c r="K545" s="21" t="b">
        <f>FALSE</f>
        <v>0</v>
      </c>
      <c r="L545" s="20" t="b">
        <f>FALSE</f>
        <v>0</v>
      </c>
      <c r="M545" s="20" t="b">
        <f>FALSE</f>
        <v>0</v>
      </c>
      <c r="N545" s="29">
        <v>3.03</v>
      </c>
      <c r="O545" s="28">
        <f>SUMIFS(Players[Base], Players[Team], Players[[#This Row],[Team]], Players[Entry], TRUE) * Settings!$B$3</f>
        <v>0</v>
      </c>
      <c r="P545" s="28">
        <f>SUMIFS(Players[Base], Players[Team], Players[[#This Row],[Team]], Players[Sniper], TRUE) * Settings!$B$4</f>
        <v>0</v>
      </c>
      <c r="Q545" s="28">
        <f>SUMIFS(Players[Base], Players[Team], Players[[#This Row],[Team]], Players[Captain], TRUE) * Settings!$B$5</f>
        <v>0</v>
      </c>
      <c r="R545" s="28">
        <f>SUMIFS(Players[Base], Players[Team], Players[[#This Row],[Team]], Players[Coach], TRUE) * Settings!$B$6</f>
        <v>0</v>
      </c>
      <c r="S545" s="28">
        <f>IF(Players[[#This Row],[Team]] = 0, 0, AVERAGEIFS(Players[ANC Base ATK], Players[Team], Players[[#This Row],[Team]]))</f>
        <v>0</v>
      </c>
      <c r="T545" s="28">
        <f>IF(Players[[#This Row],[Team]] = 0, 0, AVERAGEIFS(Players[ANC Base DEF], Players[Team], Players[[#This Row],[Team]]))</f>
        <v>0</v>
      </c>
      <c r="U545" s="28">
        <v>0.57925898444244472</v>
      </c>
      <c r="V545" s="28">
        <v>30.806863924145279</v>
      </c>
    </row>
    <row r="546" spans="1:22" ht="15" customHeight="1">
      <c r="A546" s="12">
        <v>586</v>
      </c>
      <c r="B546" s="12" t="s">
        <v>659</v>
      </c>
      <c r="C546" s="12"/>
      <c r="D546" s="12"/>
      <c r="E546" s="12"/>
      <c r="F546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46" s="12" t="str">
        <f>IF(Players[[#This Row],[Coach]], "Coach", IF(Players[[#This Row],[Active]], "Active", "Inactive"))</f>
        <v>Active</v>
      </c>
      <c r="H546" s="32">
        <f>Players[[#This Row],[Base]] * Settings!$B$2 + Players[[#This Row],[Entry Bonus]] + Players[[#This Row],[Sniper Bonus]] + Players[[#This Row],[Captain Bonus]] + Players[[#This Row],[Coach Bonus]]</f>
        <v>1.74</v>
      </c>
      <c r="I546" s="21" t="b">
        <f>TRUE</f>
        <v>1</v>
      </c>
      <c r="J546" s="23" t="b">
        <f>FALSE</f>
        <v>0</v>
      </c>
      <c r="K546" s="21" t="b">
        <f>FALSE</f>
        <v>0</v>
      </c>
      <c r="L546" s="20" t="b">
        <f>FALSE</f>
        <v>0</v>
      </c>
      <c r="M546" s="20" t="b">
        <f>FALSE</f>
        <v>0</v>
      </c>
      <c r="N546" s="29">
        <v>2.9</v>
      </c>
      <c r="O546" s="28">
        <f>SUMIFS(Players[Base], Players[Team], Players[[#This Row],[Team]], Players[Entry], TRUE) * Settings!$B$3</f>
        <v>0</v>
      </c>
      <c r="P546" s="28">
        <f>SUMIFS(Players[Base], Players[Team], Players[[#This Row],[Team]], Players[Sniper], TRUE) * Settings!$B$4</f>
        <v>0</v>
      </c>
      <c r="Q546" s="28">
        <f>SUMIFS(Players[Base], Players[Team], Players[[#This Row],[Team]], Players[Captain], TRUE) * Settings!$B$5</f>
        <v>0</v>
      </c>
      <c r="R546" s="28">
        <f>SUMIFS(Players[Base], Players[Team], Players[[#This Row],[Team]], Players[Coach], TRUE) * Settings!$B$6</f>
        <v>0</v>
      </c>
      <c r="S546" s="28">
        <f>IF(Players[[#This Row],[Team]] = 0, 0, AVERAGEIFS(Players[ANC Base ATK], Players[Team], Players[[#This Row],[Team]]))</f>
        <v>0</v>
      </c>
      <c r="T546" s="28">
        <f>IF(Players[[#This Row],[Team]] = 0, 0, AVERAGEIFS(Players[ANC Base DEF], Players[Team], Players[[#This Row],[Team]]))</f>
        <v>0</v>
      </c>
      <c r="U546" s="28">
        <v>0.31612137932531376</v>
      </c>
      <c r="V546" s="28">
        <v>57.462296580566694</v>
      </c>
    </row>
    <row r="547" spans="1:22" ht="15" customHeight="1">
      <c r="A547" s="12">
        <v>446</v>
      </c>
      <c r="B547" s="12" t="s">
        <v>660</v>
      </c>
      <c r="C547" s="12"/>
      <c r="D547" s="12"/>
      <c r="E547" s="12"/>
      <c r="F547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47" s="12" t="str">
        <f>IF(Players[[#This Row],[Coach]], "Coach", IF(Players[[#This Row],[Active]], "Active", "Inactive"))</f>
        <v>Active</v>
      </c>
      <c r="H547" s="32">
        <f>Players[[#This Row],[Base]] * Settings!$B$2 + Players[[#This Row],[Entry Bonus]] + Players[[#This Row],[Sniper Bonus]] + Players[[#This Row],[Captain Bonus]] + Players[[#This Row],[Coach Bonus]]</f>
        <v>4.6619999999999999</v>
      </c>
      <c r="I547" s="21" t="b">
        <f>TRUE</f>
        <v>1</v>
      </c>
      <c r="J547" s="23" t="b">
        <f>FALSE</f>
        <v>0</v>
      </c>
      <c r="K547" s="21" t="b">
        <f>FALSE</f>
        <v>0</v>
      </c>
      <c r="L547" s="20" t="b">
        <f>FALSE</f>
        <v>0</v>
      </c>
      <c r="M547" s="20" t="b">
        <f>FALSE</f>
        <v>0</v>
      </c>
      <c r="N547" s="29">
        <v>7.77</v>
      </c>
      <c r="O547" s="28">
        <f>SUMIFS(Players[Base], Players[Team], Players[[#This Row],[Team]], Players[Entry], TRUE) * Settings!$B$3</f>
        <v>0</v>
      </c>
      <c r="P547" s="28">
        <f>SUMIFS(Players[Base], Players[Team], Players[[#This Row],[Team]], Players[Sniper], TRUE) * Settings!$B$4</f>
        <v>0</v>
      </c>
      <c r="Q547" s="28">
        <f>SUMIFS(Players[Base], Players[Team], Players[[#This Row],[Team]], Players[Captain], TRUE) * Settings!$B$5</f>
        <v>0</v>
      </c>
      <c r="R547" s="28">
        <f>SUMIFS(Players[Base], Players[Team], Players[[#This Row],[Team]], Players[Coach], TRUE) * Settings!$B$6</f>
        <v>0</v>
      </c>
      <c r="S547" s="28">
        <f>IF(Players[[#This Row],[Team]] = 0, 0, AVERAGEIFS(Players[ANC Base ATK], Players[Team], Players[[#This Row],[Team]]))</f>
        <v>0</v>
      </c>
      <c r="T547" s="28">
        <f>IF(Players[[#This Row],[Team]] = 0, 0, AVERAGEIFS(Players[ANC Base DEF], Players[Team], Players[[#This Row],[Team]]))</f>
        <v>0</v>
      </c>
      <c r="U547" s="28">
        <v>0.22277276629338655</v>
      </c>
      <c r="V547" s="28">
        <v>56.399726734656397</v>
      </c>
    </row>
    <row r="548" spans="1:22" ht="15" customHeight="1">
      <c r="A548" s="12">
        <v>471</v>
      </c>
      <c r="B548" s="12" t="s">
        <v>661</v>
      </c>
      <c r="C548" s="12"/>
      <c r="D548" s="12"/>
      <c r="E548" s="12"/>
      <c r="F548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48" s="12" t="str">
        <f>IF(Players[[#This Row],[Coach]], "Coach", IF(Players[[#This Row],[Active]], "Active", "Inactive"))</f>
        <v>Active</v>
      </c>
      <c r="H548" s="32">
        <f>Players[[#This Row],[Base]] * Settings!$B$2 + Players[[#This Row],[Entry Bonus]] + Players[[#This Row],[Sniper Bonus]] + Players[[#This Row],[Captain Bonus]] + Players[[#This Row],[Coach Bonus]]</f>
        <v>56.502000000000002</v>
      </c>
      <c r="I548" s="21" t="b">
        <f>TRUE</f>
        <v>1</v>
      </c>
      <c r="J548" s="23" t="b">
        <f>FALSE</f>
        <v>0</v>
      </c>
      <c r="K548" s="21" t="b">
        <f>FALSE</f>
        <v>0</v>
      </c>
      <c r="L548" s="20" t="b">
        <f>FALSE</f>
        <v>0</v>
      </c>
      <c r="M548" s="20" t="b">
        <f>FALSE</f>
        <v>0</v>
      </c>
      <c r="N548" s="29">
        <v>94.17</v>
      </c>
      <c r="O548" s="28">
        <f>SUMIFS(Players[Base], Players[Team], Players[[#This Row],[Team]], Players[Entry], TRUE) * Settings!$B$3</f>
        <v>0</v>
      </c>
      <c r="P548" s="28">
        <f>SUMIFS(Players[Base], Players[Team], Players[[#This Row],[Team]], Players[Sniper], TRUE) * Settings!$B$4</f>
        <v>0</v>
      </c>
      <c r="Q548" s="28">
        <f>SUMIFS(Players[Base], Players[Team], Players[[#This Row],[Team]], Players[Captain], TRUE) * Settings!$B$5</f>
        <v>0</v>
      </c>
      <c r="R548" s="28">
        <f>SUMIFS(Players[Base], Players[Team], Players[[#This Row],[Team]], Players[Coach], TRUE) * Settings!$B$6</f>
        <v>0</v>
      </c>
      <c r="S548" s="28">
        <f>IF(Players[[#This Row],[Team]] = 0, 0, AVERAGEIFS(Players[ANC Base ATK], Players[Team], Players[[#This Row],[Team]]))</f>
        <v>0</v>
      </c>
      <c r="T548" s="28">
        <f>IF(Players[[#This Row],[Team]] = 0, 0, AVERAGEIFS(Players[ANC Base DEF], Players[Team], Players[[#This Row],[Team]]))</f>
        <v>0</v>
      </c>
      <c r="U548" s="28">
        <v>0.19444117581812775</v>
      </c>
      <c r="V548" s="28">
        <v>95.425799952125175</v>
      </c>
    </row>
    <row r="549" spans="1:22" ht="15" customHeight="1">
      <c r="A549" s="12">
        <v>560</v>
      </c>
      <c r="B549" s="12" t="s">
        <v>662</v>
      </c>
      <c r="C549" s="12"/>
      <c r="D549" s="12"/>
      <c r="E549" s="12"/>
      <c r="F549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49" s="12" t="str">
        <f>IF(Players[[#This Row],[Coach]], "Coach", IF(Players[[#This Row],[Active]], "Active", "Inactive"))</f>
        <v>Active</v>
      </c>
      <c r="H549" s="32">
        <f>Players[[#This Row],[Base]] * Settings!$B$2 + Players[[#This Row],[Entry Bonus]] + Players[[#This Row],[Sniper Bonus]] + Players[[#This Row],[Captain Bonus]] + Players[[#This Row],[Coach Bonus]]</f>
        <v>58.29</v>
      </c>
      <c r="I549" s="21" t="b">
        <f>TRUE</f>
        <v>1</v>
      </c>
      <c r="J549" s="23" t="b">
        <f>FALSE</f>
        <v>0</v>
      </c>
      <c r="K549" s="21" t="b">
        <f>FALSE</f>
        <v>0</v>
      </c>
      <c r="L549" s="20" t="b">
        <f>FALSE</f>
        <v>0</v>
      </c>
      <c r="M549" s="20" t="b">
        <f>FALSE</f>
        <v>0</v>
      </c>
      <c r="N549" s="29">
        <v>97.15</v>
      </c>
      <c r="O549" s="28">
        <f>SUMIFS(Players[Base], Players[Team], Players[[#This Row],[Team]], Players[Entry], TRUE) * Settings!$B$3</f>
        <v>0</v>
      </c>
      <c r="P549" s="28">
        <f>SUMIFS(Players[Base], Players[Team], Players[[#This Row],[Team]], Players[Sniper], TRUE) * Settings!$B$4</f>
        <v>0</v>
      </c>
      <c r="Q549" s="28">
        <f>SUMIFS(Players[Base], Players[Team], Players[[#This Row],[Team]], Players[Captain], TRUE) * Settings!$B$5</f>
        <v>0</v>
      </c>
      <c r="R549" s="28">
        <f>SUMIFS(Players[Base], Players[Team], Players[[#This Row],[Team]], Players[Coach], TRUE) * Settings!$B$6</f>
        <v>0</v>
      </c>
      <c r="S549" s="28">
        <f>IF(Players[[#This Row],[Team]] = 0, 0, AVERAGEIFS(Players[ANC Base ATK], Players[Team], Players[[#This Row],[Team]]))</f>
        <v>0</v>
      </c>
      <c r="T549" s="28">
        <f>IF(Players[[#This Row],[Team]] = 0, 0, AVERAGEIFS(Players[ANC Base DEF], Players[Team], Players[[#This Row],[Team]]))</f>
        <v>0</v>
      </c>
      <c r="U549" s="28">
        <v>0.19138870221260923</v>
      </c>
      <c r="V549" s="28">
        <v>68.973225847044347</v>
      </c>
    </row>
    <row r="550" spans="1:22" ht="15" customHeight="1">
      <c r="A550" s="12">
        <v>393</v>
      </c>
      <c r="B550" s="12" t="s">
        <v>663</v>
      </c>
      <c r="C550" s="12"/>
      <c r="D550" s="12"/>
      <c r="E550" s="12"/>
      <c r="F550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50" s="12" t="str">
        <f>IF(Players[[#This Row],[Coach]], "Coach", IF(Players[[#This Row],[Active]], "Active", "Inactive"))</f>
        <v>Active</v>
      </c>
      <c r="H550" s="32">
        <f>Players[[#This Row],[Base]] * Settings!$B$2 + Players[[#This Row],[Entry Bonus]] + Players[[#This Row],[Sniper Bonus]] + Players[[#This Row],[Captain Bonus]] + Players[[#This Row],[Coach Bonus]]</f>
        <v>7.6319999999999997</v>
      </c>
      <c r="I550" s="21" t="b">
        <f>TRUE</f>
        <v>1</v>
      </c>
      <c r="J550" s="23" t="b">
        <f>FALSE</f>
        <v>0</v>
      </c>
      <c r="K550" s="21" t="b">
        <f>FALSE</f>
        <v>0</v>
      </c>
      <c r="L550" s="20" t="b">
        <f>FALSE</f>
        <v>0</v>
      </c>
      <c r="M550" s="20" t="b">
        <f>FALSE</f>
        <v>0</v>
      </c>
      <c r="N550" s="29">
        <v>12.72</v>
      </c>
      <c r="O550" s="28">
        <f>SUMIFS(Players[Base], Players[Team], Players[[#This Row],[Team]], Players[Entry], TRUE) * Settings!$B$3</f>
        <v>0</v>
      </c>
      <c r="P550" s="28">
        <f>SUMIFS(Players[Base], Players[Team], Players[[#This Row],[Team]], Players[Sniper], TRUE) * Settings!$B$4</f>
        <v>0</v>
      </c>
      <c r="Q550" s="28">
        <f>SUMIFS(Players[Base], Players[Team], Players[[#This Row],[Team]], Players[Captain], TRUE) * Settings!$B$5</f>
        <v>0</v>
      </c>
      <c r="R550" s="28">
        <f>SUMIFS(Players[Base], Players[Team], Players[[#This Row],[Team]], Players[Coach], TRUE) * Settings!$B$6</f>
        <v>0</v>
      </c>
      <c r="S550" s="28">
        <f>IF(Players[[#This Row],[Team]] = 0, 0, AVERAGEIFS(Players[ANC Base ATK], Players[Team], Players[[#This Row],[Team]]))</f>
        <v>0</v>
      </c>
      <c r="T550" s="28">
        <f>IF(Players[[#This Row],[Team]] = 0, 0, AVERAGEIFS(Players[ANC Base DEF], Players[Team], Players[[#This Row],[Team]]))</f>
        <v>0</v>
      </c>
      <c r="U550" s="28">
        <v>0.14789827341479372</v>
      </c>
      <c r="V550" s="28">
        <v>71.600909638399713</v>
      </c>
    </row>
    <row r="551" spans="1:22" ht="15" customHeight="1">
      <c r="A551" s="12">
        <v>418</v>
      </c>
      <c r="B551" s="12" t="s">
        <v>664</v>
      </c>
      <c r="C551" s="12"/>
      <c r="D551" s="12"/>
      <c r="E551" s="12"/>
      <c r="F551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51" s="12" t="str">
        <f>IF(Players[[#This Row],[Coach]], "Coach", IF(Players[[#This Row],[Active]], "Active", "Inactive"))</f>
        <v>Active</v>
      </c>
      <c r="H551" s="32">
        <f>Players[[#This Row],[Base]] * Settings!$B$2 + Players[[#This Row],[Entry Bonus]] + Players[[#This Row],[Sniper Bonus]] + Players[[#This Row],[Captain Bonus]] + Players[[#This Row],[Coach Bonus]]</f>
        <v>1.5299999999999998</v>
      </c>
      <c r="I551" s="21" t="b">
        <f>TRUE</f>
        <v>1</v>
      </c>
      <c r="J551" s="23" t="b">
        <f>FALSE</f>
        <v>0</v>
      </c>
      <c r="K551" s="21" t="b">
        <f>FALSE</f>
        <v>0</v>
      </c>
      <c r="L551" s="20" t="b">
        <f>FALSE</f>
        <v>0</v>
      </c>
      <c r="M551" s="20" t="b">
        <f>FALSE</f>
        <v>0</v>
      </c>
      <c r="N551" s="29">
        <v>2.5499999999999998</v>
      </c>
      <c r="O551" s="28">
        <f>SUMIFS(Players[Base], Players[Team], Players[[#This Row],[Team]], Players[Entry], TRUE) * Settings!$B$3</f>
        <v>0</v>
      </c>
      <c r="P551" s="28">
        <f>SUMIFS(Players[Base], Players[Team], Players[[#This Row],[Team]], Players[Sniper], TRUE) * Settings!$B$4</f>
        <v>0</v>
      </c>
      <c r="Q551" s="28">
        <f>SUMIFS(Players[Base], Players[Team], Players[[#This Row],[Team]], Players[Captain], TRUE) * Settings!$B$5</f>
        <v>0</v>
      </c>
      <c r="R551" s="28">
        <f>SUMIFS(Players[Base], Players[Team], Players[[#This Row],[Team]], Players[Coach], TRUE) * Settings!$B$6</f>
        <v>0</v>
      </c>
      <c r="S551" s="28">
        <f>IF(Players[[#This Row],[Team]] = 0, 0, AVERAGEIFS(Players[ANC Base ATK], Players[Team], Players[[#This Row],[Team]]))</f>
        <v>0</v>
      </c>
      <c r="T551" s="28">
        <f>IF(Players[[#This Row],[Team]] = 0, 0, AVERAGEIFS(Players[ANC Base DEF], Players[Team], Players[[#This Row],[Team]]))</f>
        <v>0</v>
      </c>
      <c r="U551" s="28">
        <v>0.13000966777254591</v>
      </c>
      <c r="V551" s="28">
        <v>63.433444646632829</v>
      </c>
    </row>
    <row r="552" spans="1:22" ht="15" customHeight="1">
      <c r="A552" s="12">
        <v>610</v>
      </c>
      <c r="B552" s="12" t="s">
        <v>665</v>
      </c>
      <c r="C552" s="12"/>
      <c r="D552" s="12"/>
      <c r="E552" s="12"/>
      <c r="F552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52" s="12" t="str">
        <f>IF(Players[[#This Row],[Coach]], "Coach", IF(Players[[#This Row],[Active]], "Active", "Inactive"))</f>
        <v>Active</v>
      </c>
      <c r="H552" s="32">
        <f>Players[[#This Row],[Base]] * Settings!$B$2 + Players[[#This Row],[Entry Bonus]] + Players[[#This Row],[Sniper Bonus]] + Players[[#This Row],[Captain Bonus]] + Players[[#This Row],[Coach Bonus]]</f>
        <v>14.561999999999999</v>
      </c>
      <c r="I552" s="21" t="b">
        <f>TRUE</f>
        <v>1</v>
      </c>
      <c r="J552" s="23" t="b">
        <f>FALSE</f>
        <v>0</v>
      </c>
      <c r="K552" s="21" t="b">
        <f>FALSE</f>
        <v>0</v>
      </c>
      <c r="L552" s="20" t="b">
        <f>FALSE</f>
        <v>0</v>
      </c>
      <c r="M552" s="20" t="b">
        <f>FALSE</f>
        <v>0</v>
      </c>
      <c r="N552" s="29">
        <v>24.27</v>
      </c>
      <c r="O552" s="28">
        <f>SUMIFS(Players[Base], Players[Team], Players[[#This Row],[Team]], Players[Entry], TRUE) * Settings!$B$3</f>
        <v>0</v>
      </c>
      <c r="P552" s="28">
        <f>SUMIFS(Players[Base], Players[Team], Players[[#This Row],[Team]], Players[Sniper], TRUE) * Settings!$B$4</f>
        <v>0</v>
      </c>
      <c r="Q552" s="28">
        <f>SUMIFS(Players[Base], Players[Team], Players[[#This Row],[Team]], Players[Captain], TRUE) * Settings!$B$5</f>
        <v>0</v>
      </c>
      <c r="R552" s="28">
        <f>SUMIFS(Players[Base], Players[Team], Players[[#This Row],[Team]], Players[Coach], TRUE) * Settings!$B$6</f>
        <v>0</v>
      </c>
      <c r="S552" s="28">
        <f>IF(Players[[#This Row],[Team]] = 0, 0, AVERAGEIFS(Players[ANC Base ATK], Players[Team], Players[[#This Row],[Team]]))</f>
        <v>0</v>
      </c>
      <c r="T552" s="28">
        <f>IF(Players[[#This Row],[Team]] = 0, 0, AVERAGEIFS(Players[ANC Base DEF], Players[Team], Players[[#This Row],[Team]]))</f>
        <v>0</v>
      </c>
      <c r="U552" s="28">
        <v>0.12516276109649868</v>
      </c>
      <c r="V552" s="28">
        <v>56.699940294229776</v>
      </c>
    </row>
    <row r="553" spans="1:22" ht="15" customHeight="1">
      <c r="A553" s="12">
        <v>494</v>
      </c>
      <c r="B553" s="12" t="s">
        <v>666</v>
      </c>
      <c r="C553" s="12"/>
      <c r="D553" s="12"/>
      <c r="E553" s="12"/>
      <c r="F553" s="12" t="str">
        <f>IF(Players[[#This Row],[Coach]], "Coach", IF(Players[[#This Row],[Captain]], IF(Players[[#This Row],[Sniper]], IF(Players[[#This Row],[Entry]], "Captain, Sniper, Entry", "Captain, Sniper"), "Captain"), IF(Players[[#This Row],[Sniper]], IF(Players[[#This Row],[Entry]], "Sniper, Entry", "Sniper"), IF(Players[[#This Row],[Entry]], "Entry", "Player"))))</f>
        <v>Player</v>
      </c>
      <c r="G553" s="12" t="str">
        <f>IF(Players[[#This Row],[Coach]], "Coach", IF(Players[[#This Row],[Active]], "Active", "Inactive"))</f>
        <v>Active</v>
      </c>
      <c r="H553" s="32">
        <f>Players[[#This Row],[Base]] * Settings!$B$2 + Players[[#This Row],[Entry Bonus]] + Players[[#This Row],[Sniper Bonus]] + Players[[#This Row],[Captain Bonus]] + Players[[#This Row],[Coach Bonus]]</f>
        <v>6.84</v>
      </c>
      <c r="I553" s="21" t="b">
        <f>TRUE</f>
        <v>1</v>
      </c>
      <c r="J553" s="23" t="b">
        <f>FALSE</f>
        <v>0</v>
      </c>
      <c r="K553" s="21" t="b">
        <f>FALSE</f>
        <v>0</v>
      </c>
      <c r="L553" s="20" t="b">
        <f>FALSE</f>
        <v>0</v>
      </c>
      <c r="M553" s="20" t="b">
        <f>FALSE</f>
        <v>0</v>
      </c>
      <c r="N553" s="29">
        <v>11.4</v>
      </c>
      <c r="O553" s="28">
        <f>SUMIFS(Players[Base], Players[Team], Players[[#This Row],[Team]], Players[Entry], TRUE) * Settings!$B$3</f>
        <v>0</v>
      </c>
      <c r="P553" s="28">
        <f>SUMIFS(Players[Base], Players[Team], Players[[#This Row],[Team]], Players[Sniper], TRUE) * Settings!$B$4</f>
        <v>0</v>
      </c>
      <c r="Q553" s="28">
        <f>SUMIFS(Players[Base], Players[Team], Players[[#This Row],[Team]], Players[Captain], TRUE) * Settings!$B$5</f>
        <v>0</v>
      </c>
      <c r="R553" s="28">
        <f>SUMIFS(Players[Base], Players[Team], Players[[#This Row],[Team]], Players[Coach], TRUE) * Settings!$B$6</f>
        <v>0</v>
      </c>
      <c r="S553" s="28">
        <f>IF(Players[[#This Row],[Team]] = 0, 0, AVERAGEIFS(Players[ANC Base ATK], Players[Team], Players[[#This Row],[Team]]))</f>
        <v>0</v>
      </c>
      <c r="T553" s="28">
        <f>IF(Players[[#This Row],[Team]] = 0, 0, AVERAGEIFS(Players[ANC Base DEF], Players[Team], Players[[#This Row],[Team]]))</f>
        <v>0</v>
      </c>
      <c r="U553" s="28">
        <v>9.2501739568593561E-2</v>
      </c>
      <c r="V553" s="28">
        <v>6.2571446162812423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D7CD-E059-4C20-9BCD-EFB291C038BF}">
  <dimension ref="A1:B354"/>
  <sheetViews>
    <sheetView workbookViewId="0">
      <selection activeCell="B6" sqref="B6"/>
    </sheetView>
  </sheetViews>
  <sheetFormatPr defaultRowHeight="14.45"/>
  <cols>
    <col min="1" max="1" width="17.5703125" bestFit="1" customWidth="1"/>
    <col min="2" max="2" width="12.7109375" bestFit="1" customWidth="1"/>
    <col min="3" max="3" width="14.5703125" bestFit="1" customWidth="1"/>
    <col min="4" max="4" width="13.140625" bestFit="1" customWidth="1"/>
    <col min="5" max="5" width="14.28515625" bestFit="1" customWidth="1"/>
    <col min="6" max="6" width="14" bestFit="1" customWidth="1"/>
    <col min="7" max="7" width="12.28515625" bestFit="1" customWidth="1"/>
    <col min="8" max="8" width="15.85546875" bestFit="1" customWidth="1"/>
    <col min="9" max="9" width="14.28515625" bestFit="1" customWidth="1"/>
    <col min="10" max="20" width="12" bestFit="1" customWidth="1"/>
    <col min="21" max="21" width="11" bestFit="1" customWidth="1"/>
    <col min="22" max="34" width="12" bestFit="1" customWidth="1"/>
    <col min="35" max="35" width="11" bestFit="1" customWidth="1"/>
    <col min="36" max="42" width="12" bestFit="1" customWidth="1"/>
    <col min="43" max="43" width="11" bestFit="1" customWidth="1"/>
    <col min="44" max="59" width="12" bestFit="1" customWidth="1"/>
    <col min="60" max="60" width="10" bestFit="1" customWidth="1"/>
    <col min="61" max="67" width="12" bestFit="1" customWidth="1"/>
    <col min="68" max="68" width="11" bestFit="1" customWidth="1"/>
    <col min="69" max="71" width="12" bestFit="1" customWidth="1"/>
    <col min="72" max="72" width="10" bestFit="1" customWidth="1"/>
    <col min="73" max="78" width="12" bestFit="1" customWidth="1"/>
    <col min="79" max="79" width="11" bestFit="1" customWidth="1"/>
    <col min="80" max="83" width="12" bestFit="1" customWidth="1"/>
    <col min="84" max="84" width="11" bestFit="1" customWidth="1"/>
    <col min="85" max="87" width="12" bestFit="1" customWidth="1"/>
    <col min="88" max="88" width="11" bestFit="1" customWidth="1"/>
    <col min="89" max="104" width="12" bestFit="1" customWidth="1"/>
    <col min="105" max="105" width="11" bestFit="1" customWidth="1"/>
    <col min="106" max="122" width="12" bestFit="1" customWidth="1"/>
    <col min="123" max="123" width="11" bestFit="1" customWidth="1"/>
    <col min="124" max="124" width="12" bestFit="1" customWidth="1"/>
    <col min="125" max="125" width="11" bestFit="1" customWidth="1"/>
    <col min="126" max="147" width="12" bestFit="1" customWidth="1"/>
    <col min="148" max="148" width="11" bestFit="1" customWidth="1"/>
    <col min="149" max="165" width="12" bestFit="1" customWidth="1"/>
    <col min="166" max="166" width="11" bestFit="1" customWidth="1"/>
    <col min="167" max="168" width="12" bestFit="1" customWidth="1"/>
    <col min="169" max="169" width="11" bestFit="1" customWidth="1"/>
    <col min="170" max="178" width="12" bestFit="1" customWidth="1"/>
    <col min="179" max="179" width="11" bestFit="1" customWidth="1"/>
    <col min="180" max="208" width="12" bestFit="1" customWidth="1"/>
    <col min="209" max="209" width="11" bestFit="1" customWidth="1"/>
    <col min="210" max="218" width="12" bestFit="1" customWidth="1"/>
    <col min="219" max="219" width="11" bestFit="1" customWidth="1"/>
    <col min="220" max="226" width="12" bestFit="1" customWidth="1"/>
    <col min="227" max="227" width="10" bestFit="1" customWidth="1"/>
    <col min="228" max="229" width="12" bestFit="1" customWidth="1"/>
    <col min="230" max="230" width="11" bestFit="1" customWidth="1"/>
    <col min="231" max="240" width="12" bestFit="1" customWidth="1"/>
    <col min="241" max="241" width="11" bestFit="1" customWidth="1"/>
    <col min="242" max="251" width="12" bestFit="1" customWidth="1"/>
    <col min="252" max="252" width="11" bestFit="1" customWidth="1"/>
    <col min="253" max="282" width="12" bestFit="1" customWidth="1"/>
    <col min="283" max="283" width="11" bestFit="1" customWidth="1"/>
    <col min="284" max="285" width="12" bestFit="1" customWidth="1"/>
    <col min="286" max="286" width="11" bestFit="1" customWidth="1"/>
    <col min="287" max="289" width="12" bestFit="1" customWidth="1"/>
    <col min="290" max="290" width="11" bestFit="1" customWidth="1"/>
    <col min="291" max="318" width="12" bestFit="1" customWidth="1"/>
    <col min="319" max="319" width="11" bestFit="1" customWidth="1"/>
    <col min="320" max="324" width="12" bestFit="1" customWidth="1"/>
    <col min="325" max="325" width="11" bestFit="1" customWidth="1"/>
    <col min="326" max="331" width="12" bestFit="1" customWidth="1"/>
    <col min="332" max="332" width="11" bestFit="1" customWidth="1"/>
    <col min="333" max="352" width="12" bestFit="1" customWidth="1"/>
    <col min="353" max="353" width="11" bestFit="1" customWidth="1"/>
    <col min="354" max="365" width="12" bestFit="1" customWidth="1"/>
    <col min="366" max="366" width="10" bestFit="1" customWidth="1"/>
    <col min="367" max="378" width="12" bestFit="1" customWidth="1"/>
    <col min="379" max="379" width="11" bestFit="1" customWidth="1"/>
    <col min="380" max="405" width="12" bestFit="1" customWidth="1"/>
    <col min="406" max="406" width="11" bestFit="1" customWidth="1"/>
    <col min="407" max="451" width="12" bestFit="1" customWidth="1"/>
    <col min="452" max="452" width="11" bestFit="1" customWidth="1"/>
    <col min="453" max="456" width="12" bestFit="1" customWidth="1"/>
    <col min="457" max="457" width="11" bestFit="1" customWidth="1"/>
    <col min="458" max="491" width="12" bestFit="1" customWidth="1"/>
    <col min="492" max="492" width="10" bestFit="1" customWidth="1"/>
    <col min="493" max="497" width="12" bestFit="1" customWidth="1"/>
    <col min="498" max="498" width="11" bestFit="1" customWidth="1"/>
    <col min="499" max="501" width="12" bestFit="1" customWidth="1"/>
    <col min="502" max="502" width="11" bestFit="1" customWidth="1"/>
    <col min="503" max="514" width="12" bestFit="1" customWidth="1"/>
    <col min="515" max="515" width="11" bestFit="1" customWidth="1"/>
    <col min="516" max="516" width="12" bestFit="1" customWidth="1"/>
    <col min="517" max="517" width="11" bestFit="1" customWidth="1"/>
    <col min="518" max="525" width="12" bestFit="1" customWidth="1"/>
    <col min="526" max="526" width="11" bestFit="1" customWidth="1"/>
    <col min="527" max="534" width="12" bestFit="1" customWidth="1"/>
    <col min="535" max="535" width="11" bestFit="1" customWidth="1"/>
    <col min="536" max="539" width="12" bestFit="1" customWidth="1"/>
    <col min="540" max="540" width="11" bestFit="1" customWidth="1"/>
    <col min="541" max="554" width="12" bestFit="1" customWidth="1"/>
    <col min="555" max="555" width="10.42578125" bestFit="1" customWidth="1"/>
    <col min="556" max="556" width="5.5703125" bestFit="1" customWidth="1"/>
    <col min="557" max="557" width="10.42578125" bestFit="1" customWidth="1"/>
    <col min="558" max="558" width="5.5703125" bestFit="1" customWidth="1"/>
    <col min="559" max="559" width="10.42578125" bestFit="1" customWidth="1"/>
    <col min="560" max="560" width="5.5703125" bestFit="1" customWidth="1"/>
    <col min="561" max="561" width="10.42578125" bestFit="1" customWidth="1"/>
    <col min="562" max="562" width="5.5703125" bestFit="1" customWidth="1"/>
    <col min="563" max="563" width="10.42578125" bestFit="1" customWidth="1"/>
    <col min="564" max="564" width="5.5703125" bestFit="1" customWidth="1"/>
    <col min="565" max="565" width="10.42578125" bestFit="1" customWidth="1"/>
    <col min="566" max="566" width="5.5703125" bestFit="1" customWidth="1"/>
    <col min="567" max="567" width="10.42578125" bestFit="1" customWidth="1"/>
    <col min="568" max="568" width="5.5703125" bestFit="1" customWidth="1"/>
    <col min="569" max="569" width="10.42578125" bestFit="1" customWidth="1"/>
    <col min="570" max="570" width="5.5703125" bestFit="1" customWidth="1"/>
    <col min="571" max="571" width="10.42578125" bestFit="1" customWidth="1"/>
    <col min="572" max="572" width="5.5703125" bestFit="1" customWidth="1"/>
    <col min="573" max="573" width="10.42578125" bestFit="1" customWidth="1"/>
    <col min="574" max="574" width="5.5703125" bestFit="1" customWidth="1"/>
    <col min="575" max="575" width="10.42578125" bestFit="1" customWidth="1"/>
    <col min="576" max="576" width="5.5703125" bestFit="1" customWidth="1"/>
    <col min="577" max="577" width="10.42578125" bestFit="1" customWidth="1"/>
    <col min="578" max="578" width="5.5703125" bestFit="1" customWidth="1"/>
    <col min="579" max="579" width="10.42578125" bestFit="1" customWidth="1"/>
    <col min="580" max="580" width="5.5703125" bestFit="1" customWidth="1"/>
    <col min="581" max="581" width="10.42578125" bestFit="1" customWidth="1"/>
    <col min="582" max="582" width="5.5703125" bestFit="1" customWidth="1"/>
    <col min="583" max="583" width="10.42578125" bestFit="1" customWidth="1"/>
    <col min="584" max="584" width="5.5703125" bestFit="1" customWidth="1"/>
    <col min="585" max="585" width="10.42578125" bestFit="1" customWidth="1"/>
    <col min="586" max="586" width="5.5703125" bestFit="1" customWidth="1"/>
    <col min="587" max="587" width="10.42578125" bestFit="1" customWidth="1"/>
    <col min="588" max="588" width="5.5703125" bestFit="1" customWidth="1"/>
    <col min="589" max="589" width="10.42578125" bestFit="1" customWidth="1"/>
    <col min="590" max="590" width="5.5703125" bestFit="1" customWidth="1"/>
    <col min="591" max="591" width="10.42578125" bestFit="1" customWidth="1"/>
    <col min="592" max="592" width="5.5703125" bestFit="1" customWidth="1"/>
    <col min="593" max="593" width="10.42578125" bestFit="1" customWidth="1"/>
    <col min="594" max="594" width="5.5703125" bestFit="1" customWidth="1"/>
    <col min="595" max="595" width="10.42578125" bestFit="1" customWidth="1"/>
    <col min="596" max="596" width="5.5703125" bestFit="1" customWidth="1"/>
    <col min="597" max="597" width="10.42578125" bestFit="1" customWidth="1"/>
    <col min="598" max="598" width="5.5703125" bestFit="1" customWidth="1"/>
    <col min="599" max="599" width="10.42578125" bestFit="1" customWidth="1"/>
    <col min="600" max="600" width="5.5703125" bestFit="1" customWidth="1"/>
    <col min="601" max="601" width="10.42578125" bestFit="1" customWidth="1"/>
    <col min="602" max="602" width="5.5703125" bestFit="1" customWidth="1"/>
    <col min="603" max="603" width="10.42578125" bestFit="1" customWidth="1"/>
    <col min="604" max="604" width="5.5703125" bestFit="1" customWidth="1"/>
    <col min="605" max="605" width="10.42578125" bestFit="1" customWidth="1"/>
    <col min="606" max="606" width="5.5703125" bestFit="1" customWidth="1"/>
    <col min="607" max="607" width="10.42578125" bestFit="1" customWidth="1"/>
    <col min="608" max="608" width="5.5703125" bestFit="1" customWidth="1"/>
    <col min="609" max="609" width="10.42578125" bestFit="1" customWidth="1"/>
    <col min="610" max="610" width="5.5703125" bestFit="1" customWidth="1"/>
    <col min="611" max="611" width="10.42578125" bestFit="1" customWidth="1"/>
    <col min="612" max="612" width="5.5703125" bestFit="1" customWidth="1"/>
    <col min="613" max="613" width="10.42578125" bestFit="1" customWidth="1"/>
    <col min="614" max="614" width="5.5703125" bestFit="1" customWidth="1"/>
    <col min="615" max="615" width="10.42578125" bestFit="1" customWidth="1"/>
    <col min="616" max="616" width="5.5703125" bestFit="1" customWidth="1"/>
    <col min="617" max="617" width="10.42578125" bestFit="1" customWidth="1"/>
    <col min="618" max="618" width="5.5703125" bestFit="1" customWidth="1"/>
    <col min="619" max="619" width="10.42578125" bestFit="1" customWidth="1"/>
    <col min="620" max="620" width="5.5703125" bestFit="1" customWidth="1"/>
    <col min="621" max="621" width="10.42578125" bestFit="1" customWidth="1"/>
    <col min="622" max="622" width="5.5703125" bestFit="1" customWidth="1"/>
    <col min="623" max="623" width="10.42578125" bestFit="1" customWidth="1"/>
    <col min="624" max="624" width="5.5703125" bestFit="1" customWidth="1"/>
    <col min="625" max="625" width="10.42578125" bestFit="1" customWidth="1"/>
    <col min="626" max="626" width="5.5703125" bestFit="1" customWidth="1"/>
    <col min="627" max="627" width="10.42578125" bestFit="1" customWidth="1"/>
    <col min="628" max="628" width="5.5703125" bestFit="1" customWidth="1"/>
    <col min="629" max="629" width="10.42578125" bestFit="1" customWidth="1"/>
    <col min="630" max="630" width="5.5703125" bestFit="1" customWidth="1"/>
    <col min="631" max="631" width="10.42578125" bestFit="1" customWidth="1"/>
    <col min="632" max="632" width="5.5703125" bestFit="1" customWidth="1"/>
    <col min="633" max="633" width="10.42578125" bestFit="1" customWidth="1"/>
    <col min="634" max="634" width="5.5703125" bestFit="1" customWidth="1"/>
    <col min="635" max="635" width="10.42578125" bestFit="1" customWidth="1"/>
    <col min="636" max="636" width="5.5703125" bestFit="1" customWidth="1"/>
    <col min="637" max="637" width="10.42578125" bestFit="1" customWidth="1"/>
    <col min="638" max="638" width="5.5703125" bestFit="1" customWidth="1"/>
    <col min="639" max="639" width="10.42578125" bestFit="1" customWidth="1"/>
    <col min="640" max="640" width="5.5703125" bestFit="1" customWidth="1"/>
    <col min="641" max="641" width="10.42578125" bestFit="1" customWidth="1"/>
    <col min="642" max="642" width="5.5703125" bestFit="1" customWidth="1"/>
    <col min="643" max="643" width="10.42578125" bestFit="1" customWidth="1"/>
    <col min="644" max="644" width="5.5703125" bestFit="1" customWidth="1"/>
    <col min="645" max="645" width="10.42578125" bestFit="1" customWidth="1"/>
    <col min="646" max="646" width="5.5703125" bestFit="1" customWidth="1"/>
    <col min="647" max="647" width="10.42578125" bestFit="1" customWidth="1"/>
    <col min="648" max="648" width="5.5703125" bestFit="1" customWidth="1"/>
    <col min="649" max="649" width="10.42578125" bestFit="1" customWidth="1"/>
    <col min="650" max="650" width="5.5703125" bestFit="1" customWidth="1"/>
    <col min="651" max="651" width="10.42578125" bestFit="1" customWidth="1"/>
    <col min="652" max="652" width="5.5703125" bestFit="1" customWidth="1"/>
    <col min="653" max="653" width="10.42578125" bestFit="1" customWidth="1"/>
    <col min="654" max="654" width="5.5703125" bestFit="1" customWidth="1"/>
    <col min="655" max="655" width="10.42578125" bestFit="1" customWidth="1"/>
    <col min="656" max="656" width="5.5703125" bestFit="1" customWidth="1"/>
    <col min="657" max="657" width="10.42578125" bestFit="1" customWidth="1"/>
    <col min="658" max="658" width="5.5703125" bestFit="1" customWidth="1"/>
    <col min="659" max="659" width="10.42578125" bestFit="1" customWidth="1"/>
    <col min="660" max="660" width="5.5703125" bestFit="1" customWidth="1"/>
    <col min="661" max="661" width="10.42578125" bestFit="1" customWidth="1"/>
    <col min="662" max="662" width="5.5703125" bestFit="1" customWidth="1"/>
    <col min="663" max="663" width="10.42578125" bestFit="1" customWidth="1"/>
    <col min="664" max="664" width="5.5703125" bestFit="1" customWidth="1"/>
    <col min="665" max="665" width="10.42578125" bestFit="1" customWidth="1"/>
    <col min="666" max="666" width="5.5703125" bestFit="1" customWidth="1"/>
    <col min="667" max="667" width="10.42578125" bestFit="1" customWidth="1"/>
    <col min="668" max="668" width="5.5703125" bestFit="1" customWidth="1"/>
    <col min="669" max="669" width="10.42578125" bestFit="1" customWidth="1"/>
    <col min="670" max="670" width="5.5703125" bestFit="1" customWidth="1"/>
    <col min="671" max="671" width="10.42578125" bestFit="1" customWidth="1"/>
    <col min="672" max="672" width="5.5703125" bestFit="1" customWidth="1"/>
    <col min="673" max="673" width="10.42578125" bestFit="1" customWidth="1"/>
    <col min="674" max="674" width="5.5703125" bestFit="1" customWidth="1"/>
    <col min="675" max="675" width="10.42578125" bestFit="1" customWidth="1"/>
    <col min="676" max="676" width="5.5703125" bestFit="1" customWidth="1"/>
    <col min="677" max="677" width="10.42578125" bestFit="1" customWidth="1"/>
    <col min="678" max="678" width="5.5703125" bestFit="1" customWidth="1"/>
    <col min="679" max="679" width="10.42578125" bestFit="1" customWidth="1"/>
    <col min="680" max="680" width="5.5703125" bestFit="1" customWidth="1"/>
    <col min="681" max="681" width="10.42578125" bestFit="1" customWidth="1"/>
    <col min="682" max="682" width="5.5703125" bestFit="1" customWidth="1"/>
    <col min="683" max="683" width="10.42578125" bestFit="1" customWidth="1"/>
    <col min="684" max="684" width="5.5703125" bestFit="1" customWidth="1"/>
    <col min="685" max="685" width="10.42578125" bestFit="1" customWidth="1"/>
    <col min="686" max="686" width="5.5703125" bestFit="1" customWidth="1"/>
    <col min="687" max="687" width="10.42578125" bestFit="1" customWidth="1"/>
    <col min="688" max="688" width="5.5703125" bestFit="1" customWidth="1"/>
    <col min="689" max="689" width="10.42578125" bestFit="1" customWidth="1"/>
    <col min="690" max="690" width="5.5703125" bestFit="1" customWidth="1"/>
    <col min="691" max="691" width="10.42578125" bestFit="1" customWidth="1"/>
    <col min="692" max="692" width="5.5703125" bestFit="1" customWidth="1"/>
    <col min="693" max="693" width="10.42578125" bestFit="1" customWidth="1"/>
    <col min="694" max="694" width="5.5703125" bestFit="1" customWidth="1"/>
    <col min="695" max="695" width="10.42578125" bestFit="1" customWidth="1"/>
    <col min="696" max="696" width="5.5703125" bestFit="1" customWidth="1"/>
    <col min="697" max="697" width="10.42578125" bestFit="1" customWidth="1"/>
    <col min="698" max="698" width="5.5703125" bestFit="1" customWidth="1"/>
    <col min="699" max="699" width="10.42578125" bestFit="1" customWidth="1"/>
    <col min="700" max="700" width="5.5703125" bestFit="1" customWidth="1"/>
    <col min="701" max="701" width="10.42578125" bestFit="1" customWidth="1"/>
    <col min="702" max="702" width="5.5703125" bestFit="1" customWidth="1"/>
    <col min="703" max="703" width="10.42578125" bestFit="1" customWidth="1"/>
    <col min="704" max="704" width="5.5703125" bestFit="1" customWidth="1"/>
    <col min="705" max="705" width="10.42578125" bestFit="1" customWidth="1"/>
    <col min="706" max="706" width="5.5703125" bestFit="1" customWidth="1"/>
    <col min="707" max="707" width="10.42578125" bestFit="1" customWidth="1"/>
    <col min="708" max="708" width="5.5703125" bestFit="1" customWidth="1"/>
    <col min="709" max="709" width="10.42578125" bestFit="1" customWidth="1"/>
    <col min="710" max="710" width="5.5703125" bestFit="1" customWidth="1"/>
    <col min="711" max="711" width="10.42578125" bestFit="1" customWidth="1"/>
    <col min="712" max="712" width="5.5703125" bestFit="1" customWidth="1"/>
    <col min="713" max="713" width="10.42578125" bestFit="1" customWidth="1"/>
    <col min="714" max="714" width="5.5703125" bestFit="1" customWidth="1"/>
    <col min="715" max="715" width="10.42578125" bestFit="1" customWidth="1"/>
    <col min="716" max="716" width="5.5703125" bestFit="1" customWidth="1"/>
    <col min="717" max="717" width="10.42578125" bestFit="1" customWidth="1"/>
    <col min="718" max="718" width="5.5703125" bestFit="1" customWidth="1"/>
    <col min="719" max="719" width="10.42578125" bestFit="1" customWidth="1"/>
    <col min="720" max="720" width="5.5703125" bestFit="1" customWidth="1"/>
    <col min="721" max="721" width="10.42578125" bestFit="1" customWidth="1"/>
    <col min="722" max="722" width="5.5703125" bestFit="1" customWidth="1"/>
    <col min="723" max="723" width="10.42578125" bestFit="1" customWidth="1"/>
    <col min="724" max="724" width="5.5703125" bestFit="1" customWidth="1"/>
    <col min="725" max="725" width="10.42578125" bestFit="1" customWidth="1"/>
    <col min="726" max="726" width="5.5703125" bestFit="1" customWidth="1"/>
    <col min="727" max="727" width="10.42578125" bestFit="1" customWidth="1"/>
    <col min="728" max="728" width="5.5703125" bestFit="1" customWidth="1"/>
    <col min="729" max="729" width="10.42578125" bestFit="1" customWidth="1"/>
    <col min="730" max="730" width="5.5703125" bestFit="1" customWidth="1"/>
    <col min="731" max="731" width="10.42578125" bestFit="1" customWidth="1"/>
    <col min="732" max="732" width="5.5703125" bestFit="1" customWidth="1"/>
    <col min="733" max="733" width="10.42578125" bestFit="1" customWidth="1"/>
    <col min="734" max="734" width="5.5703125" bestFit="1" customWidth="1"/>
    <col min="735" max="735" width="10.42578125" bestFit="1" customWidth="1"/>
    <col min="736" max="736" width="5.5703125" bestFit="1" customWidth="1"/>
    <col min="737" max="737" width="10.42578125" bestFit="1" customWidth="1"/>
    <col min="738" max="738" width="5.5703125" bestFit="1" customWidth="1"/>
    <col min="739" max="739" width="10.42578125" bestFit="1" customWidth="1"/>
    <col min="740" max="740" width="5.5703125" bestFit="1" customWidth="1"/>
    <col min="741" max="741" width="10.42578125" bestFit="1" customWidth="1"/>
    <col min="742" max="742" width="5.5703125" bestFit="1" customWidth="1"/>
    <col min="743" max="743" width="10.42578125" bestFit="1" customWidth="1"/>
    <col min="744" max="744" width="5.5703125" bestFit="1" customWidth="1"/>
    <col min="745" max="745" width="10.42578125" bestFit="1" customWidth="1"/>
    <col min="746" max="746" width="5.5703125" bestFit="1" customWidth="1"/>
    <col min="747" max="747" width="10.42578125" bestFit="1" customWidth="1"/>
    <col min="748" max="748" width="5.5703125" bestFit="1" customWidth="1"/>
    <col min="749" max="749" width="10.42578125" bestFit="1" customWidth="1"/>
    <col min="750" max="750" width="5.5703125" bestFit="1" customWidth="1"/>
    <col min="751" max="751" width="10.42578125" bestFit="1" customWidth="1"/>
    <col min="752" max="752" width="5.5703125" bestFit="1" customWidth="1"/>
    <col min="753" max="753" width="10.42578125" bestFit="1" customWidth="1"/>
    <col min="754" max="754" width="5.5703125" bestFit="1" customWidth="1"/>
    <col min="755" max="755" width="10.42578125" bestFit="1" customWidth="1"/>
    <col min="756" max="756" width="5.5703125" bestFit="1" customWidth="1"/>
    <col min="757" max="757" width="10.42578125" bestFit="1" customWidth="1"/>
    <col min="758" max="758" width="5.5703125" bestFit="1" customWidth="1"/>
    <col min="759" max="759" width="10.42578125" bestFit="1" customWidth="1"/>
    <col min="760" max="760" width="5.5703125" bestFit="1" customWidth="1"/>
    <col min="761" max="761" width="10.42578125" bestFit="1" customWidth="1"/>
    <col min="762" max="762" width="5.5703125" bestFit="1" customWidth="1"/>
    <col min="763" max="763" width="10.42578125" bestFit="1" customWidth="1"/>
    <col min="764" max="764" width="5.5703125" bestFit="1" customWidth="1"/>
    <col min="765" max="765" width="10.42578125" bestFit="1" customWidth="1"/>
    <col min="766" max="766" width="5.5703125" bestFit="1" customWidth="1"/>
    <col min="767" max="767" width="10.42578125" bestFit="1" customWidth="1"/>
    <col min="768" max="768" width="5.5703125" bestFit="1" customWidth="1"/>
    <col min="769" max="769" width="10.42578125" bestFit="1" customWidth="1"/>
    <col min="770" max="770" width="5.5703125" bestFit="1" customWidth="1"/>
    <col min="771" max="771" width="10.42578125" bestFit="1" customWidth="1"/>
    <col min="772" max="772" width="5.5703125" bestFit="1" customWidth="1"/>
    <col min="773" max="773" width="10.42578125" bestFit="1" customWidth="1"/>
    <col min="774" max="774" width="5.5703125" bestFit="1" customWidth="1"/>
    <col min="775" max="775" width="10.42578125" bestFit="1" customWidth="1"/>
    <col min="776" max="776" width="5.5703125" bestFit="1" customWidth="1"/>
    <col min="777" max="777" width="10.42578125" bestFit="1" customWidth="1"/>
    <col min="778" max="778" width="5.5703125" bestFit="1" customWidth="1"/>
    <col min="779" max="779" width="10.42578125" bestFit="1" customWidth="1"/>
    <col min="780" max="780" width="5.5703125" bestFit="1" customWidth="1"/>
    <col min="781" max="781" width="10.42578125" bestFit="1" customWidth="1"/>
    <col min="782" max="782" width="5.5703125" bestFit="1" customWidth="1"/>
    <col min="783" max="783" width="10.42578125" bestFit="1" customWidth="1"/>
    <col min="784" max="784" width="5.5703125" bestFit="1" customWidth="1"/>
    <col min="785" max="785" width="10.42578125" bestFit="1" customWidth="1"/>
    <col min="786" max="786" width="5.5703125" bestFit="1" customWidth="1"/>
    <col min="787" max="787" width="10.42578125" bestFit="1" customWidth="1"/>
    <col min="788" max="788" width="5.5703125" bestFit="1" customWidth="1"/>
    <col min="789" max="789" width="10.42578125" bestFit="1" customWidth="1"/>
    <col min="790" max="790" width="5.5703125" bestFit="1" customWidth="1"/>
    <col min="791" max="791" width="10.42578125" bestFit="1" customWidth="1"/>
    <col min="792" max="792" width="5.5703125" bestFit="1" customWidth="1"/>
    <col min="793" max="793" width="10.42578125" bestFit="1" customWidth="1"/>
    <col min="794" max="794" width="5.5703125" bestFit="1" customWidth="1"/>
    <col min="795" max="795" width="10.42578125" bestFit="1" customWidth="1"/>
    <col min="796" max="796" width="5.5703125" bestFit="1" customWidth="1"/>
    <col min="797" max="797" width="10.42578125" bestFit="1" customWidth="1"/>
    <col min="798" max="798" width="5.5703125" bestFit="1" customWidth="1"/>
    <col min="799" max="799" width="10.42578125" bestFit="1" customWidth="1"/>
    <col min="800" max="800" width="5.5703125" bestFit="1" customWidth="1"/>
    <col min="801" max="801" width="10.42578125" bestFit="1" customWidth="1"/>
    <col min="802" max="802" width="5.5703125" bestFit="1" customWidth="1"/>
    <col min="803" max="803" width="10.42578125" bestFit="1" customWidth="1"/>
    <col min="804" max="804" width="5.5703125" bestFit="1" customWidth="1"/>
    <col min="805" max="805" width="10.42578125" bestFit="1" customWidth="1"/>
    <col min="806" max="806" width="5.5703125" bestFit="1" customWidth="1"/>
    <col min="807" max="807" width="10.42578125" bestFit="1" customWidth="1"/>
    <col min="808" max="808" width="5.5703125" bestFit="1" customWidth="1"/>
    <col min="809" max="809" width="10.42578125" bestFit="1" customWidth="1"/>
    <col min="810" max="810" width="5.5703125" bestFit="1" customWidth="1"/>
    <col min="811" max="811" width="10.42578125" bestFit="1" customWidth="1"/>
    <col min="812" max="812" width="5.5703125" bestFit="1" customWidth="1"/>
    <col min="813" max="813" width="10.42578125" bestFit="1" customWidth="1"/>
    <col min="814" max="814" width="5.5703125" bestFit="1" customWidth="1"/>
    <col min="815" max="815" width="10.42578125" bestFit="1" customWidth="1"/>
    <col min="816" max="816" width="5.5703125" bestFit="1" customWidth="1"/>
    <col min="817" max="817" width="10.42578125" bestFit="1" customWidth="1"/>
    <col min="818" max="818" width="5.5703125" bestFit="1" customWidth="1"/>
    <col min="819" max="819" width="10.42578125" bestFit="1" customWidth="1"/>
    <col min="820" max="820" width="5.5703125" bestFit="1" customWidth="1"/>
    <col min="821" max="821" width="10.42578125" bestFit="1" customWidth="1"/>
    <col min="822" max="822" width="5.5703125" bestFit="1" customWidth="1"/>
    <col min="823" max="823" width="10.42578125" bestFit="1" customWidth="1"/>
    <col min="824" max="824" width="5.5703125" bestFit="1" customWidth="1"/>
    <col min="825" max="825" width="10.42578125" bestFit="1" customWidth="1"/>
    <col min="826" max="826" width="5.5703125" bestFit="1" customWidth="1"/>
    <col min="827" max="827" width="10.42578125" bestFit="1" customWidth="1"/>
    <col min="828" max="828" width="5.5703125" bestFit="1" customWidth="1"/>
    <col min="829" max="829" width="10.42578125" bestFit="1" customWidth="1"/>
    <col min="830" max="830" width="5.5703125" bestFit="1" customWidth="1"/>
    <col min="831" max="831" width="10.42578125" bestFit="1" customWidth="1"/>
    <col min="832" max="832" width="5.5703125" bestFit="1" customWidth="1"/>
    <col min="833" max="833" width="10.42578125" bestFit="1" customWidth="1"/>
    <col min="834" max="834" width="5.5703125" bestFit="1" customWidth="1"/>
    <col min="835" max="835" width="10.42578125" bestFit="1" customWidth="1"/>
    <col min="836" max="836" width="5.5703125" bestFit="1" customWidth="1"/>
    <col min="837" max="837" width="10.42578125" bestFit="1" customWidth="1"/>
    <col min="838" max="838" width="5.5703125" bestFit="1" customWidth="1"/>
    <col min="839" max="839" width="10.42578125" bestFit="1" customWidth="1"/>
    <col min="840" max="840" width="5.5703125" bestFit="1" customWidth="1"/>
    <col min="841" max="841" width="10.42578125" bestFit="1" customWidth="1"/>
    <col min="842" max="842" width="5.5703125" bestFit="1" customWidth="1"/>
    <col min="843" max="843" width="10.42578125" bestFit="1" customWidth="1"/>
    <col min="844" max="844" width="5.5703125" bestFit="1" customWidth="1"/>
    <col min="845" max="845" width="10.42578125" bestFit="1" customWidth="1"/>
    <col min="846" max="846" width="5.5703125" bestFit="1" customWidth="1"/>
    <col min="847" max="847" width="10.42578125" bestFit="1" customWidth="1"/>
    <col min="848" max="848" width="5.5703125" bestFit="1" customWidth="1"/>
    <col min="849" max="849" width="10.42578125" bestFit="1" customWidth="1"/>
    <col min="850" max="850" width="5.5703125" bestFit="1" customWidth="1"/>
    <col min="851" max="851" width="10.42578125" bestFit="1" customWidth="1"/>
    <col min="852" max="852" width="5.5703125" bestFit="1" customWidth="1"/>
    <col min="853" max="853" width="10.42578125" bestFit="1" customWidth="1"/>
    <col min="854" max="854" width="5.5703125" bestFit="1" customWidth="1"/>
    <col min="855" max="855" width="10.42578125" bestFit="1" customWidth="1"/>
    <col min="856" max="856" width="5.5703125" bestFit="1" customWidth="1"/>
    <col min="857" max="857" width="10.42578125" bestFit="1" customWidth="1"/>
    <col min="858" max="858" width="5.5703125" bestFit="1" customWidth="1"/>
    <col min="859" max="859" width="10.42578125" bestFit="1" customWidth="1"/>
    <col min="860" max="860" width="5.5703125" bestFit="1" customWidth="1"/>
    <col min="861" max="861" width="10.42578125" bestFit="1" customWidth="1"/>
    <col min="862" max="862" width="5.5703125" bestFit="1" customWidth="1"/>
    <col min="863" max="863" width="10.42578125" bestFit="1" customWidth="1"/>
    <col min="864" max="864" width="5.5703125" bestFit="1" customWidth="1"/>
    <col min="865" max="865" width="10.42578125" bestFit="1" customWidth="1"/>
    <col min="866" max="866" width="5.5703125" bestFit="1" customWidth="1"/>
    <col min="867" max="867" width="10.42578125" bestFit="1" customWidth="1"/>
    <col min="868" max="868" width="5.5703125" bestFit="1" customWidth="1"/>
    <col min="869" max="869" width="10.42578125" bestFit="1" customWidth="1"/>
    <col min="870" max="870" width="5.5703125" bestFit="1" customWidth="1"/>
    <col min="871" max="871" width="10.42578125" bestFit="1" customWidth="1"/>
    <col min="872" max="872" width="5.5703125" bestFit="1" customWidth="1"/>
    <col min="873" max="873" width="10.42578125" bestFit="1" customWidth="1"/>
    <col min="874" max="874" width="5.5703125" bestFit="1" customWidth="1"/>
    <col min="875" max="875" width="10.42578125" bestFit="1" customWidth="1"/>
    <col min="876" max="876" width="5.5703125" bestFit="1" customWidth="1"/>
    <col min="877" max="877" width="10.42578125" bestFit="1" customWidth="1"/>
    <col min="878" max="878" width="5.5703125" bestFit="1" customWidth="1"/>
    <col min="879" max="879" width="10.42578125" bestFit="1" customWidth="1"/>
    <col min="880" max="880" width="5.5703125" bestFit="1" customWidth="1"/>
    <col min="881" max="881" width="10.42578125" bestFit="1" customWidth="1"/>
    <col min="882" max="882" width="5.5703125" bestFit="1" customWidth="1"/>
    <col min="883" max="883" width="10.42578125" bestFit="1" customWidth="1"/>
    <col min="884" max="884" width="5.5703125" bestFit="1" customWidth="1"/>
    <col min="885" max="885" width="10.42578125" bestFit="1" customWidth="1"/>
    <col min="886" max="886" width="5.5703125" bestFit="1" customWidth="1"/>
    <col min="887" max="887" width="10.42578125" bestFit="1" customWidth="1"/>
    <col min="888" max="888" width="5.5703125" bestFit="1" customWidth="1"/>
    <col min="889" max="889" width="10.42578125" bestFit="1" customWidth="1"/>
    <col min="890" max="890" width="5.5703125" bestFit="1" customWidth="1"/>
    <col min="891" max="891" width="10.42578125" bestFit="1" customWidth="1"/>
    <col min="892" max="892" width="5.5703125" bestFit="1" customWidth="1"/>
    <col min="893" max="893" width="10.42578125" bestFit="1" customWidth="1"/>
    <col min="894" max="894" width="5.5703125" bestFit="1" customWidth="1"/>
    <col min="895" max="895" width="10.42578125" bestFit="1" customWidth="1"/>
    <col min="896" max="896" width="5.5703125" bestFit="1" customWidth="1"/>
    <col min="897" max="897" width="10.42578125" bestFit="1" customWidth="1"/>
    <col min="898" max="898" width="5.5703125" bestFit="1" customWidth="1"/>
    <col min="899" max="899" width="10.42578125" bestFit="1" customWidth="1"/>
    <col min="900" max="900" width="5.5703125" bestFit="1" customWidth="1"/>
    <col min="901" max="901" width="10.42578125" bestFit="1" customWidth="1"/>
    <col min="902" max="902" width="5.5703125" bestFit="1" customWidth="1"/>
    <col min="903" max="903" width="10.42578125" bestFit="1" customWidth="1"/>
    <col min="904" max="904" width="5.5703125" bestFit="1" customWidth="1"/>
    <col min="905" max="905" width="10.42578125" bestFit="1" customWidth="1"/>
    <col min="906" max="906" width="5.5703125" bestFit="1" customWidth="1"/>
    <col min="907" max="907" width="10.42578125" bestFit="1" customWidth="1"/>
    <col min="908" max="908" width="5.5703125" bestFit="1" customWidth="1"/>
    <col min="909" max="909" width="10.42578125" bestFit="1" customWidth="1"/>
    <col min="910" max="910" width="5.5703125" bestFit="1" customWidth="1"/>
    <col min="911" max="911" width="10.42578125" bestFit="1" customWidth="1"/>
    <col min="912" max="912" width="5.5703125" bestFit="1" customWidth="1"/>
    <col min="913" max="913" width="10.42578125" bestFit="1" customWidth="1"/>
    <col min="914" max="914" width="5.5703125" bestFit="1" customWidth="1"/>
    <col min="915" max="915" width="10.42578125" bestFit="1" customWidth="1"/>
    <col min="916" max="916" width="5.5703125" bestFit="1" customWidth="1"/>
    <col min="917" max="917" width="10.42578125" bestFit="1" customWidth="1"/>
    <col min="918" max="918" width="5.5703125" bestFit="1" customWidth="1"/>
    <col min="919" max="919" width="10.42578125" bestFit="1" customWidth="1"/>
    <col min="920" max="920" width="5.5703125" bestFit="1" customWidth="1"/>
    <col min="921" max="921" width="10.42578125" bestFit="1" customWidth="1"/>
    <col min="922" max="922" width="5.5703125" bestFit="1" customWidth="1"/>
    <col min="923" max="923" width="10.42578125" bestFit="1" customWidth="1"/>
    <col min="924" max="924" width="5.5703125" bestFit="1" customWidth="1"/>
    <col min="925" max="925" width="10.42578125" bestFit="1" customWidth="1"/>
    <col min="926" max="926" width="5.5703125" bestFit="1" customWidth="1"/>
    <col min="927" max="927" width="10.42578125" bestFit="1" customWidth="1"/>
    <col min="928" max="928" width="5.5703125" bestFit="1" customWidth="1"/>
    <col min="929" max="929" width="10.42578125" bestFit="1" customWidth="1"/>
    <col min="930" max="930" width="5.5703125" bestFit="1" customWidth="1"/>
    <col min="931" max="931" width="10.42578125" bestFit="1" customWidth="1"/>
    <col min="932" max="932" width="5.5703125" bestFit="1" customWidth="1"/>
    <col min="933" max="933" width="10.42578125" bestFit="1" customWidth="1"/>
    <col min="934" max="934" width="5.5703125" bestFit="1" customWidth="1"/>
    <col min="935" max="935" width="10.42578125" bestFit="1" customWidth="1"/>
    <col min="936" max="936" width="5.5703125" bestFit="1" customWidth="1"/>
    <col min="937" max="937" width="10.42578125" bestFit="1" customWidth="1"/>
    <col min="938" max="938" width="5.5703125" bestFit="1" customWidth="1"/>
    <col min="939" max="939" width="10.42578125" bestFit="1" customWidth="1"/>
    <col min="940" max="940" width="5.5703125" bestFit="1" customWidth="1"/>
    <col min="941" max="941" width="10.42578125" bestFit="1" customWidth="1"/>
    <col min="942" max="942" width="5.5703125" bestFit="1" customWidth="1"/>
    <col min="943" max="943" width="10.42578125" bestFit="1" customWidth="1"/>
    <col min="944" max="944" width="5.5703125" bestFit="1" customWidth="1"/>
    <col min="945" max="945" width="10.42578125" bestFit="1" customWidth="1"/>
    <col min="946" max="946" width="5.5703125" bestFit="1" customWidth="1"/>
    <col min="947" max="947" width="10.42578125" bestFit="1" customWidth="1"/>
    <col min="948" max="948" width="5.5703125" bestFit="1" customWidth="1"/>
    <col min="949" max="949" width="10.42578125" bestFit="1" customWidth="1"/>
    <col min="950" max="950" width="5.5703125" bestFit="1" customWidth="1"/>
    <col min="951" max="951" width="10.42578125" bestFit="1" customWidth="1"/>
    <col min="952" max="952" width="5.5703125" bestFit="1" customWidth="1"/>
    <col min="953" max="953" width="10.42578125" bestFit="1" customWidth="1"/>
    <col min="954" max="954" width="5.5703125" bestFit="1" customWidth="1"/>
    <col min="955" max="955" width="10.42578125" bestFit="1" customWidth="1"/>
    <col min="956" max="956" width="5.5703125" bestFit="1" customWidth="1"/>
    <col min="957" max="957" width="10.42578125" bestFit="1" customWidth="1"/>
    <col min="958" max="958" width="5.5703125" bestFit="1" customWidth="1"/>
    <col min="959" max="959" width="10.42578125" bestFit="1" customWidth="1"/>
    <col min="960" max="960" width="5.5703125" bestFit="1" customWidth="1"/>
    <col min="961" max="961" width="10.42578125" bestFit="1" customWidth="1"/>
    <col min="962" max="962" width="5.5703125" bestFit="1" customWidth="1"/>
    <col min="963" max="963" width="10.42578125" bestFit="1" customWidth="1"/>
    <col min="964" max="964" width="5.5703125" bestFit="1" customWidth="1"/>
    <col min="965" max="965" width="10.42578125" bestFit="1" customWidth="1"/>
    <col min="966" max="966" width="5.5703125" bestFit="1" customWidth="1"/>
    <col min="967" max="967" width="10.42578125" bestFit="1" customWidth="1"/>
    <col min="968" max="968" width="5.5703125" bestFit="1" customWidth="1"/>
    <col min="969" max="969" width="10.42578125" bestFit="1" customWidth="1"/>
    <col min="970" max="970" width="5.5703125" bestFit="1" customWidth="1"/>
    <col min="971" max="971" width="10.42578125" bestFit="1" customWidth="1"/>
    <col min="972" max="972" width="5.5703125" bestFit="1" customWidth="1"/>
    <col min="973" max="973" width="10.42578125" bestFit="1" customWidth="1"/>
    <col min="974" max="974" width="5.5703125" bestFit="1" customWidth="1"/>
    <col min="975" max="975" width="10.42578125" bestFit="1" customWidth="1"/>
    <col min="976" max="976" width="5.5703125" bestFit="1" customWidth="1"/>
    <col min="977" max="977" width="10.42578125" bestFit="1" customWidth="1"/>
    <col min="978" max="978" width="5.5703125" bestFit="1" customWidth="1"/>
    <col min="979" max="979" width="10.42578125" bestFit="1" customWidth="1"/>
    <col min="980" max="980" width="5.5703125" bestFit="1" customWidth="1"/>
    <col min="981" max="981" width="10.42578125" bestFit="1" customWidth="1"/>
    <col min="982" max="982" width="5.5703125" bestFit="1" customWidth="1"/>
    <col min="983" max="983" width="10.42578125" bestFit="1" customWidth="1"/>
    <col min="984" max="984" width="5.5703125" bestFit="1" customWidth="1"/>
    <col min="985" max="985" width="10.42578125" bestFit="1" customWidth="1"/>
    <col min="986" max="986" width="5.5703125" bestFit="1" customWidth="1"/>
    <col min="987" max="987" width="10.42578125" bestFit="1" customWidth="1"/>
    <col min="988" max="988" width="5.5703125" bestFit="1" customWidth="1"/>
    <col min="989" max="989" width="10.42578125" bestFit="1" customWidth="1"/>
    <col min="990" max="990" width="5.5703125" bestFit="1" customWidth="1"/>
    <col min="991" max="991" width="10.42578125" bestFit="1" customWidth="1"/>
    <col min="992" max="992" width="5.5703125" bestFit="1" customWidth="1"/>
    <col min="993" max="993" width="10.42578125" bestFit="1" customWidth="1"/>
    <col min="994" max="994" width="5.5703125" bestFit="1" customWidth="1"/>
    <col min="995" max="995" width="10.42578125" bestFit="1" customWidth="1"/>
    <col min="996" max="996" width="5.5703125" bestFit="1" customWidth="1"/>
    <col min="997" max="997" width="10.42578125" bestFit="1" customWidth="1"/>
    <col min="998" max="998" width="5.5703125" bestFit="1" customWidth="1"/>
    <col min="999" max="999" width="10.42578125" bestFit="1" customWidth="1"/>
    <col min="1000" max="1000" width="5.5703125" bestFit="1" customWidth="1"/>
    <col min="1001" max="1001" width="10.42578125" bestFit="1" customWidth="1"/>
    <col min="1002" max="1002" width="5.5703125" bestFit="1" customWidth="1"/>
    <col min="1003" max="1003" width="10.42578125" bestFit="1" customWidth="1"/>
    <col min="1004" max="1004" width="5.5703125" bestFit="1" customWidth="1"/>
    <col min="1005" max="1005" width="10.42578125" bestFit="1" customWidth="1"/>
    <col min="1006" max="1006" width="5.5703125" bestFit="1" customWidth="1"/>
    <col min="1007" max="1007" width="10.42578125" bestFit="1" customWidth="1"/>
    <col min="1008" max="1008" width="5.5703125" bestFit="1" customWidth="1"/>
    <col min="1009" max="1009" width="10.42578125" bestFit="1" customWidth="1"/>
    <col min="1010" max="1010" width="5.5703125" bestFit="1" customWidth="1"/>
    <col min="1011" max="1011" width="10.42578125" bestFit="1" customWidth="1"/>
    <col min="1012" max="1012" width="5.5703125" bestFit="1" customWidth="1"/>
    <col min="1013" max="1013" width="10.42578125" bestFit="1" customWidth="1"/>
    <col min="1014" max="1014" width="5.5703125" bestFit="1" customWidth="1"/>
    <col min="1015" max="1015" width="10.42578125" bestFit="1" customWidth="1"/>
    <col min="1016" max="1016" width="5.5703125" bestFit="1" customWidth="1"/>
    <col min="1017" max="1017" width="10.42578125" bestFit="1" customWidth="1"/>
    <col min="1018" max="1018" width="5.5703125" bestFit="1" customWidth="1"/>
    <col min="1019" max="1019" width="10.42578125" bestFit="1" customWidth="1"/>
    <col min="1020" max="1020" width="5.5703125" bestFit="1" customWidth="1"/>
    <col min="1021" max="1021" width="10.42578125" bestFit="1" customWidth="1"/>
    <col min="1022" max="1022" width="5.5703125" bestFit="1" customWidth="1"/>
    <col min="1023" max="1023" width="10.42578125" bestFit="1" customWidth="1"/>
    <col min="1024" max="1024" width="5.5703125" bestFit="1" customWidth="1"/>
    <col min="1025" max="1025" width="10.42578125" bestFit="1" customWidth="1"/>
    <col min="1026" max="1026" width="5.5703125" bestFit="1" customWidth="1"/>
    <col min="1027" max="1027" width="10.42578125" bestFit="1" customWidth="1"/>
    <col min="1028" max="1028" width="5.5703125" bestFit="1" customWidth="1"/>
    <col min="1029" max="1029" width="10.42578125" bestFit="1" customWidth="1"/>
    <col min="1030" max="1030" width="5.5703125" bestFit="1" customWidth="1"/>
    <col min="1031" max="1031" width="10.42578125" bestFit="1" customWidth="1"/>
    <col min="1032" max="1032" width="5.5703125" bestFit="1" customWidth="1"/>
    <col min="1033" max="1033" width="10.42578125" bestFit="1" customWidth="1"/>
    <col min="1034" max="1034" width="5.5703125" bestFit="1" customWidth="1"/>
    <col min="1035" max="1035" width="10.42578125" bestFit="1" customWidth="1"/>
    <col min="1036" max="1036" width="5.5703125" bestFit="1" customWidth="1"/>
    <col min="1037" max="1037" width="10.42578125" bestFit="1" customWidth="1"/>
    <col min="1038" max="1038" width="5.5703125" bestFit="1" customWidth="1"/>
    <col min="1039" max="1039" width="10.42578125" bestFit="1" customWidth="1"/>
    <col min="1040" max="1040" width="5.5703125" bestFit="1" customWidth="1"/>
    <col min="1041" max="1041" width="10.42578125" bestFit="1" customWidth="1"/>
    <col min="1042" max="1042" width="5.5703125" bestFit="1" customWidth="1"/>
    <col min="1043" max="1043" width="10.42578125" bestFit="1" customWidth="1"/>
    <col min="1044" max="1044" width="5.5703125" bestFit="1" customWidth="1"/>
    <col min="1045" max="1045" width="10.42578125" bestFit="1" customWidth="1"/>
    <col min="1046" max="1046" width="5.5703125" bestFit="1" customWidth="1"/>
    <col min="1047" max="1047" width="10.42578125" bestFit="1" customWidth="1"/>
    <col min="1048" max="1048" width="5.5703125" bestFit="1" customWidth="1"/>
    <col min="1049" max="1049" width="10.42578125" bestFit="1" customWidth="1"/>
    <col min="1050" max="1050" width="5.5703125" bestFit="1" customWidth="1"/>
    <col min="1051" max="1051" width="10.42578125" bestFit="1" customWidth="1"/>
    <col min="1052" max="1052" width="5.5703125" bestFit="1" customWidth="1"/>
    <col min="1053" max="1053" width="10.42578125" bestFit="1" customWidth="1"/>
    <col min="1054" max="1054" width="5.5703125" bestFit="1" customWidth="1"/>
    <col min="1055" max="1055" width="10.42578125" bestFit="1" customWidth="1"/>
    <col min="1056" max="1056" width="5.5703125" bestFit="1" customWidth="1"/>
    <col min="1057" max="1057" width="10.42578125" bestFit="1" customWidth="1"/>
    <col min="1058" max="1058" width="5.5703125" bestFit="1" customWidth="1"/>
    <col min="1059" max="1059" width="10.42578125" bestFit="1" customWidth="1"/>
    <col min="1060" max="1060" width="5.5703125" bestFit="1" customWidth="1"/>
    <col min="1061" max="1061" width="10.42578125" bestFit="1" customWidth="1"/>
    <col min="1062" max="1062" width="5.5703125" bestFit="1" customWidth="1"/>
    <col min="1063" max="1063" width="10.42578125" bestFit="1" customWidth="1"/>
    <col min="1064" max="1064" width="5.5703125" bestFit="1" customWidth="1"/>
    <col min="1065" max="1065" width="10.42578125" bestFit="1" customWidth="1"/>
    <col min="1066" max="1066" width="5.5703125" bestFit="1" customWidth="1"/>
    <col min="1067" max="1067" width="10.42578125" bestFit="1" customWidth="1"/>
    <col min="1068" max="1068" width="5.5703125" bestFit="1" customWidth="1"/>
    <col min="1069" max="1069" width="10.42578125" bestFit="1" customWidth="1"/>
    <col min="1070" max="1070" width="5.5703125" bestFit="1" customWidth="1"/>
    <col min="1071" max="1071" width="10.42578125" bestFit="1" customWidth="1"/>
    <col min="1072" max="1072" width="5.5703125" bestFit="1" customWidth="1"/>
    <col min="1073" max="1073" width="10.42578125" bestFit="1" customWidth="1"/>
    <col min="1074" max="1074" width="5.5703125" bestFit="1" customWidth="1"/>
    <col min="1075" max="1075" width="10.42578125" bestFit="1" customWidth="1"/>
    <col min="1076" max="1076" width="5.5703125" bestFit="1" customWidth="1"/>
    <col min="1077" max="1077" width="10.42578125" bestFit="1" customWidth="1"/>
    <col min="1078" max="1078" width="5.5703125" bestFit="1" customWidth="1"/>
    <col min="1079" max="1079" width="10.42578125" bestFit="1" customWidth="1"/>
    <col min="1080" max="1080" width="5.5703125" bestFit="1" customWidth="1"/>
    <col min="1081" max="1081" width="10.42578125" bestFit="1" customWidth="1"/>
    <col min="1082" max="1082" width="5.5703125" bestFit="1" customWidth="1"/>
    <col min="1083" max="1083" width="10.42578125" bestFit="1" customWidth="1"/>
    <col min="1084" max="1084" width="5.5703125" bestFit="1" customWidth="1"/>
    <col min="1085" max="1085" width="10.42578125" bestFit="1" customWidth="1"/>
    <col min="1086" max="1086" width="5.5703125" bestFit="1" customWidth="1"/>
    <col min="1087" max="1087" width="10.42578125" bestFit="1" customWidth="1"/>
    <col min="1088" max="1088" width="5.5703125" bestFit="1" customWidth="1"/>
    <col min="1089" max="1089" width="10.42578125" bestFit="1" customWidth="1"/>
    <col min="1090" max="1090" width="5.5703125" bestFit="1" customWidth="1"/>
    <col min="1091" max="1091" width="10.42578125" bestFit="1" customWidth="1"/>
    <col min="1092" max="1092" width="5.5703125" bestFit="1" customWidth="1"/>
    <col min="1093" max="1093" width="10.42578125" bestFit="1" customWidth="1"/>
    <col min="1094" max="1094" width="5.5703125" bestFit="1" customWidth="1"/>
    <col min="1095" max="1095" width="10.42578125" bestFit="1" customWidth="1"/>
    <col min="1096" max="1096" width="5.5703125" bestFit="1" customWidth="1"/>
    <col min="1097" max="1097" width="10.42578125" bestFit="1" customWidth="1"/>
    <col min="1098" max="1098" width="5.5703125" bestFit="1" customWidth="1"/>
    <col min="1099" max="1099" width="10.42578125" bestFit="1" customWidth="1"/>
    <col min="1100" max="1100" width="5.5703125" bestFit="1" customWidth="1"/>
    <col min="1101" max="1101" width="10.42578125" bestFit="1" customWidth="1"/>
    <col min="1102" max="1102" width="5.5703125" bestFit="1" customWidth="1"/>
    <col min="1103" max="1103" width="10.42578125" bestFit="1" customWidth="1"/>
    <col min="1104" max="1104" width="5.5703125" bestFit="1" customWidth="1"/>
    <col min="1105" max="1105" width="10.42578125" bestFit="1" customWidth="1"/>
    <col min="1106" max="1106" width="11.28515625" bestFit="1" customWidth="1"/>
  </cols>
  <sheetData>
    <row r="1" spans="1:2">
      <c r="A1" s="25" t="s">
        <v>13</v>
      </c>
      <c r="B1" s="24" t="s">
        <v>15</v>
      </c>
    </row>
    <row r="3" spans="1:2">
      <c r="A3" s="25" t="s">
        <v>667</v>
      </c>
      <c r="B3" s="24" t="s">
        <v>668</v>
      </c>
    </row>
    <row r="4" spans="1:2">
      <c r="A4" s="26" t="s">
        <v>258</v>
      </c>
      <c r="B4" s="24">
        <v>284.15800000000002</v>
      </c>
    </row>
    <row r="5" spans="1:2">
      <c r="A5" s="27" t="s">
        <v>257</v>
      </c>
      <c r="B5" s="24">
        <v>73.456400000000002</v>
      </c>
    </row>
    <row r="6" spans="1:2">
      <c r="A6" s="27" t="s">
        <v>259</v>
      </c>
      <c r="B6" s="24">
        <v>51.418399999999998</v>
      </c>
    </row>
    <row r="7" spans="1:2">
      <c r="A7" s="27" t="s">
        <v>262</v>
      </c>
      <c r="B7" s="24">
        <v>50.818399999999997</v>
      </c>
    </row>
    <row r="8" spans="1:2">
      <c r="A8" s="27" t="s">
        <v>260</v>
      </c>
      <c r="B8" s="24">
        <v>39.604399999999998</v>
      </c>
    </row>
    <row r="9" spans="1:2">
      <c r="A9" s="27" t="s">
        <v>263</v>
      </c>
      <c r="B9" s="24">
        <v>68.860399999999998</v>
      </c>
    </row>
    <row r="10" spans="1:2">
      <c r="A10" s="26" t="s">
        <v>291</v>
      </c>
      <c r="B10" s="24">
        <v>146.45400000000001</v>
      </c>
    </row>
    <row r="11" spans="1:2">
      <c r="A11" s="27" t="s">
        <v>294</v>
      </c>
      <c r="B11" s="24">
        <v>8.7719999999999985</v>
      </c>
    </row>
    <row r="12" spans="1:2">
      <c r="A12" s="27" t="s">
        <v>293</v>
      </c>
      <c r="B12" s="24">
        <v>35.064</v>
      </c>
    </row>
    <row r="13" spans="1:2">
      <c r="A13" s="27" t="s">
        <v>295</v>
      </c>
      <c r="B13" s="24">
        <v>7.1340000000000003</v>
      </c>
    </row>
    <row r="14" spans="1:2">
      <c r="A14" s="27" t="s">
        <v>289</v>
      </c>
      <c r="B14" s="24">
        <v>39.851999999999997</v>
      </c>
    </row>
    <row r="15" spans="1:2">
      <c r="A15" s="27" t="s">
        <v>292</v>
      </c>
      <c r="B15" s="24">
        <v>55.631999999999998</v>
      </c>
    </row>
    <row r="16" spans="1:2">
      <c r="A16" s="26" t="s">
        <v>342</v>
      </c>
      <c r="B16" s="24">
        <v>149.47199999999998</v>
      </c>
    </row>
    <row r="17" spans="1:2">
      <c r="A17" s="27" t="s">
        <v>343</v>
      </c>
      <c r="B17" s="24">
        <v>35.94</v>
      </c>
    </row>
    <row r="18" spans="1:2">
      <c r="A18" s="27" t="s">
        <v>345</v>
      </c>
      <c r="B18" s="24">
        <v>43.47</v>
      </c>
    </row>
    <row r="19" spans="1:2">
      <c r="A19" s="27" t="s">
        <v>341</v>
      </c>
      <c r="B19" s="24">
        <v>52.667999999999999</v>
      </c>
    </row>
    <row r="20" spans="1:2">
      <c r="A20" s="27" t="s">
        <v>346</v>
      </c>
      <c r="B20" s="24">
        <v>3.4380000000000002</v>
      </c>
    </row>
    <row r="21" spans="1:2">
      <c r="A21" s="27" t="s">
        <v>344</v>
      </c>
      <c r="B21" s="24">
        <v>13.956000000000001</v>
      </c>
    </row>
    <row r="22" spans="1:2">
      <c r="A22" s="26" t="s">
        <v>79</v>
      </c>
      <c r="B22" s="24">
        <v>270.22800000000001</v>
      </c>
    </row>
    <row r="23" spans="1:2">
      <c r="A23" s="27" t="s">
        <v>80</v>
      </c>
      <c r="B23" s="24">
        <v>57.444000000000003</v>
      </c>
    </row>
    <row r="24" spans="1:2">
      <c r="A24" s="27" t="s">
        <v>78</v>
      </c>
      <c r="B24" s="24">
        <v>64.896000000000001</v>
      </c>
    </row>
    <row r="25" spans="1:2">
      <c r="A25" s="27" t="s">
        <v>81</v>
      </c>
      <c r="B25" s="24">
        <v>20.466000000000001</v>
      </c>
    </row>
    <row r="26" spans="1:2">
      <c r="A26" s="27" t="s">
        <v>83</v>
      </c>
      <c r="B26" s="24">
        <v>67.908000000000001</v>
      </c>
    </row>
    <row r="27" spans="1:2">
      <c r="A27" s="27" t="s">
        <v>82</v>
      </c>
      <c r="B27" s="24">
        <v>59.513999999999996</v>
      </c>
    </row>
    <row r="28" spans="1:2">
      <c r="A28" s="26" t="s">
        <v>73</v>
      </c>
      <c r="B28" s="24">
        <v>139.614</v>
      </c>
    </row>
    <row r="29" spans="1:2">
      <c r="A29" s="27" t="s">
        <v>76</v>
      </c>
      <c r="B29" s="24">
        <v>4.1459999999999999</v>
      </c>
    </row>
    <row r="30" spans="1:2">
      <c r="A30" s="27" t="s">
        <v>75</v>
      </c>
      <c r="B30" s="24">
        <v>50.274000000000001</v>
      </c>
    </row>
    <row r="31" spans="1:2">
      <c r="A31" s="27" t="s">
        <v>74</v>
      </c>
      <c r="B31" s="24">
        <v>21.162000000000003</v>
      </c>
    </row>
    <row r="32" spans="1:2">
      <c r="A32" s="27" t="s">
        <v>71</v>
      </c>
      <c r="B32" s="24">
        <v>56.675999999999995</v>
      </c>
    </row>
    <row r="33" spans="1:2">
      <c r="A33" s="27" t="s">
        <v>77</v>
      </c>
      <c r="B33" s="24">
        <v>7.3559999999999999</v>
      </c>
    </row>
    <row r="34" spans="1:2">
      <c r="A34" s="26" t="s">
        <v>354</v>
      </c>
      <c r="B34" s="24">
        <v>193.386</v>
      </c>
    </row>
    <row r="35" spans="1:2">
      <c r="A35" s="27" t="s">
        <v>356</v>
      </c>
      <c r="B35" s="24">
        <v>28.768799999999995</v>
      </c>
    </row>
    <row r="36" spans="1:2">
      <c r="A36" s="27" t="s">
        <v>355</v>
      </c>
      <c r="B36" s="24">
        <v>44.530799999999999</v>
      </c>
    </row>
    <row r="37" spans="1:2">
      <c r="A37" s="27" t="s">
        <v>358</v>
      </c>
      <c r="B37" s="24">
        <v>21.232799999999997</v>
      </c>
    </row>
    <row r="38" spans="1:2">
      <c r="A38" s="27" t="s">
        <v>353</v>
      </c>
      <c r="B38" s="24">
        <v>71.590799999999987</v>
      </c>
    </row>
    <row r="39" spans="1:2">
      <c r="A39" s="27" t="s">
        <v>357</v>
      </c>
      <c r="B39" s="24">
        <v>27.262799999999999</v>
      </c>
    </row>
    <row r="40" spans="1:2">
      <c r="A40" s="26" t="s">
        <v>213</v>
      </c>
      <c r="B40" s="24">
        <v>284.68999999999994</v>
      </c>
    </row>
    <row r="41" spans="1:2">
      <c r="A41" s="27" t="s">
        <v>212</v>
      </c>
      <c r="B41" s="24">
        <v>68.897199999999998</v>
      </c>
    </row>
    <row r="42" spans="1:2">
      <c r="A42" s="27" t="s">
        <v>216</v>
      </c>
      <c r="B42" s="24">
        <v>31.745199999999997</v>
      </c>
    </row>
    <row r="43" spans="1:2">
      <c r="A43" s="27" t="s">
        <v>217</v>
      </c>
      <c r="B43" s="24">
        <v>43.6312</v>
      </c>
    </row>
    <row r="44" spans="1:2">
      <c r="A44" s="27" t="s">
        <v>214</v>
      </c>
      <c r="B44" s="24">
        <v>68.525199999999998</v>
      </c>
    </row>
    <row r="45" spans="1:2">
      <c r="A45" s="27" t="s">
        <v>215</v>
      </c>
      <c r="B45" s="24">
        <v>71.891199999999998</v>
      </c>
    </row>
    <row r="46" spans="1:2">
      <c r="A46" s="26" t="s">
        <v>190</v>
      </c>
      <c r="B46" s="24">
        <v>157.32599999999999</v>
      </c>
    </row>
    <row r="47" spans="1:2">
      <c r="A47" s="27" t="s">
        <v>194</v>
      </c>
      <c r="B47" s="24">
        <v>15.815999999999999</v>
      </c>
    </row>
    <row r="48" spans="1:2">
      <c r="A48" s="27" t="s">
        <v>196</v>
      </c>
      <c r="B48" s="24">
        <v>55.667999999999999</v>
      </c>
    </row>
    <row r="49" spans="1:2">
      <c r="A49" s="27" t="s">
        <v>193</v>
      </c>
      <c r="B49" s="24">
        <v>30.197999999999997</v>
      </c>
    </row>
    <row r="50" spans="1:2">
      <c r="A50" s="27" t="s">
        <v>195</v>
      </c>
      <c r="B50" s="24">
        <v>2.5739999999999998</v>
      </c>
    </row>
    <row r="51" spans="1:2">
      <c r="A51" s="27" t="s">
        <v>189</v>
      </c>
      <c r="B51" s="24">
        <v>53.07</v>
      </c>
    </row>
    <row r="52" spans="1:2">
      <c r="A52" s="26" t="s">
        <v>366</v>
      </c>
      <c r="B52" s="24">
        <v>173.53199999999998</v>
      </c>
    </row>
    <row r="53" spans="1:2">
      <c r="A53" s="27" t="s">
        <v>365</v>
      </c>
      <c r="B53" s="24">
        <v>39.059999999999995</v>
      </c>
    </row>
    <row r="54" spans="1:2">
      <c r="A54" s="27" t="s">
        <v>367</v>
      </c>
      <c r="B54" s="24">
        <v>54.887999999999998</v>
      </c>
    </row>
    <row r="55" spans="1:2">
      <c r="A55" s="27" t="s">
        <v>369</v>
      </c>
      <c r="B55" s="24">
        <v>46.884</v>
      </c>
    </row>
    <row r="56" spans="1:2">
      <c r="A56" s="27" t="s">
        <v>370</v>
      </c>
      <c r="B56" s="24">
        <v>2.2320000000000002</v>
      </c>
    </row>
    <row r="57" spans="1:2">
      <c r="A57" s="27" t="s">
        <v>368</v>
      </c>
      <c r="B57" s="24">
        <v>30.468</v>
      </c>
    </row>
    <row r="58" spans="1:2">
      <c r="A58" s="26" t="s">
        <v>167</v>
      </c>
      <c r="B58" s="24">
        <v>222.23399999999998</v>
      </c>
    </row>
    <row r="59" spans="1:2">
      <c r="A59" s="27" t="s">
        <v>173</v>
      </c>
      <c r="B59" s="24">
        <v>27.601199999999999</v>
      </c>
    </row>
    <row r="60" spans="1:2">
      <c r="A60" s="27" t="s">
        <v>174</v>
      </c>
      <c r="B60" s="24">
        <v>32.995199999999997</v>
      </c>
    </row>
    <row r="61" spans="1:2">
      <c r="A61" s="27" t="s">
        <v>172</v>
      </c>
      <c r="B61" s="24">
        <v>67.177199999999999</v>
      </c>
    </row>
    <row r="62" spans="1:2">
      <c r="A62" s="27" t="s">
        <v>171</v>
      </c>
      <c r="B62" s="24">
        <v>25.807199999999998</v>
      </c>
    </row>
    <row r="63" spans="1:2">
      <c r="A63" s="27" t="s">
        <v>165</v>
      </c>
      <c r="B63" s="24">
        <v>68.653199999999998</v>
      </c>
    </row>
    <row r="64" spans="1:2">
      <c r="A64" s="26" t="s">
        <v>303</v>
      </c>
      <c r="B64" s="24">
        <v>341.19600000000003</v>
      </c>
    </row>
    <row r="65" spans="1:2">
      <c r="A65" s="27" t="s">
        <v>304</v>
      </c>
      <c r="B65" s="24">
        <v>61.11719999999999</v>
      </c>
    </row>
    <row r="66" spans="1:2">
      <c r="A66" s="27" t="s">
        <v>305</v>
      </c>
      <c r="B66" s="24">
        <v>53.455199999999998</v>
      </c>
    </row>
    <row r="67" spans="1:2">
      <c r="A67" s="27" t="s">
        <v>307</v>
      </c>
      <c r="B67" s="24">
        <v>72.289199999999994</v>
      </c>
    </row>
    <row r="68" spans="1:2">
      <c r="A68" s="27" t="s">
        <v>308</v>
      </c>
      <c r="B68" s="24">
        <v>70.837199999999996</v>
      </c>
    </row>
    <row r="69" spans="1:2">
      <c r="A69" s="27" t="s">
        <v>302</v>
      </c>
      <c r="B69" s="24">
        <v>83.497200000000007</v>
      </c>
    </row>
    <row r="70" spans="1:2">
      <c r="A70" s="26" t="s">
        <v>45</v>
      </c>
      <c r="B70" s="24">
        <v>234.52680000000001</v>
      </c>
    </row>
    <row r="71" spans="1:2">
      <c r="A71" s="27" t="s">
        <v>46</v>
      </c>
      <c r="B71" s="24">
        <v>69.838800000000006</v>
      </c>
    </row>
    <row r="72" spans="1:2">
      <c r="A72" s="27" t="s">
        <v>50</v>
      </c>
      <c r="B72" s="24">
        <v>50.008799999999994</v>
      </c>
    </row>
    <row r="73" spans="1:2">
      <c r="A73" s="27" t="s">
        <v>49</v>
      </c>
      <c r="B73" s="24">
        <v>20.782799999999998</v>
      </c>
    </row>
    <row r="74" spans="1:2">
      <c r="A74" s="27" t="s">
        <v>54</v>
      </c>
      <c r="B74" s="24">
        <v>20.602800000000002</v>
      </c>
    </row>
    <row r="75" spans="1:2">
      <c r="A75" s="27" t="s">
        <v>48</v>
      </c>
      <c r="B75" s="24">
        <v>28.744799999999998</v>
      </c>
    </row>
    <row r="76" spans="1:2">
      <c r="A76" s="27" t="s">
        <v>53</v>
      </c>
      <c r="B76" s="24">
        <v>44.548799999999993</v>
      </c>
    </row>
    <row r="77" spans="1:2">
      <c r="A77" s="26" t="s">
        <v>36</v>
      </c>
      <c r="B77" s="24">
        <v>324.702</v>
      </c>
    </row>
    <row r="78" spans="1:2">
      <c r="A78" s="27" t="s">
        <v>38</v>
      </c>
      <c r="B78" s="24">
        <v>44.889600000000002</v>
      </c>
    </row>
    <row r="79" spans="1:2">
      <c r="A79" s="27" t="s">
        <v>40</v>
      </c>
      <c r="B79" s="24">
        <v>44.763599999999997</v>
      </c>
    </row>
    <row r="80" spans="1:2">
      <c r="A80" s="27" t="s">
        <v>39</v>
      </c>
      <c r="B80" s="24">
        <v>82.743599999999986</v>
      </c>
    </row>
    <row r="81" spans="1:2">
      <c r="A81" s="27" t="s">
        <v>42</v>
      </c>
      <c r="B81" s="24">
        <v>78.531599999999997</v>
      </c>
    </row>
    <row r="82" spans="1:2">
      <c r="A82" s="27" t="s">
        <v>34</v>
      </c>
      <c r="B82" s="24">
        <v>73.773600000000002</v>
      </c>
    </row>
    <row r="83" spans="1:2">
      <c r="A83" s="26" t="s">
        <v>417</v>
      </c>
      <c r="B83" s="24">
        <v>199.97799999999998</v>
      </c>
    </row>
    <row r="84" spans="1:2">
      <c r="A84" s="27" t="s">
        <v>420</v>
      </c>
      <c r="B84" s="24">
        <v>38.992399999999996</v>
      </c>
    </row>
    <row r="85" spans="1:2">
      <c r="A85" s="27" t="s">
        <v>421</v>
      </c>
      <c r="B85" s="24">
        <v>19.330400000000001</v>
      </c>
    </row>
    <row r="86" spans="1:2">
      <c r="A86" s="27" t="s">
        <v>418</v>
      </c>
      <c r="B86" s="24">
        <v>66.838399999999993</v>
      </c>
    </row>
    <row r="87" spans="1:2">
      <c r="A87" s="27" t="s">
        <v>422</v>
      </c>
      <c r="B87" s="24">
        <v>19.0124</v>
      </c>
    </row>
    <row r="88" spans="1:2">
      <c r="A88" s="27" t="s">
        <v>416</v>
      </c>
      <c r="B88" s="24">
        <v>55.804399999999994</v>
      </c>
    </row>
    <row r="89" spans="1:2">
      <c r="A89" s="26" t="s">
        <v>284</v>
      </c>
      <c r="B89" s="24">
        <v>211.56</v>
      </c>
    </row>
    <row r="90" spans="1:2">
      <c r="A90" s="27" t="s">
        <v>286</v>
      </c>
      <c r="B90" s="24">
        <v>42.629999999999995</v>
      </c>
    </row>
    <row r="91" spans="1:2">
      <c r="A91" s="27" t="s">
        <v>285</v>
      </c>
      <c r="B91" s="24">
        <v>48.018000000000001</v>
      </c>
    </row>
    <row r="92" spans="1:2">
      <c r="A92" s="27" t="s">
        <v>288</v>
      </c>
      <c r="B92" s="24">
        <v>41.423999999999999</v>
      </c>
    </row>
    <row r="93" spans="1:2">
      <c r="A93" s="27" t="s">
        <v>283</v>
      </c>
      <c r="B93" s="24">
        <v>52.908000000000001</v>
      </c>
    </row>
    <row r="94" spans="1:2">
      <c r="A94" s="27" t="s">
        <v>287</v>
      </c>
      <c r="B94" s="24">
        <v>26.58</v>
      </c>
    </row>
    <row r="95" spans="1:2">
      <c r="A95" s="26" t="s">
        <v>265</v>
      </c>
      <c r="B95" s="24">
        <v>226.55999999999997</v>
      </c>
    </row>
    <row r="96" spans="1:2">
      <c r="A96" s="27" t="s">
        <v>268</v>
      </c>
      <c r="B96" s="24">
        <v>45.025199999999998</v>
      </c>
    </row>
    <row r="97" spans="1:2">
      <c r="A97" s="27" t="s">
        <v>264</v>
      </c>
      <c r="B97" s="24">
        <v>43.525199999999998</v>
      </c>
    </row>
    <row r="98" spans="1:2">
      <c r="A98" s="27" t="s">
        <v>269</v>
      </c>
      <c r="B98" s="24">
        <v>42.175199999999997</v>
      </c>
    </row>
    <row r="99" spans="1:2">
      <c r="A99" s="27" t="s">
        <v>266</v>
      </c>
      <c r="B99" s="24">
        <v>33.925199999999997</v>
      </c>
    </row>
    <row r="100" spans="1:2">
      <c r="A100" s="27" t="s">
        <v>267</v>
      </c>
      <c r="B100" s="24">
        <v>61.909200000000006</v>
      </c>
    </row>
    <row r="101" spans="1:2">
      <c r="A101" s="26" t="s">
        <v>57</v>
      </c>
      <c r="B101" s="24">
        <v>118.038</v>
      </c>
    </row>
    <row r="102" spans="1:2">
      <c r="A102" s="27" t="s">
        <v>60</v>
      </c>
      <c r="B102" s="24">
        <v>7.3079999999999998</v>
      </c>
    </row>
    <row r="103" spans="1:2">
      <c r="A103" s="27" t="s">
        <v>63</v>
      </c>
      <c r="B103" s="24">
        <v>4.9679999999999991</v>
      </c>
    </row>
    <row r="104" spans="1:2">
      <c r="A104" s="27" t="s">
        <v>59</v>
      </c>
      <c r="B104" s="24">
        <v>51.011999999999993</v>
      </c>
    </row>
    <row r="105" spans="1:2">
      <c r="A105" s="27" t="s">
        <v>62</v>
      </c>
      <c r="B105" s="24">
        <v>1.482</v>
      </c>
    </row>
    <row r="106" spans="1:2">
      <c r="A106" s="27" t="s">
        <v>55</v>
      </c>
      <c r="B106" s="24">
        <v>53.268000000000001</v>
      </c>
    </row>
    <row r="107" spans="1:2">
      <c r="A107" s="26" t="s">
        <v>66</v>
      </c>
      <c r="B107" s="24">
        <v>151.16400000000002</v>
      </c>
    </row>
    <row r="108" spans="1:2">
      <c r="A108" s="27" t="s">
        <v>68</v>
      </c>
      <c r="B108" s="24">
        <v>12.942</v>
      </c>
    </row>
    <row r="109" spans="1:2">
      <c r="A109" s="27" t="s">
        <v>64</v>
      </c>
      <c r="B109" s="24">
        <v>34.11</v>
      </c>
    </row>
    <row r="110" spans="1:2">
      <c r="A110" s="27" t="s">
        <v>67</v>
      </c>
      <c r="B110" s="24">
        <v>34.931999999999995</v>
      </c>
    </row>
    <row r="111" spans="1:2">
      <c r="A111" s="27" t="s">
        <v>69</v>
      </c>
      <c r="B111" s="24">
        <v>48.018000000000001</v>
      </c>
    </row>
    <row r="112" spans="1:2">
      <c r="A112" s="27" t="s">
        <v>70</v>
      </c>
      <c r="B112" s="24">
        <v>21.162000000000003</v>
      </c>
    </row>
    <row r="113" spans="1:2">
      <c r="A113" s="26" t="s">
        <v>178</v>
      </c>
      <c r="B113" s="24">
        <v>228.21599999999998</v>
      </c>
    </row>
    <row r="114" spans="1:2">
      <c r="A114" s="27" t="s">
        <v>181</v>
      </c>
      <c r="B114" s="24">
        <v>57.011999999999993</v>
      </c>
    </row>
    <row r="115" spans="1:2">
      <c r="A115" s="27" t="s">
        <v>176</v>
      </c>
      <c r="B115" s="24">
        <v>56.01</v>
      </c>
    </row>
    <row r="116" spans="1:2">
      <c r="A116" s="27" t="s">
        <v>182</v>
      </c>
      <c r="B116" s="24">
        <v>11.256</v>
      </c>
    </row>
    <row r="117" spans="1:2">
      <c r="A117" s="27" t="s">
        <v>179</v>
      </c>
      <c r="B117" s="24">
        <v>56.238</v>
      </c>
    </row>
    <row r="118" spans="1:2">
      <c r="A118" s="27" t="s">
        <v>180</v>
      </c>
      <c r="B118" s="24">
        <v>47.699999999999996</v>
      </c>
    </row>
    <row r="119" spans="1:2">
      <c r="A119" s="26" t="s">
        <v>297</v>
      </c>
      <c r="B119" s="24">
        <v>241.41599999999997</v>
      </c>
    </row>
    <row r="120" spans="1:2">
      <c r="A120" s="27" t="s">
        <v>296</v>
      </c>
      <c r="B120" s="24">
        <v>62.707199999999993</v>
      </c>
    </row>
    <row r="121" spans="1:2">
      <c r="A121" s="27" t="s">
        <v>298</v>
      </c>
      <c r="B121" s="24">
        <v>61.68719999999999</v>
      </c>
    </row>
    <row r="122" spans="1:2">
      <c r="A122" s="27" t="s">
        <v>301</v>
      </c>
      <c r="B122" s="24">
        <v>15.181199999999997</v>
      </c>
    </row>
    <row r="123" spans="1:2">
      <c r="A123" s="27" t="s">
        <v>300</v>
      </c>
      <c r="B123" s="24">
        <v>31.093199999999996</v>
      </c>
    </row>
    <row r="124" spans="1:2">
      <c r="A124" s="27" t="s">
        <v>299</v>
      </c>
      <c r="B124" s="24">
        <v>70.747199999999992</v>
      </c>
    </row>
    <row r="125" spans="1:2">
      <c r="A125" s="26" t="s">
        <v>140</v>
      </c>
      <c r="B125" s="24">
        <v>111.57599999999999</v>
      </c>
    </row>
    <row r="126" spans="1:2">
      <c r="A126" s="27" t="s">
        <v>141</v>
      </c>
      <c r="B126" s="24">
        <v>16.452000000000002</v>
      </c>
    </row>
    <row r="127" spans="1:2">
      <c r="A127" s="27" t="s">
        <v>143</v>
      </c>
      <c r="B127" s="24">
        <v>23.321999999999999</v>
      </c>
    </row>
    <row r="128" spans="1:2">
      <c r="A128" s="27" t="s">
        <v>142</v>
      </c>
      <c r="B128" s="24">
        <v>34.962000000000003</v>
      </c>
    </row>
    <row r="129" spans="1:2">
      <c r="A129" s="27" t="s">
        <v>144</v>
      </c>
      <c r="B129" s="24">
        <v>1.8479999999999999</v>
      </c>
    </row>
    <row r="130" spans="1:2">
      <c r="A130" s="27" t="s">
        <v>139</v>
      </c>
      <c r="B130" s="24">
        <v>34.991999999999997</v>
      </c>
    </row>
    <row r="131" spans="1:2">
      <c r="A131" s="26" t="s">
        <v>329</v>
      </c>
      <c r="B131" s="24">
        <v>237.38400000000001</v>
      </c>
    </row>
    <row r="132" spans="1:2">
      <c r="A132" s="27" t="s">
        <v>330</v>
      </c>
      <c r="B132" s="24">
        <v>56.7744</v>
      </c>
    </row>
    <row r="133" spans="1:2">
      <c r="A133" s="27" t="s">
        <v>332</v>
      </c>
      <c r="B133" s="24">
        <v>42.014400000000002</v>
      </c>
    </row>
    <row r="134" spans="1:2">
      <c r="A134" s="27" t="s">
        <v>331</v>
      </c>
      <c r="B134" s="24">
        <v>50.798400000000001</v>
      </c>
    </row>
    <row r="135" spans="1:2">
      <c r="A135" s="27" t="s">
        <v>328</v>
      </c>
      <c r="B135" s="24">
        <v>71.078400000000016</v>
      </c>
    </row>
    <row r="136" spans="1:2">
      <c r="A136" s="27" t="s">
        <v>333</v>
      </c>
      <c r="B136" s="24">
        <v>16.718399999999999</v>
      </c>
    </row>
    <row r="137" spans="1:2">
      <c r="A137" s="26" t="s">
        <v>360</v>
      </c>
      <c r="B137" s="24">
        <v>156.34199999999998</v>
      </c>
    </row>
    <row r="138" spans="1:2">
      <c r="A138" s="27" t="s">
        <v>359</v>
      </c>
      <c r="B138" s="24">
        <v>42.636000000000003</v>
      </c>
    </row>
    <row r="139" spans="1:2">
      <c r="A139" s="27" t="s">
        <v>361</v>
      </c>
      <c r="B139" s="24">
        <v>17.172000000000001</v>
      </c>
    </row>
    <row r="140" spans="1:2">
      <c r="A140" s="27" t="s">
        <v>362</v>
      </c>
      <c r="B140" s="24">
        <v>36.395999999999994</v>
      </c>
    </row>
    <row r="141" spans="1:2">
      <c r="A141" s="27" t="s">
        <v>364</v>
      </c>
      <c r="B141" s="24">
        <v>1.704</v>
      </c>
    </row>
    <row r="142" spans="1:2">
      <c r="A142" s="27" t="s">
        <v>363</v>
      </c>
      <c r="B142" s="24">
        <v>58.433999999999997</v>
      </c>
    </row>
    <row r="143" spans="1:2">
      <c r="A143" s="26" t="s">
        <v>245</v>
      </c>
      <c r="B143" s="24">
        <v>179.14799999999997</v>
      </c>
    </row>
    <row r="144" spans="1:2">
      <c r="A144" s="27" t="s">
        <v>243</v>
      </c>
      <c r="B144" s="24">
        <v>57.647999999999996</v>
      </c>
    </row>
    <row r="145" spans="1:2">
      <c r="A145" s="27" t="s">
        <v>246</v>
      </c>
      <c r="B145" s="24">
        <v>34.091999999999999</v>
      </c>
    </row>
    <row r="146" spans="1:2">
      <c r="A146" s="27" t="s">
        <v>248</v>
      </c>
      <c r="B146" s="24">
        <v>14.585999999999999</v>
      </c>
    </row>
    <row r="147" spans="1:2">
      <c r="A147" s="27" t="s">
        <v>247</v>
      </c>
      <c r="B147" s="24">
        <v>25.326000000000001</v>
      </c>
    </row>
    <row r="148" spans="1:2">
      <c r="A148" s="27" t="s">
        <v>249</v>
      </c>
      <c r="B148" s="24">
        <v>47.495999999999995</v>
      </c>
    </row>
    <row r="149" spans="1:2">
      <c r="A149" s="26" t="s">
        <v>425</v>
      </c>
      <c r="B149" s="24">
        <v>251.11200000000002</v>
      </c>
    </row>
    <row r="150" spans="1:2">
      <c r="A150" s="27" t="s">
        <v>429</v>
      </c>
      <c r="B150" s="24">
        <v>55.427999999999997</v>
      </c>
    </row>
    <row r="151" spans="1:2">
      <c r="A151" s="27" t="s">
        <v>426</v>
      </c>
      <c r="B151" s="24">
        <v>56.315999999999995</v>
      </c>
    </row>
    <row r="152" spans="1:2">
      <c r="A152" s="27" t="s">
        <v>428</v>
      </c>
      <c r="B152" s="24">
        <v>51.167999999999999</v>
      </c>
    </row>
    <row r="153" spans="1:2">
      <c r="A153" s="27" t="s">
        <v>427</v>
      </c>
      <c r="B153" s="24">
        <v>44.333999999999996</v>
      </c>
    </row>
    <row r="154" spans="1:2">
      <c r="A154" s="27" t="s">
        <v>424</v>
      </c>
      <c r="B154" s="24">
        <v>43.866</v>
      </c>
    </row>
    <row r="155" spans="1:2">
      <c r="A155" s="26" t="s">
        <v>348</v>
      </c>
      <c r="B155" s="24">
        <v>242.14200000000002</v>
      </c>
    </row>
    <row r="156" spans="1:2">
      <c r="A156" s="27" t="s">
        <v>352</v>
      </c>
      <c r="B156" s="24">
        <v>76.161600000000007</v>
      </c>
    </row>
    <row r="157" spans="1:2">
      <c r="A157" s="27" t="s">
        <v>351</v>
      </c>
      <c r="B157" s="24">
        <v>26.733599999999996</v>
      </c>
    </row>
    <row r="158" spans="1:2">
      <c r="A158" s="27" t="s">
        <v>349</v>
      </c>
      <c r="B158" s="24">
        <v>25.065599999999996</v>
      </c>
    </row>
    <row r="159" spans="1:2">
      <c r="A159" s="27" t="s">
        <v>350</v>
      </c>
      <c r="B159" s="24">
        <v>51.069600000000001</v>
      </c>
    </row>
    <row r="160" spans="1:2">
      <c r="A160" s="27" t="s">
        <v>347</v>
      </c>
      <c r="B160" s="24">
        <v>63.111600000000003</v>
      </c>
    </row>
    <row r="161" spans="1:2">
      <c r="A161" s="26" t="s">
        <v>411</v>
      </c>
      <c r="B161" s="24">
        <v>143.11200000000002</v>
      </c>
    </row>
    <row r="162" spans="1:2">
      <c r="A162" s="27" t="s">
        <v>412</v>
      </c>
      <c r="B162" s="24">
        <v>41.055600000000005</v>
      </c>
    </row>
    <row r="163" spans="1:2">
      <c r="A163" s="27" t="s">
        <v>409</v>
      </c>
      <c r="B163" s="24">
        <v>60.219600000000007</v>
      </c>
    </row>
    <row r="164" spans="1:2">
      <c r="A164" s="27" t="s">
        <v>413</v>
      </c>
      <c r="B164" s="24">
        <v>8.6736000000000004</v>
      </c>
    </row>
    <row r="165" spans="1:2">
      <c r="A165" s="27" t="s">
        <v>415</v>
      </c>
      <c r="B165" s="24">
        <v>21.945599999999999</v>
      </c>
    </row>
    <row r="166" spans="1:2">
      <c r="A166" s="27" t="s">
        <v>414</v>
      </c>
      <c r="B166" s="24">
        <v>11.217600000000001</v>
      </c>
    </row>
    <row r="167" spans="1:2">
      <c r="A167" s="26" t="s">
        <v>207</v>
      </c>
      <c r="B167" s="24">
        <v>262.96199999999999</v>
      </c>
    </row>
    <row r="168" spans="1:2">
      <c r="A168" s="27" t="s">
        <v>208</v>
      </c>
      <c r="B168" s="24">
        <v>74.798400000000001</v>
      </c>
    </row>
    <row r="169" spans="1:2">
      <c r="A169" s="27" t="s">
        <v>210</v>
      </c>
      <c r="B169" s="24">
        <v>29.846399999999996</v>
      </c>
    </row>
    <row r="170" spans="1:2">
      <c r="A170" s="27" t="s">
        <v>205</v>
      </c>
      <c r="B170" s="24">
        <v>54.24839999999999</v>
      </c>
    </row>
    <row r="171" spans="1:2">
      <c r="A171" s="27" t="s">
        <v>209</v>
      </c>
      <c r="B171" s="24">
        <v>68.4024</v>
      </c>
    </row>
    <row r="172" spans="1:2">
      <c r="A172" s="27" t="s">
        <v>211</v>
      </c>
      <c r="B172" s="24">
        <v>35.666399999999996</v>
      </c>
    </row>
    <row r="173" spans="1:2">
      <c r="A173" s="26" t="s">
        <v>390</v>
      </c>
      <c r="B173" s="24">
        <v>236.22799999999998</v>
      </c>
    </row>
    <row r="174" spans="1:2">
      <c r="A174" s="27" t="s">
        <v>393</v>
      </c>
      <c r="B174" s="24">
        <v>36.798400000000001</v>
      </c>
    </row>
    <row r="175" spans="1:2">
      <c r="A175" s="27" t="s">
        <v>392</v>
      </c>
      <c r="B175" s="24">
        <v>31.764399999999998</v>
      </c>
    </row>
    <row r="176" spans="1:2">
      <c r="A176" s="27" t="s">
        <v>391</v>
      </c>
      <c r="B176" s="24">
        <v>70.872399999999999</v>
      </c>
    </row>
    <row r="177" spans="1:2">
      <c r="A177" s="27" t="s">
        <v>396</v>
      </c>
      <c r="B177" s="24">
        <v>40.596399999999996</v>
      </c>
    </row>
    <row r="178" spans="1:2">
      <c r="A178" s="27" t="s">
        <v>389</v>
      </c>
      <c r="B178" s="24">
        <v>56.19639999999999</v>
      </c>
    </row>
    <row r="179" spans="1:2">
      <c r="A179" s="26" t="s">
        <v>323</v>
      </c>
      <c r="B179" s="24">
        <v>338.50799999999998</v>
      </c>
    </row>
    <row r="180" spans="1:2">
      <c r="A180" s="27" t="s">
        <v>325</v>
      </c>
      <c r="B180" s="24">
        <v>62.301599999999993</v>
      </c>
    </row>
    <row r="181" spans="1:2">
      <c r="A181" s="27" t="s">
        <v>324</v>
      </c>
      <c r="B181" s="24">
        <v>85.46159999999999</v>
      </c>
    </row>
    <row r="182" spans="1:2">
      <c r="A182" s="27" t="s">
        <v>327</v>
      </c>
      <c r="B182" s="24">
        <v>37.977600000000002</v>
      </c>
    </row>
    <row r="183" spans="1:2">
      <c r="A183" s="27" t="s">
        <v>322</v>
      </c>
      <c r="B183" s="24">
        <v>84.387600000000006</v>
      </c>
    </row>
    <row r="184" spans="1:2">
      <c r="A184" s="27" t="s">
        <v>326</v>
      </c>
      <c r="B184" s="24">
        <v>68.379599999999996</v>
      </c>
    </row>
    <row r="185" spans="1:2">
      <c r="A185" s="26" t="s">
        <v>85</v>
      </c>
      <c r="B185" s="24">
        <v>286.18199999999996</v>
      </c>
    </row>
    <row r="186" spans="1:2">
      <c r="A186" s="27" t="s">
        <v>89</v>
      </c>
      <c r="B186" s="24">
        <v>70.264799999999994</v>
      </c>
    </row>
    <row r="187" spans="1:2">
      <c r="A187" s="27" t="s">
        <v>93</v>
      </c>
      <c r="B187" s="24">
        <v>33.160800000000002</v>
      </c>
    </row>
    <row r="188" spans="1:2">
      <c r="A188" s="27" t="s">
        <v>84</v>
      </c>
      <c r="B188" s="24">
        <v>57.076799999999999</v>
      </c>
    </row>
    <row r="189" spans="1:2">
      <c r="A189" s="27" t="s">
        <v>90</v>
      </c>
      <c r="B189" s="24">
        <v>75.304799999999986</v>
      </c>
    </row>
    <row r="190" spans="1:2">
      <c r="A190" s="27" t="s">
        <v>86</v>
      </c>
      <c r="B190" s="24">
        <v>50.3748</v>
      </c>
    </row>
    <row r="191" spans="1:2">
      <c r="A191" s="26" t="s">
        <v>153</v>
      </c>
      <c r="B191" s="24">
        <v>100.79399999999998</v>
      </c>
    </row>
    <row r="192" spans="1:2">
      <c r="A192" s="27" t="s">
        <v>156</v>
      </c>
      <c r="B192" s="24">
        <v>12.702</v>
      </c>
    </row>
    <row r="193" spans="1:2">
      <c r="A193" s="27" t="s">
        <v>158</v>
      </c>
      <c r="B193" s="24">
        <v>7.4399999999999995</v>
      </c>
    </row>
    <row r="194" spans="1:2">
      <c r="A194" s="27" t="s">
        <v>151</v>
      </c>
      <c r="B194" s="24">
        <v>32.525999999999996</v>
      </c>
    </row>
    <row r="195" spans="1:2">
      <c r="A195" s="27" t="s">
        <v>155</v>
      </c>
      <c r="B195" s="24">
        <v>44.993999999999993</v>
      </c>
    </row>
    <row r="196" spans="1:2">
      <c r="A196" s="27" t="s">
        <v>157</v>
      </c>
      <c r="B196" s="24">
        <v>3.1319999999999997</v>
      </c>
    </row>
    <row r="197" spans="1:2">
      <c r="A197" s="26" t="s">
        <v>220</v>
      </c>
      <c r="B197" s="24">
        <v>339.31799999999998</v>
      </c>
    </row>
    <row r="198" spans="1:2">
      <c r="A198" s="27" t="s">
        <v>219</v>
      </c>
      <c r="B198" s="24">
        <v>48.040800000000004</v>
      </c>
    </row>
    <row r="199" spans="1:2">
      <c r="A199" s="27" t="s">
        <v>224</v>
      </c>
      <c r="B199" s="24">
        <v>76.486800000000002</v>
      </c>
    </row>
    <row r="200" spans="1:2">
      <c r="A200" s="27" t="s">
        <v>222</v>
      </c>
      <c r="B200" s="24">
        <v>62.9328</v>
      </c>
    </row>
    <row r="201" spans="1:2">
      <c r="A201" s="27" t="s">
        <v>223</v>
      </c>
      <c r="B201" s="24">
        <v>82.744799999999998</v>
      </c>
    </row>
    <row r="202" spans="1:2">
      <c r="A202" s="27" t="s">
        <v>221</v>
      </c>
      <c r="B202" s="24">
        <v>69.112799999999993</v>
      </c>
    </row>
    <row r="203" spans="1:2">
      <c r="A203" s="26" t="s">
        <v>120</v>
      </c>
      <c r="B203" s="24">
        <v>132.738</v>
      </c>
    </row>
    <row r="204" spans="1:2">
      <c r="A204" s="27" t="s">
        <v>122</v>
      </c>
      <c r="B204" s="24">
        <v>46.547999999999995</v>
      </c>
    </row>
    <row r="205" spans="1:2">
      <c r="A205" s="27" t="s">
        <v>126</v>
      </c>
      <c r="B205" s="24">
        <v>2.16</v>
      </c>
    </row>
    <row r="206" spans="1:2">
      <c r="A206" s="27" t="s">
        <v>124</v>
      </c>
      <c r="B206" s="24">
        <v>22.686</v>
      </c>
    </row>
    <row r="207" spans="1:2">
      <c r="A207" s="27" t="s">
        <v>123</v>
      </c>
      <c r="B207" s="24">
        <v>6.0179999999999998</v>
      </c>
    </row>
    <row r="208" spans="1:2">
      <c r="A208" s="27" t="s">
        <v>118</v>
      </c>
      <c r="B208" s="24">
        <v>55.325999999999993</v>
      </c>
    </row>
    <row r="209" spans="1:2">
      <c r="A209" s="26" t="s">
        <v>226</v>
      </c>
      <c r="B209" s="24">
        <v>143.95799999999997</v>
      </c>
    </row>
    <row r="210" spans="1:2">
      <c r="A210" s="27" t="s">
        <v>229</v>
      </c>
      <c r="B210" s="24">
        <v>9.4380000000000006</v>
      </c>
    </row>
    <row r="211" spans="1:2">
      <c r="A211" s="27" t="s">
        <v>227</v>
      </c>
      <c r="B211" s="24">
        <v>17.7</v>
      </c>
    </row>
    <row r="212" spans="1:2">
      <c r="A212" s="27" t="s">
        <v>230</v>
      </c>
      <c r="B212" s="24">
        <v>2.496</v>
      </c>
    </row>
    <row r="213" spans="1:2">
      <c r="A213" s="27" t="s">
        <v>225</v>
      </c>
      <c r="B213" s="24">
        <v>55.961999999999996</v>
      </c>
    </row>
    <row r="214" spans="1:2">
      <c r="A214" s="27" t="s">
        <v>228</v>
      </c>
      <c r="B214" s="24">
        <v>58.361999999999995</v>
      </c>
    </row>
    <row r="215" spans="1:2">
      <c r="A215" s="26" t="s">
        <v>404</v>
      </c>
      <c r="B215" s="24">
        <v>210.59399999999999</v>
      </c>
    </row>
    <row r="216" spans="1:2">
      <c r="A216" s="27" t="s">
        <v>405</v>
      </c>
      <c r="B216" s="24">
        <v>68.650800000000004</v>
      </c>
    </row>
    <row r="217" spans="1:2">
      <c r="A217" s="27" t="s">
        <v>407</v>
      </c>
      <c r="B217" s="24">
        <v>39.592799999999997</v>
      </c>
    </row>
    <row r="218" spans="1:2">
      <c r="A218" s="27" t="s">
        <v>406</v>
      </c>
      <c r="B218" s="24">
        <v>22.258800000000001</v>
      </c>
    </row>
    <row r="219" spans="1:2">
      <c r="A219" s="27" t="s">
        <v>408</v>
      </c>
      <c r="B219" s="24">
        <v>29.050799999999995</v>
      </c>
    </row>
    <row r="220" spans="1:2">
      <c r="A220" s="27" t="s">
        <v>403</v>
      </c>
      <c r="B220" s="24">
        <v>51.040799999999997</v>
      </c>
    </row>
    <row r="221" spans="1:2">
      <c r="A221" s="26" t="s">
        <v>251</v>
      </c>
      <c r="B221" s="24">
        <v>191.49600000000001</v>
      </c>
    </row>
    <row r="222" spans="1:2">
      <c r="A222" s="27" t="s">
        <v>256</v>
      </c>
      <c r="B222" s="24">
        <v>2.0760000000000001</v>
      </c>
    </row>
    <row r="223" spans="1:2">
      <c r="A223" s="27" t="s">
        <v>250</v>
      </c>
      <c r="B223" s="24">
        <v>43.902000000000001</v>
      </c>
    </row>
    <row r="224" spans="1:2">
      <c r="A224" s="27" t="s">
        <v>252</v>
      </c>
      <c r="B224" s="24">
        <v>58.295999999999992</v>
      </c>
    </row>
    <row r="225" spans="1:2">
      <c r="A225" s="27" t="s">
        <v>254</v>
      </c>
      <c r="B225" s="24">
        <v>49.265999999999998</v>
      </c>
    </row>
    <row r="226" spans="1:2">
      <c r="A226" s="27" t="s">
        <v>253</v>
      </c>
      <c r="B226" s="24">
        <v>26.465999999999998</v>
      </c>
    </row>
    <row r="227" spans="1:2">
      <c r="A227" s="27" t="s">
        <v>255</v>
      </c>
      <c r="B227" s="24">
        <v>11.489999999999998</v>
      </c>
    </row>
    <row r="228" spans="1:2">
      <c r="A228" s="26" t="s">
        <v>128</v>
      </c>
      <c r="B228" s="24">
        <v>199.2</v>
      </c>
    </row>
    <row r="229" spans="1:2">
      <c r="A229" s="27" t="s">
        <v>131</v>
      </c>
      <c r="B229" s="24">
        <v>20.207999999999998</v>
      </c>
    </row>
    <row r="230" spans="1:2">
      <c r="A230" s="27" t="s">
        <v>132</v>
      </c>
      <c r="B230" s="24">
        <v>62.441999999999993</v>
      </c>
    </row>
    <row r="231" spans="1:2">
      <c r="A231" s="27" t="s">
        <v>129</v>
      </c>
      <c r="B231" s="24">
        <v>32.244</v>
      </c>
    </row>
    <row r="232" spans="1:2">
      <c r="A232" s="27" t="s">
        <v>130</v>
      </c>
      <c r="B232" s="24">
        <v>36.731999999999999</v>
      </c>
    </row>
    <row r="233" spans="1:2">
      <c r="A233" s="27" t="s">
        <v>432</v>
      </c>
      <c r="B233" s="24">
        <v>47.573999999999998</v>
      </c>
    </row>
    <row r="234" spans="1:2">
      <c r="A234" s="26" t="s">
        <v>238</v>
      </c>
      <c r="B234" s="24">
        <v>243.41999999999996</v>
      </c>
    </row>
    <row r="235" spans="1:2">
      <c r="A235" s="27" t="s">
        <v>240</v>
      </c>
      <c r="B235" s="24">
        <v>22.4664</v>
      </c>
    </row>
    <row r="236" spans="1:2">
      <c r="A236" s="27" t="s">
        <v>239</v>
      </c>
      <c r="B236" s="24">
        <v>66.26639999999999</v>
      </c>
    </row>
    <row r="237" spans="1:2">
      <c r="A237" s="27" t="s">
        <v>242</v>
      </c>
      <c r="B237" s="24">
        <v>28.646399999999996</v>
      </c>
    </row>
    <row r="238" spans="1:2">
      <c r="A238" s="27" t="s">
        <v>237</v>
      </c>
      <c r="B238" s="24">
        <v>56.198399999999992</v>
      </c>
    </row>
    <row r="239" spans="1:2">
      <c r="A239" s="27" t="s">
        <v>241</v>
      </c>
      <c r="B239" s="24">
        <v>69.842399999999984</v>
      </c>
    </row>
    <row r="240" spans="1:2">
      <c r="A240" s="26" t="s">
        <v>103</v>
      </c>
      <c r="B240" s="24">
        <v>163.72399999999999</v>
      </c>
    </row>
    <row r="241" spans="1:2">
      <c r="A241" s="27" t="s">
        <v>101</v>
      </c>
      <c r="B241" s="24">
        <v>60.895600000000002</v>
      </c>
    </row>
    <row r="242" spans="1:2">
      <c r="A242" s="27" t="s">
        <v>105</v>
      </c>
      <c r="B242" s="24">
        <v>42.0916</v>
      </c>
    </row>
    <row r="243" spans="1:2">
      <c r="A243" s="27" t="s">
        <v>109</v>
      </c>
      <c r="B243" s="24">
        <v>14.743600000000001</v>
      </c>
    </row>
    <row r="244" spans="1:2">
      <c r="A244" s="27" t="s">
        <v>110</v>
      </c>
      <c r="B244" s="24">
        <v>9.9796000000000014</v>
      </c>
    </row>
    <row r="245" spans="1:2">
      <c r="A245" s="27" t="s">
        <v>107</v>
      </c>
      <c r="B245" s="24">
        <v>36.013599999999997</v>
      </c>
    </row>
    <row r="246" spans="1:2">
      <c r="A246" s="26" t="s">
        <v>198</v>
      </c>
      <c r="B246" s="24">
        <v>92.48</v>
      </c>
    </row>
    <row r="247" spans="1:2">
      <c r="A247" s="27" t="s">
        <v>197</v>
      </c>
      <c r="B247" s="24">
        <v>12.679599999999999</v>
      </c>
    </row>
    <row r="248" spans="1:2">
      <c r="A248" s="27" t="s">
        <v>200</v>
      </c>
      <c r="B248" s="24">
        <v>19.537600000000001</v>
      </c>
    </row>
    <row r="249" spans="1:2">
      <c r="A249" s="27" t="s">
        <v>204</v>
      </c>
      <c r="B249" s="24">
        <v>29.197600000000001</v>
      </c>
    </row>
    <row r="250" spans="1:2">
      <c r="A250" s="27" t="s">
        <v>199</v>
      </c>
      <c r="B250" s="24">
        <v>11.425599999999998</v>
      </c>
    </row>
    <row r="251" spans="1:2">
      <c r="A251" s="27" t="s">
        <v>201</v>
      </c>
      <c r="B251" s="24">
        <v>19.639600000000002</v>
      </c>
    </row>
    <row r="252" spans="1:2">
      <c r="A252" s="26" t="s">
        <v>335</v>
      </c>
      <c r="B252" s="24">
        <v>123.95399999999999</v>
      </c>
    </row>
    <row r="253" spans="1:2">
      <c r="A253" s="27" t="s">
        <v>338</v>
      </c>
      <c r="B253" s="24">
        <v>44.052</v>
      </c>
    </row>
    <row r="254" spans="1:2">
      <c r="A254" s="27" t="s">
        <v>336</v>
      </c>
      <c r="B254" s="24">
        <v>20.7</v>
      </c>
    </row>
    <row r="255" spans="1:2">
      <c r="A255" s="27" t="s">
        <v>340</v>
      </c>
      <c r="B255" s="24">
        <v>2.9339999999999997</v>
      </c>
    </row>
    <row r="256" spans="1:2">
      <c r="A256" s="27" t="s">
        <v>334</v>
      </c>
      <c r="B256" s="24">
        <v>51.995999999999995</v>
      </c>
    </row>
    <row r="257" spans="1:2">
      <c r="A257" s="27" t="s">
        <v>339</v>
      </c>
      <c r="B257" s="24">
        <v>4.2720000000000002</v>
      </c>
    </row>
    <row r="258" spans="1:2">
      <c r="A258" s="26" t="s">
        <v>384</v>
      </c>
      <c r="B258" s="24">
        <v>139.99200000000002</v>
      </c>
    </row>
    <row r="259" spans="1:2">
      <c r="A259" s="27" t="s">
        <v>387</v>
      </c>
      <c r="B259" s="24">
        <v>7.1760000000000002</v>
      </c>
    </row>
    <row r="260" spans="1:2">
      <c r="A260" s="27" t="s">
        <v>385</v>
      </c>
      <c r="B260" s="24">
        <v>18.204000000000001</v>
      </c>
    </row>
    <row r="261" spans="1:2">
      <c r="A261" s="27" t="s">
        <v>383</v>
      </c>
      <c r="B261" s="24">
        <v>41.033999999999999</v>
      </c>
    </row>
    <row r="262" spans="1:2">
      <c r="A262" s="27" t="s">
        <v>386</v>
      </c>
      <c r="B262" s="24">
        <v>16.523999999999997</v>
      </c>
    </row>
    <row r="263" spans="1:2">
      <c r="A263" s="27" t="s">
        <v>388</v>
      </c>
      <c r="B263" s="24">
        <v>57.054000000000002</v>
      </c>
    </row>
    <row r="264" spans="1:2">
      <c r="A264" s="26" t="s">
        <v>378</v>
      </c>
      <c r="B264" s="24">
        <v>123.07800000000002</v>
      </c>
    </row>
    <row r="265" spans="1:2">
      <c r="A265" s="27" t="s">
        <v>380</v>
      </c>
      <c r="B265" s="24">
        <v>20.916</v>
      </c>
    </row>
    <row r="266" spans="1:2">
      <c r="A266" s="27" t="s">
        <v>377</v>
      </c>
      <c r="B266" s="24">
        <v>47.868000000000002</v>
      </c>
    </row>
    <row r="267" spans="1:2">
      <c r="A267" s="27" t="s">
        <v>382</v>
      </c>
      <c r="B267" s="24">
        <v>2.79</v>
      </c>
    </row>
    <row r="268" spans="1:2">
      <c r="A268" s="27" t="s">
        <v>379</v>
      </c>
      <c r="B268" s="24">
        <v>26.004000000000001</v>
      </c>
    </row>
    <row r="269" spans="1:2">
      <c r="A269" s="27" t="s">
        <v>381</v>
      </c>
      <c r="B269" s="24">
        <v>25.5</v>
      </c>
    </row>
    <row r="270" spans="1:2">
      <c r="A270" s="26" t="s">
        <v>232</v>
      </c>
      <c r="B270" s="24">
        <v>183.94800000000001</v>
      </c>
    </row>
    <row r="271" spans="1:2">
      <c r="A271" s="27" t="s">
        <v>233</v>
      </c>
      <c r="B271" s="24">
        <v>25.526399999999999</v>
      </c>
    </row>
    <row r="272" spans="1:2">
      <c r="A272" s="27" t="s">
        <v>231</v>
      </c>
      <c r="B272" s="24">
        <v>67.532399999999996</v>
      </c>
    </row>
    <row r="273" spans="1:2">
      <c r="A273" s="27" t="s">
        <v>235</v>
      </c>
      <c r="B273" s="24">
        <v>14.5944</v>
      </c>
    </row>
    <row r="274" spans="1:2">
      <c r="A274" s="27" t="s">
        <v>236</v>
      </c>
      <c r="B274" s="24">
        <v>61.946400000000004</v>
      </c>
    </row>
    <row r="275" spans="1:2">
      <c r="A275" s="27" t="s">
        <v>234</v>
      </c>
      <c r="B275" s="24">
        <v>14.3484</v>
      </c>
    </row>
    <row r="276" spans="1:2">
      <c r="A276" s="26" t="s">
        <v>160</v>
      </c>
      <c r="B276" s="24">
        <v>96.881999999999991</v>
      </c>
    </row>
    <row r="277" spans="1:2">
      <c r="A277" s="27" t="s">
        <v>161</v>
      </c>
      <c r="B277" s="24">
        <v>25.745999999999999</v>
      </c>
    </row>
    <row r="278" spans="1:2">
      <c r="A278" s="27" t="s">
        <v>159</v>
      </c>
      <c r="B278" s="24">
        <v>37.817999999999998</v>
      </c>
    </row>
    <row r="279" spans="1:2">
      <c r="A279" s="27" t="s">
        <v>163</v>
      </c>
      <c r="B279" s="24">
        <v>6.5039999999999996</v>
      </c>
    </row>
    <row r="280" spans="1:2">
      <c r="A280" s="27" t="s">
        <v>164</v>
      </c>
      <c r="B280" s="24">
        <v>2.214</v>
      </c>
    </row>
    <row r="281" spans="1:2">
      <c r="A281" s="27" t="s">
        <v>162</v>
      </c>
      <c r="B281" s="24">
        <v>24.599999999999998</v>
      </c>
    </row>
    <row r="282" spans="1:2">
      <c r="A282" s="26" t="s">
        <v>95</v>
      </c>
      <c r="B282" s="24">
        <v>192.24600000000001</v>
      </c>
    </row>
    <row r="283" spans="1:2">
      <c r="A283" s="27" t="s">
        <v>97</v>
      </c>
      <c r="B283" s="24">
        <v>27.274799999999999</v>
      </c>
    </row>
    <row r="284" spans="1:2">
      <c r="A284" s="27" t="s">
        <v>94</v>
      </c>
      <c r="B284" s="24">
        <v>34.4208</v>
      </c>
    </row>
    <row r="285" spans="1:2">
      <c r="A285" s="27" t="s">
        <v>99</v>
      </c>
      <c r="B285" s="24">
        <v>69.220799999999997</v>
      </c>
    </row>
    <row r="286" spans="1:2">
      <c r="A286" s="27" t="s">
        <v>100</v>
      </c>
      <c r="B286" s="24">
        <v>22.918799999999997</v>
      </c>
    </row>
    <row r="287" spans="1:2">
      <c r="A287" s="27" t="s">
        <v>98</v>
      </c>
      <c r="B287" s="24">
        <v>38.410799999999995</v>
      </c>
    </row>
    <row r="288" spans="1:2">
      <c r="A288" s="26" t="s">
        <v>134</v>
      </c>
      <c r="B288" s="24">
        <v>174.012</v>
      </c>
    </row>
    <row r="289" spans="1:2">
      <c r="A289" s="27" t="s">
        <v>137</v>
      </c>
      <c r="B289" s="24">
        <v>25.74</v>
      </c>
    </row>
    <row r="290" spans="1:2">
      <c r="A290" s="27" t="s">
        <v>133</v>
      </c>
      <c r="B290" s="24">
        <v>42.137999999999998</v>
      </c>
    </row>
    <row r="291" spans="1:2">
      <c r="A291" s="27" t="s">
        <v>136</v>
      </c>
      <c r="B291" s="24">
        <v>46.781999999999996</v>
      </c>
    </row>
    <row r="292" spans="1:2">
      <c r="A292" s="27" t="s">
        <v>135</v>
      </c>
      <c r="B292" s="24">
        <v>56.993999999999993</v>
      </c>
    </row>
    <row r="293" spans="1:2">
      <c r="A293" s="27" t="s">
        <v>138</v>
      </c>
      <c r="B293" s="24">
        <v>2.3580000000000001</v>
      </c>
    </row>
    <row r="294" spans="1:2">
      <c r="A294" s="26" t="s">
        <v>146</v>
      </c>
      <c r="B294" s="24">
        <v>221.958</v>
      </c>
    </row>
    <row r="295" spans="1:2">
      <c r="A295" s="27" t="s">
        <v>148</v>
      </c>
      <c r="B295" s="24">
        <v>53.814</v>
      </c>
    </row>
    <row r="296" spans="1:2">
      <c r="A296" s="27" t="s">
        <v>150</v>
      </c>
      <c r="B296" s="24">
        <v>17.898</v>
      </c>
    </row>
    <row r="297" spans="1:2">
      <c r="A297" s="27" t="s">
        <v>145</v>
      </c>
      <c r="B297" s="24">
        <v>74.165999999999997</v>
      </c>
    </row>
    <row r="298" spans="1:2">
      <c r="A298" s="27" t="s">
        <v>147</v>
      </c>
      <c r="B298" s="24">
        <v>37.536000000000001</v>
      </c>
    </row>
    <row r="299" spans="1:2">
      <c r="A299" s="27" t="s">
        <v>149</v>
      </c>
      <c r="B299" s="24">
        <v>38.544000000000004</v>
      </c>
    </row>
    <row r="300" spans="1:2">
      <c r="A300" s="26" t="s">
        <v>398</v>
      </c>
      <c r="B300" s="24">
        <v>396.40199999999999</v>
      </c>
    </row>
    <row r="301" spans="1:2">
      <c r="A301" s="27" t="s">
        <v>399</v>
      </c>
      <c r="B301" s="24">
        <v>56.947199999999995</v>
      </c>
    </row>
    <row r="302" spans="1:2">
      <c r="A302" s="27" t="s">
        <v>402</v>
      </c>
      <c r="B302" s="24">
        <v>86.857200000000006</v>
      </c>
    </row>
    <row r="303" spans="1:2">
      <c r="A303" s="27" t="s">
        <v>397</v>
      </c>
      <c r="B303" s="24">
        <v>83.029199999999989</v>
      </c>
    </row>
    <row r="304" spans="1:2">
      <c r="A304" s="27" t="s">
        <v>400</v>
      </c>
      <c r="B304" s="24">
        <v>80.779199999999989</v>
      </c>
    </row>
    <row r="305" spans="1:2">
      <c r="A305" s="27" t="s">
        <v>401</v>
      </c>
      <c r="B305" s="24">
        <v>88.789200000000008</v>
      </c>
    </row>
    <row r="306" spans="1:2">
      <c r="A306" s="26" t="s">
        <v>112</v>
      </c>
      <c r="B306" s="24">
        <v>338.63400000000001</v>
      </c>
    </row>
    <row r="307" spans="1:2">
      <c r="A307" s="27" t="s">
        <v>113</v>
      </c>
      <c r="B307" s="24">
        <v>86.305200000000013</v>
      </c>
    </row>
    <row r="308" spans="1:2">
      <c r="A308" s="27" t="s">
        <v>115</v>
      </c>
      <c r="B308" s="24">
        <v>47.143200000000007</v>
      </c>
    </row>
    <row r="309" spans="1:2">
      <c r="A309" s="27" t="s">
        <v>114</v>
      </c>
      <c r="B309" s="24">
        <v>78.739200000000011</v>
      </c>
    </row>
    <row r="310" spans="1:2">
      <c r="A310" s="27" t="s">
        <v>117</v>
      </c>
      <c r="B310" s="24">
        <v>43.897199999999998</v>
      </c>
    </row>
    <row r="311" spans="1:2">
      <c r="A311" s="27" t="s">
        <v>111</v>
      </c>
      <c r="B311" s="24">
        <v>82.549200000000013</v>
      </c>
    </row>
    <row r="312" spans="1:2">
      <c r="A312" s="26" t="s">
        <v>317</v>
      </c>
      <c r="B312" s="24">
        <v>217.90800000000002</v>
      </c>
    </row>
    <row r="313" spans="1:2">
      <c r="A313" s="27" t="s">
        <v>321</v>
      </c>
      <c r="B313" s="24">
        <v>18.747599999999998</v>
      </c>
    </row>
    <row r="314" spans="1:2">
      <c r="A314" s="27" t="s">
        <v>319</v>
      </c>
      <c r="B314" s="24">
        <v>48.117599999999996</v>
      </c>
    </row>
    <row r="315" spans="1:2">
      <c r="A315" s="27" t="s">
        <v>316</v>
      </c>
      <c r="B315" s="24">
        <v>73.629599999999996</v>
      </c>
    </row>
    <row r="316" spans="1:2">
      <c r="A316" s="27" t="s">
        <v>320</v>
      </c>
      <c r="B316" s="24">
        <v>35.139600000000002</v>
      </c>
    </row>
    <row r="317" spans="1:2">
      <c r="A317" s="27" t="s">
        <v>318</v>
      </c>
      <c r="B317" s="24">
        <v>42.273600000000002</v>
      </c>
    </row>
    <row r="318" spans="1:2">
      <c r="A318" s="26" t="s">
        <v>184</v>
      </c>
      <c r="B318" s="24">
        <v>133.90199999999999</v>
      </c>
    </row>
    <row r="319" spans="1:2">
      <c r="A319" s="27" t="s">
        <v>186</v>
      </c>
      <c r="B319" s="24">
        <v>22.818000000000001</v>
      </c>
    </row>
    <row r="320" spans="1:2">
      <c r="A320" s="27" t="s">
        <v>185</v>
      </c>
      <c r="B320" s="24">
        <v>49.379999999999995</v>
      </c>
    </row>
    <row r="321" spans="1:2">
      <c r="A321" s="27" t="s">
        <v>187</v>
      </c>
      <c r="B321" s="24">
        <v>1.8119999999999998</v>
      </c>
    </row>
    <row r="322" spans="1:2">
      <c r="A322" s="27" t="s">
        <v>188</v>
      </c>
      <c r="B322" s="24">
        <v>7.4099999999999993</v>
      </c>
    </row>
    <row r="323" spans="1:2">
      <c r="A323" s="27" t="s">
        <v>183</v>
      </c>
      <c r="B323" s="24">
        <v>52.481999999999999</v>
      </c>
    </row>
    <row r="324" spans="1:2">
      <c r="A324" s="26" t="s">
        <v>372</v>
      </c>
      <c r="B324" s="24">
        <v>238.15199999999999</v>
      </c>
    </row>
    <row r="325" spans="1:2">
      <c r="A325" s="27" t="s">
        <v>373</v>
      </c>
      <c r="B325" s="24">
        <v>52.496399999999994</v>
      </c>
    </row>
    <row r="326" spans="1:2">
      <c r="A326" s="27" t="s">
        <v>376</v>
      </c>
      <c r="B326" s="24">
        <v>56.708399999999997</v>
      </c>
    </row>
    <row r="327" spans="1:2">
      <c r="A327" s="27" t="s">
        <v>375</v>
      </c>
      <c r="B327" s="24">
        <v>26.234400000000001</v>
      </c>
    </row>
    <row r="328" spans="1:2">
      <c r="A328" s="27" t="s">
        <v>374</v>
      </c>
      <c r="B328" s="24">
        <v>29.7864</v>
      </c>
    </row>
    <row r="329" spans="1:2">
      <c r="A329" s="27" t="s">
        <v>371</v>
      </c>
      <c r="B329" s="24">
        <v>72.926400000000001</v>
      </c>
    </row>
    <row r="330" spans="1:2">
      <c r="A330" s="26" t="s">
        <v>26</v>
      </c>
      <c r="B330" s="24">
        <v>300.01199999999994</v>
      </c>
    </row>
    <row r="331" spans="1:2">
      <c r="A331" s="27" t="s">
        <v>24</v>
      </c>
      <c r="B331" s="24">
        <v>62.33639999999999</v>
      </c>
    </row>
    <row r="332" spans="1:2">
      <c r="A332" s="27" t="s">
        <v>28</v>
      </c>
      <c r="B332" s="24">
        <v>82.514399999999995</v>
      </c>
    </row>
    <row r="333" spans="1:2">
      <c r="A333" s="27" t="s">
        <v>30</v>
      </c>
      <c r="B333" s="24">
        <v>30.560399999999994</v>
      </c>
    </row>
    <row r="334" spans="1:2">
      <c r="A334" s="27" t="s">
        <v>31</v>
      </c>
      <c r="B334" s="24">
        <v>65.0244</v>
      </c>
    </row>
    <row r="335" spans="1:2">
      <c r="A335" s="27" t="s">
        <v>33</v>
      </c>
      <c r="B335" s="24">
        <v>59.576399999999992</v>
      </c>
    </row>
    <row r="336" spans="1:2">
      <c r="A336" s="26" t="s">
        <v>272</v>
      </c>
      <c r="B336" s="24">
        <v>182.19</v>
      </c>
    </row>
    <row r="337" spans="1:2">
      <c r="A337" s="27" t="s">
        <v>273</v>
      </c>
      <c r="B337" s="24">
        <v>35.292000000000002</v>
      </c>
    </row>
    <row r="338" spans="1:2">
      <c r="A338" s="27" t="s">
        <v>274</v>
      </c>
      <c r="B338" s="24">
        <v>36.257999999999996</v>
      </c>
    </row>
    <row r="339" spans="1:2">
      <c r="A339" s="27" t="s">
        <v>275</v>
      </c>
      <c r="B339" s="24">
        <v>48.39</v>
      </c>
    </row>
    <row r="340" spans="1:2">
      <c r="A340" s="27" t="s">
        <v>270</v>
      </c>
      <c r="B340" s="24">
        <v>49.085999999999999</v>
      </c>
    </row>
    <row r="341" spans="1:2">
      <c r="A341" s="27" t="s">
        <v>276</v>
      </c>
      <c r="B341" s="24">
        <v>13.164</v>
      </c>
    </row>
    <row r="342" spans="1:2">
      <c r="A342" s="26" t="s">
        <v>310</v>
      </c>
      <c r="B342" s="24">
        <v>296.59800000000001</v>
      </c>
    </row>
    <row r="343" spans="1:2">
      <c r="A343" s="27" t="s">
        <v>315</v>
      </c>
      <c r="B343" s="24">
        <v>51.592799999999997</v>
      </c>
    </row>
    <row r="344" spans="1:2">
      <c r="A344" s="27" t="s">
        <v>313</v>
      </c>
      <c r="B344" s="24">
        <v>68.5608</v>
      </c>
    </row>
    <row r="345" spans="1:2">
      <c r="A345" s="27" t="s">
        <v>309</v>
      </c>
      <c r="B345" s="24">
        <v>76.012799999999999</v>
      </c>
    </row>
    <row r="346" spans="1:2">
      <c r="A346" s="27" t="s">
        <v>311</v>
      </c>
      <c r="B346" s="24">
        <v>38.518799999999999</v>
      </c>
    </row>
    <row r="347" spans="1:2">
      <c r="A347" s="27" t="s">
        <v>314</v>
      </c>
      <c r="B347" s="24">
        <v>61.912799999999997</v>
      </c>
    </row>
    <row r="348" spans="1:2">
      <c r="A348" s="26" t="s">
        <v>278</v>
      </c>
      <c r="B348" s="24">
        <v>128.898</v>
      </c>
    </row>
    <row r="349" spans="1:2">
      <c r="A349" s="27" t="s">
        <v>282</v>
      </c>
      <c r="B349" s="24">
        <v>10.739999999999998</v>
      </c>
    </row>
    <row r="350" spans="1:2">
      <c r="A350" s="27" t="s">
        <v>280</v>
      </c>
      <c r="B350" s="24">
        <v>20.537999999999997</v>
      </c>
    </row>
    <row r="351" spans="1:2">
      <c r="A351" s="27" t="s">
        <v>281</v>
      </c>
      <c r="B351" s="24">
        <v>19.2</v>
      </c>
    </row>
    <row r="352" spans="1:2">
      <c r="A352" s="27" t="s">
        <v>277</v>
      </c>
      <c r="B352" s="24">
        <v>44.658000000000001</v>
      </c>
    </row>
    <row r="353" spans="1:2">
      <c r="A353" s="27" t="s">
        <v>279</v>
      </c>
      <c r="B353" s="24">
        <v>33.762</v>
      </c>
    </row>
    <row r="354" spans="1:2">
      <c r="A354" s="26" t="s">
        <v>669</v>
      </c>
      <c r="B354" s="24">
        <v>12049.634799999996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572A-0D0C-4C63-8658-5FBCFA5F6BDE}">
  <dimension ref="A1:K8"/>
  <sheetViews>
    <sheetView workbookViewId="0">
      <selection activeCell="D3" sqref="D3"/>
    </sheetView>
  </sheetViews>
  <sheetFormatPr defaultRowHeight="14.45"/>
  <sheetData>
    <row r="1" spans="1:11">
      <c r="A1" t="s">
        <v>213</v>
      </c>
      <c r="B1" t="s">
        <v>354</v>
      </c>
    </row>
    <row r="2" spans="1:11">
      <c r="A2" t="s">
        <v>670</v>
      </c>
      <c r="B2" t="s">
        <v>9</v>
      </c>
      <c r="C2" t="s">
        <v>11</v>
      </c>
      <c r="E2" t="s">
        <v>14</v>
      </c>
      <c r="F2" t="s">
        <v>3</v>
      </c>
      <c r="G2" t="s">
        <v>4</v>
      </c>
      <c r="H2" t="s">
        <v>5</v>
      </c>
      <c r="I2" t="s">
        <v>6</v>
      </c>
      <c r="J2" t="s">
        <v>671</v>
      </c>
      <c r="K2" t="s">
        <v>28</v>
      </c>
    </row>
    <row r="3" spans="1:11">
      <c r="A3">
        <v>41</v>
      </c>
      <c r="B3" t="str">
        <f>VLOOKUP(A3, Players[], 2, FALSE)</f>
        <v>BlitZz</v>
      </c>
      <c r="C3" t="str">
        <f>VLOOKUP(A3, Players[], 4, FALSE)</f>
        <v>CRYSTAL</v>
      </c>
      <c r="E3" t="str">
        <f>VLOOKUP(A3, Players[], 7, FALSE)</f>
        <v>Active</v>
      </c>
      <c r="F3">
        <f>VLOOKUP(A3, Players[], 8, FALSE)</f>
        <v>68.897199999999998</v>
      </c>
      <c r="G3" t="b">
        <f>VLOOKUP(A3, Players[], 9, FALSE)</f>
        <v>1</v>
      </c>
      <c r="H3" t="b">
        <f>VLOOKUP(A3, Players[], 10, FALSE)</f>
        <v>0</v>
      </c>
      <c r="I3" t="b">
        <f>VLOOKUP(A3, Players[], 11, FALSE)</f>
        <v>1</v>
      </c>
      <c r="J3">
        <f t="shared" ref="J3:J7" ca="1" si="0">_xlfn.NORM.DIST(RAND(), 0.5, 0.25,TRUE) + 0.5</f>
        <v>1.4728510560031336</v>
      </c>
      <c r="K3" t="e">
        <f t="shared" ref="K3:K8" ca="1" si="1">E3 * J3</f>
        <v>#VALUE!</v>
      </c>
    </row>
    <row r="4" spans="1:11">
      <c r="A4">
        <v>707</v>
      </c>
      <c r="B4" t="str">
        <f>VLOOKUP(A4, Players[], 2, FALSE)</f>
        <v>T0X1C</v>
      </c>
      <c r="C4" t="str">
        <f>VLOOKUP(A4, Players[],4, FALSE)</f>
        <v>CRYSTAL</v>
      </c>
      <c r="E4" t="str">
        <f>VLOOKUP(A4, Players[], 7, FALSE)</f>
        <v>Coach</v>
      </c>
      <c r="F4">
        <f>VLOOKUP(A4, Players[], 8, FALSE)</f>
        <v>71.32119999999999</v>
      </c>
      <c r="G4" t="b">
        <f>VLOOKUP(A4, Players[], 9, FALSE)</f>
        <v>1</v>
      </c>
      <c r="H4" t="b">
        <f>VLOOKUP(A4, Players[], 10, FALSE)</f>
        <v>0</v>
      </c>
      <c r="I4" t="b">
        <f>VLOOKUP(A4, Players[], 11, FALSE)</f>
        <v>0</v>
      </c>
      <c r="J4">
        <f t="shared" ca="1" si="0"/>
        <v>0.63007520335685174</v>
      </c>
      <c r="K4" t="e">
        <f t="shared" ca="1" si="1"/>
        <v>#VALUE!</v>
      </c>
    </row>
    <row r="5" spans="1:11">
      <c r="A5">
        <v>304</v>
      </c>
      <c r="B5" t="str">
        <f>VLOOKUP(A5, Players[], 2, FALSE)</f>
        <v>StorM</v>
      </c>
      <c r="C5" t="str">
        <f>VLOOKUP(A5, Players[],4, FALSE)</f>
        <v>CRYSTAL</v>
      </c>
      <c r="E5" t="str">
        <f>VLOOKUP(A5, Players[], 7, FALSE)</f>
        <v>Active</v>
      </c>
      <c r="F5">
        <f>VLOOKUP(A5, Players[], 8, FALSE)</f>
        <v>68.525199999999998</v>
      </c>
      <c r="G5" t="b">
        <f>VLOOKUP(A5, Players[], 9, FALSE)</f>
        <v>1</v>
      </c>
      <c r="H5" t="b">
        <f>VLOOKUP(A5, Players[], 10, FALSE)</f>
        <v>1</v>
      </c>
      <c r="I5" t="b">
        <f>VLOOKUP(A5, Players[], 11, FALSE)</f>
        <v>0</v>
      </c>
      <c r="J5">
        <f t="shared" ca="1" si="0"/>
        <v>0.5353046818889784</v>
      </c>
      <c r="K5" t="e">
        <f t="shared" ca="1" si="1"/>
        <v>#VALUE!</v>
      </c>
    </row>
    <row r="6" spans="1:11">
      <c r="A6">
        <v>55</v>
      </c>
      <c r="B6" t="str">
        <f>VLOOKUP(A6, Players[], 2, FALSE)</f>
        <v>CNBL</v>
      </c>
      <c r="C6" t="str">
        <f>VLOOKUP(A6, Players[],4, FALSE)</f>
        <v>CRYSTAL</v>
      </c>
      <c r="E6" t="str">
        <f>VLOOKUP(A6, Players[], 7, FALSE)</f>
        <v>Active</v>
      </c>
      <c r="F6">
        <f>VLOOKUP(A6, Players[], 8, FALSE)</f>
        <v>31.745199999999997</v>
      </c>
      <c r="G6" t="b">
        <f>VLOOKUP(A6, Players[], 9, FALSE)</f>
        <v>1</v>
      </c>
      <c r="H6" t="b">
        <f>VLOOKUP(A6, Players[], 10, FALSE)</f>
        <v>0</v>
      </c>
      <c r="I6" t="b">
        <f>VLOOKUP(A6, Players[], 11, FALSE)</f>
        <v>0</v>
      </c>
      <c r="J6">
        <f t="shared" ca="1" si="0"/>
        <v>1.47086848284397</v>
      </c>
      <c r="K6" t="e">
        <f t="shared" ca="1" si="1"/>
        <v>#VALUE!</v>
      </c>
    </row>
    <row r="7" spans="1:11">
      <c r="A7">
        <v>218</v>
      </c>
      <c r="B7" t="str">
        <f>VLOOKUP(A7, Players[], 2, FALSE)</f>
        <v>NoiSe</v>
      </c>
      <c r="C7" t="str">
        <f>VLOOKUP(A7, Players[],4, FALSE)</f>
        <v>CRYSTAL</v>
      </c>
      <c r="E7" t="str">
        <f>VLOOKUP(A7, Players[], 7, FALSE)</f>
        <v>Active</v>
      </c>
      <c r="F7">
        <f>VLOOKUP(A7, Players[], 8, FALSE)</f>
        <v>43.6312</v>
      </c>
      <c r="G7" t="b">
        <f>VLOOKUP(A7, Players[], 9, FALSE)</f>
        <v>1</v>
      </c>
      <c r="H7" t="b">
        <f>VLOOKUP(A7, Players[], 10, FALSE)</f>
        <v>0</v>
      </c>
      <c r="I7" t="b">
        <f>VLOOKUP(A7, Players[], 11, FALSE)</f>
        <v>0</v>
      </c>
      <c r="J7">
        <f t="shared" ca="1" si="0"/>
        <v>1.0291909572929601</v>
      </c>
      <c r="K7" t="e">
        <f t="shared" ca="1" si="1"/>
        <v>#VALUE!</v>
      </c>
    </row>
    <row r="8" spans="1:11">
      <c r="A8">
        <v>347</v>
      </c>
      <c r="B8" t="str">
        <f>VLOOKUP(A8, Players[], 2, FALSE)</f>
        <v>ZENN</v>
      </c>
      <c r="C8" t="str">
        <f>VLOOKUP(A8, Players[],4, FALSE)</f>
        <v>CRYSTAL</v>
      </c>
      <c r="E8" t="str">
        <f>VLOOKUP(A8, Players[], 7, FALSE)</f>
        <v>Active</v>
      </c>
      <c r="F8">
        <f>VLOOKUP(A8, Players[], 8, FALSE)</f>
        <v>71.891199999999998</v>
      </c>
      <c r="G8" t="b">
        <f>VLOOKUP(A8, Players[], 9, FALSE)</f>
        <v>1</v>
      </c>
      <c r="H8" t="b">
        <f>VLOOKUP(A8, Players[], 10, FALSE)</f>
        <v>0</v>
      </c>
      <c r="I8" t="b">
        <f>VLOOKUP(A8, Players[], 11, FALSE)</f>
        <v>0</v>
      </c>
      <c r="J8">
        <f ca="1">_xlfn.NORM.DIST(RAND(), 0.5, 0.25,TRUE) + 0.5</f>
        <v>0.66613703749301523</v>
      </c>
      <c r="K8" t="e">
        <f t="shared" ca="1" si="1"/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10"/>
  <dimension ref="A1:J141"/>
  <sheetViews>
    <sheetView topLeftCell="A6" zoomScale="85" zoomScaleNormal="85" workbookViewId="0">
      <selection activeCell="I2" sqref="I2"/>
    </sheetView>
  </sheetViews>
  <sheetFormatPr defaultRowHeight="14.45"/>
  <cols>
    <col min="1" max="1" width="11.42578125" style="2" bestFit="1" customWidth="1"/>
    <col min="2" max="2" width="7.85546875" style="2" bestFit="1" customWidth="1"/>
    <col min="3" max="3" width="8.140625" style="2" customWidth="1"/>
    <col min="4" max="4" width="9.42578125" style="2" bestFit="1" customWidth="1"/>
    <col min="5" max="5" width="58.28515625" style="7" bestFit="1" customWidth="1"/>
    <col min="6" max="6" width="16" style="7" bestFit="1" customWidth="1"/>
    <col min="7" max="7" width="16.5703125" style="7" bestFit="1" customWidth="1"/>
    <col min="8" max="8" width="16.5703125" style="7" customWidth="1"/>
    <col min="9" max="9" width="12.5703125" style="2" bestFit="1" customWidth="1"/>
  </cols>
  <sheetData>
    <row r="1" spans="1:10" s="3" customFormat="1" ht="15" customHeight="1">
      <c r="A1" s="3" t="s">
        <v>8</v>
      </c>
      <c r="B1" s="3" t="s">
        <v>672</v>
      </c>
      <c r="C1" s="3" t="s">
        <v>673</v>
      </c>
      <c r="D1" s="3" t="s">
        <v>674</v>
      </c>
      <c r="E1" s="1" t="s">
        <v>675</v>
      </c>
      <c r="F1" s="1" t="s">
        <v>9</v>
      </c>
      <c r="G1" s="1" t="s">
        <v>11</v>
      </c>
      <c r="H1" s="1" t="s">
        <v>676</v>
      </c>
      <c r="I1" s="3" t="s">
        <v>677</v>
      </c>
      <c r="J1" s="3" t="s">
        <v>678</v>
      </c>
    </row>
    <row r="2" spans="1:10">
      <c r="A2" s="2">
        <v>238</v>
      </c>
      <c r="B2" s="2">
        <v>1</v>
      </c>
      <c r="C2" s="2" t="s">
        <v>679</v>
      </c>
      <c r="D2" s="3" t="s">
        <v>680</v>
      </c>
      <c r="E2" s="3" t="s">
        <v>681</v>
      </c>
      <c r="F2" s="3" t="str">
        <f>VLOOKUP(A2, Players!A:E, 2, FALSE)</f>
        <v>Phoen1x</v>
      </c>
      <c r="G2" s="3" t="s">
        <v>317</v>
      </c>
      <c r="H2" s="3" t="str">
        <f>VLOOKUP(A2, Players!$A$1:$H$553, 4, FALSE)</f>
        <v>NME</v>
      </c>
      <c r="I2" s="2">
        <v>750</v>
      </c>
      <c r="J2" s="3">
        <f t="shared" ref="J2:J33" si="0">COUNTIFS(E:E, E2, G:G,G2,H:H,H2)</f>
        <v>1</v>
      </c>
    </row>
    <row r="3" spans="1:10">
      <c r="A3" s="2">
        <v>217</v>
      </c>
      <c r="B3" s="2">
        <v>1</v>
      </c>
      <c r="C3" s="2" t="s">
        <v>679</v>
      </c>
      <c r="D3" s="3" t="s">
        <v>680</v>
      </c>
      <c r="E3" s="3" t="s">
        <v>681</v>
      </c>
      <c r="F3" s="3" t="str">
        <f>VLOOKUP(A3, Players!A:E, 2, FALSE)</f>
        <v>NoFocusTank</v>
      </c>
      <c r="G3" s="3" t="s">
        <v>317</v>
      </c>
      <c r="H3" s="3" t="str">
        <f>VLOOKUP(A3, Players!$A$1:$H$553, 4, FALSE)</f>
        <v>Tornado</v>
      </c>
      <c r="I3" s="2">
        <v>750</v>
      </c>
      <c r="J3" s="3">
        <f t="shared" si="0"/>
        <v>4</v>
      </c>
    </row>
    <row r="4" spans="1:10">
      <c r="A4" s="2">
        <v>349</v>
      </c>
      <c r="B4" s="2">
        <v>1</v>
      </c>
      <c r="C4" s="2" t="s">
        <v>679</v>
      </c>
      <c r="D4" s="3" t="s">
        <v>680</v>
      </c>
      <c r="E4" s="3" t="s">
        <v>681</v>
      </c>
      <c r="F4" s="3" t="str">
        <f>VLOOKUP(A4, Players!A:E, 2, FALSE)</f>
        <v>Zodiac</v>
      </c>
      <c r="G4" s="3" t="s">
        <v>317</v>
      </c>
      <c r="H4" s="3" t="str">
        <f>VLOOKUP(A4, Players!$A$1:$H$553, 4, FALSE)</f>
        <v>Tornado</v>
      </c>
      <c r="I4" s="2">
        <v>750</v>
      </c>
      <c r="J4" s="3">
        <f t="shared" si="0"/>
        <v>4</v>
      </c>
    </row>
    <row r="5" spans="1:10">
      <c r="A5" s="2">
        <v>106</v>
      </c>
      <c r="B5" s="2">
        <v>1</v>
      </c>
      <c r="C5" s="2" t="s">
        <v>679</v>
      </c>
      <c r="D5" s="3" t="s">
        <v>680</v>
      </c>
      <c r="E5" s="3" t="s">
        <v>681</v>
      </c>
      <c r="F5" s="3" t="str">
        <f>VLOOKUP(A5, Players!A:E, 2, FALSE)</f>
        <v>FLAT</v>
      </c>
      <c r="G5" s="3" t="s">
        <v>317</v>
      </c>
      <c r="H5" s="3" t="str">
        <f>VLOOKUP(A5, Players!$A$1:$H$553, 4, FALSE)</f>
        <v>Tornado</v>
      </c>
      <c r="I5" s="2">
        <v>750</v>
      </c>
      <c r="J5" s="3">
        <f t="shared" si="0"/>
        <v>4</v>
      </c>
    </row>
    <row r="6" spans="1:10">
      <c r="A6" s="2">
        <v>243</v>
      </c>
      <c r="B6" s="2">
        <v>1</v>
      </c>
      <c r="C6" s="2" t="s">
        <v>679</v>
      </c>
      <c r="D6" s="3" t="s">
        <v>680</v>
      </c>
      <c r="E6" s="3" t="s">
        <v>681</v>
      </c>
      <c r="F6" s="3" t="str">
        <f>VLOOKUP(A6, Players!A:E, 2, FALSE)</f>
        <v>Quadro</v>
      </c>
      <c r="G6" s="3" t="s">
        <v>317</v>
      </c>
      <c r="H6" s="3" t="str">
        <f>VLOOKUP(A6, Players!$A$1:$H$553, 4, FALSE)</f>
        <v>Tornado</v>
      </c>
      <c r="I6" s="2">
        <v>750</v>
      </c>
      <c r="J6" s="3">
        <f t="shared" si="0"/>
        <v>4</v>
      </c>
    </row>
    <row r="7" spans="1:10">
      <c r="A7" s="2">
        <v>8</v>
      </c>
      <c r="B7" s="2">
        <v>1</v>
      </c>
      <c r="C7" s="2" t="s">
        <v>682</v>
      </c>
      <c r="D7" s="3" t="s">
        <v>680</v>
      </c>
      <c r="E7" s="3" t="s">
        <v>681</v>
      </c>
      <c r="F7" s="3" t="str">
        <f>VLOOKUP(A7, Players!A:E, 2, FALSE)</f>
        <v>AdRe</v>
      </c>
      <c r="G7" s="3" t="s">
        <v>683</v>
      </c>
      <c r="H7" s="3" t="str">
        <f>VLOOKUP(A7, Players!$A$1:$H$553, 4, FALSE)</f>
        <v>Tornado</v>
      </c>
      <c r="I7" s="2">
        <v>450</v>
      </c>
      <c r="J7" s="3">
        <f t="shared" si="0"/>
        <v>1</v>
      </c>
    </row>
    <row r="8" spans="1:10">
      <c r="A8" s="5">
        <v>41</v>
      </c>
      <c r="B8" s="2">
        <v>1</v>
      </c>
      <c r="C8" s="2" t="s">
        <v>682</v>
      </c>
      <c r="D8" s="3" t="s">
        <v>680</v>
      </c>
      <c r="E8" s="3" t="s">
        <v>681</v>
      </c>
      <c r="F8" s="3" t="str">
        <f>VLOOKUP(A8, Players!A:E, 2, FALSE)</f>
        <v>BlitZz</v>
      </c>
      <c r="G8" s="3" t="s">
        <v>683</v>
      </c>
      <c r="H8" s="3" t="str">
        <f>VLOOKUP(A8, Players!$A$1:$H$553, 4, FALSE)</f>
        <v>CRYSTAL</v>
      </c>
      <c r="I8" s="2">
        <v>450</v>
      </c>
      <c r="J8" s="3">
        <f t="shared" si="0"/>
        <v>2</v>
      </c>
    </row>
    <row r="9" spans="1:10">
      <c r="A9" s="5">
        <v>55</v>
      </c>
      <c r="B9" s="2">
        <v>1</v>
      </c>
      <c r="C9" s="2" t="s">
        <v>682</v>
      </c>
      <c r="D9" s="3" t="s">
        <v>680</v>
      </c>
      <c r="E9" s="3" t="s">
        <v>681</v>
      </c>
      <c r="F9" s="3" t="str">
        <f>VLOOKUP(A9, Players!A:E, 2, FALSE)</f>
        <v>CNBL</v>
      </c>
      <c r="G9" s="3" t="s">
        <v>683</v>
      </c>
      <c r="H9" s="3" t="str">
        <f>VLOOKUP(A9, Players!$A$1:$H$553, 4, FALSE)</f>
        <v>CRYSTAL</v>
      </c>
      <c r="I9" s="2">
        <v>450</v>
      </c>
      <c r="J9" s="3">
        <f t="shared" si="0"/>
        <v>2</v>
      </c>
    </row>
    <row r="10" spans="1:10">
      <c r="A10" s="2">
        <v>33</v>
      </c>
      <c r="B10" s="2">
        <v>1</v>
      </c>
      <c r="C10" s="2" t="s">
        <v>682</v>
      </c>
      <c r="D10" s="3" t="s">
        <v>680</v>
      </c>
      <c r="E10" s="3" t="s">
        <v>681</v>
      </c>
      <c r="F10" s="3" t="str">
        <f>VLOOKUP(A10, Players!A:E, 2, FALSE)</f>
        <v>B1OM</v>
      </c>
      <c r="G10" s="3" t="s">
        <v>683</v>
      </c>
      <c r="H10" s="3" t="str">
        <f>VLOOKUP(A10, Players!$A$1:$H$553, 4, FALSE)</f>
        <v>Prodigy</v>
      </c>
      <c r="I10" s="2">
        <v>450</v>
      </c>
      <c r="J10" s="3">
        <f t="shared" si="0"/>
        <v>1</v>
      </c>
    </row>
    <row r="11" spans="1:10">
      <c r="A11" s="2">
        <v>245</v>
      </c>
      <c r="B11" s="2">
        <v>1</v>
      </c>
      <c r="C11" s="2" t="s">
        <v>682</v>
      </c>
      <c r="D11" s="3" t="s">
        <v>680</v>
      </c>
      <c r="E11" s="3" t="s">
        <v>681</v>
      </c>
      <c r="F11" s="3" t="str">
        <f>VLOOKUP(A11, Players!A:E, 2, FALSE)</f>
        <v>R1ot</v>
      </c>
      <c r="G11" s="3" t="s">
        <v>683</v>
      </c>
      <c r="H11" s="3" t="str">
        <f>VLOOKUP(A11, Players!$A$1:$H$553, 4, FALSE)</f>
        <v>NME</v>
      </c>
      <c r="I11" s="2">
        <v>450</v>
      </c>
      <c r="J11" s="3">
        <f t="shared" si="0"/>
        <v>1</v>
      </c>
    </row>
    <row r="12" spans="1:10">
      <c r="A12" s="5">
        <v>140</v>
      </c>
      <c r="B12" s="2">
        <v>1</v>
      </c>
      <c r="C12" s="2" t="s">
        <v>684</v>
      </c>
      <c r="D12" s="3" t="s">
        <v>680</v>
      </c>
      <c r="E12" s="3" t="s">
        <v>681</v>
      </c>
      <c r="F12" s="3" t="str">
        <f>VLOOKUP(A12, Players!A:E, 2, FALSE)</f>
        <v>J1m</v>
      </c>
      <c r="G12" s="3" t="s">
        <v>95</v>
      </c>
      <c r="H12" s="3" t="str">
        <f>VLOOKUP(A12, Players!$A$1:$H$553, 4, FALSE)</f>
        <v>Sirius</v>
      </c>
      <c r="I12" s="2">
        <v>150</v>
      </c>
      <c r="J12" s="3">
        <f t="shared" si="0"/>
        <v>3</v>
      </c>
    </row>
    <row r="13" spans="1:10">
      <c r="A13" s="5">
        <v>157</v>
      </c>
      <c r="B13" s="2">
        <v>1</v>
      </c>
      <c r="C13" s="2" t="s">
        <v>684</v>
      </c>
      <c r="D13" s="3" t="s">
        <v>680</v>
      </c>
      <c r="E13" s="3" t="s">
        <v>681</v>
      </c>
      <c r="F13" s="3" t="str">
        <f>VLOOKUP(A13, Players!A:E, 2, FALSE)</f>
        <v>Kr1bly</v>
      </c>
      <c r="G13" s="3" t="s">
        <v>95</v>
      </c>
      <c r="H13" s="3">
        <f>VLOOKUP(A13, Players!$A$1:$H$553, 4, FALSE)</f>
        <v>0</v>
      </c>
      <c r="I13" s="2">
        <v>150</v>
      </c>
      <c r="J13" s="3">
        <f t="shared" si="0"/>
        <v>1</v>
      </c>
    </row>
    <row r="14" spans="1:10">
      <c r="A14" s="5">
        <v>115</v>
      </c>
      <c r="B14" s="2">
        <v>1</v>
      </c>
      <c r="C14" s="2" t="s">
        <v>684</v>
      </c>
      <c r="D14" s="3" t="s">
        <v>680</v>
      </c>
      <c r="E14" s="3" t="s">
        <v>681</v>
      </c>
      <c r="F14" s="3" t="str">
        <f>VLOOKUP(A14, Players!A:E, 2, FALSE)</f>
        <v>FrOzeN</v>
      </c>
      <c r="G14" s="3" t="s">
        <v>95</v>
      </c>
      <c r="H14" s="3" t="str">
        <f>VLOOKUP(A14, Players!$A$1:$H$553, 4, FALSE)</f>
        <v>Sirius</v>
      </c>
      <c r="I14" s="2">
        <v>150</v>
      </c>
      <c r="J14" s="3">
        <f t="shared" si="0"/>
        <v>3</v>
      </c>
    </row>
    <row r="15" spans="1:10">
      <c r="A15" s="2">
        <v>20</v>
      </c>
      <c r="B15" s="2">
        <v>1</v>
      </c>
      <c r="C15" s="2" t="s">
        <v>684</v>
      </c>
      <c r="D15" s="3" t="s">
        <v>680</v>
      </c>
      <c r="E15" s="3" t="s">
        <v>681</v>
      </c>
      <c r="F15" s="3" t="str">
        <f>VLOOKUP(A15, Players!A:E, 2, FALSE)</f>
        <v>AnY</v>
      </c>
      <c r="G15" s="3" t="s">
        <v>95</v>
      </c>
      <c r="H15" s="3" t="str">
        <f>VLOOKUP(A15, Players!$A$1:$H$553, 4, FALSE)</f>
        <v>Lunatic Five</v>
      </c>
      <c r="I15" s="2">
        <v>150</v>
      </c>
      <c r="J15" s="3">
        <f t="shared" si="0"/>
        <v>1</v>
      </c>
    </row>
    <row r="16" spans="1:10">
      <c r="A16" s="5">
        <v>185</v>
      </c>
      <c r="B16" s="2">
        <v>1</v>
      </c>
      <c r="C16" s="2" t="s">
        <v>684</v>
      </c>
      <c r="D16" s="3" t="s">
        <v>680</v>
      </c>
      <c r="E16" s="3" t="s">
        <v>681</v>
      </c>
      <c r="F16" s="3" t="str">
        <f>VLOOKUP(A16, Players!A:E, 2, FALSE)</f>
        <v>M3rCuRy</v>
      </c>
      <c r="G16" s="3" t="s">
        <v>95</v>
      </c>
      <c r="H16" s="3" t="str">
        <f>VLOOKUP(A16, Players!$A$1:$H$553, 4, FALSE)</f>
        <v>Sirius</v>
      </c>
      <c r="I16" s="2">
        <v>150</v>
      </c>
      <c r="J16" s="3">
        <f t="shared" si="0"/>
        <v>3</v>
      </c>
    </row>
    <row r="17" spans="1:10">
      <c r="A17" s="2">
        <v>183</v>
      </c>
      <c r="B17" s="2">
        <v>1</v>
      </c>
      <c r="C17" s="2" t="s">
        <v>684</v>
      </c>
      <c r="D17" s="3" t="s">
        <v>680</v>
      </c>
      <c r="E17" s="3" t="s">
        <v>681</v>
      </c>
      <c r="F17" s="3" t="str">
        <f>VLOOKUP(A17, Players!A:E, 2, FALSE)</f>
        <v>M1O</v>
      </c>
      <c r="G17" s="3" t="s">
        <v>26</v>
      </c>
      <c r="H17" s="3" t="str">
        <f>VLOOKUP(A17, Players!$A$1:$H$553, 4, FALSE)</f>
        <v>Vikings.EF3</v>
      </c>
      <c r="I17" s="2">
        <v>150</v>
      </c>
      <c r="J17" s="3">
        <f t="shared" si="0"/>
        <v>5</v>
      </c>
    </row>
    <row r="18" spans="1:10">
      <c r="A18" s="2">
        <v>330</v>
      </c>
      <c r="B18" s="2">
        <v>1</v>
      </c>
      <c r="C18" s="2" t="s">
        <v>684</v>
      </c>
      <c r="D18" s="3" t="s">
        <v>680</v>
      </c>
      <c r="E18" s="3" t="s">
        <v>681</v>
      </c>
      <c r="F18" s="3" t="str">
        <f>VLOOKUP(A18, Players!A:E, 2, FALSE)</f>
        <v>V1S1ON</v>
      </c>
      <c r="G18" s="3" t="s">
        <v>26</v>
      </c>
      <c r="H18" s="3" t="str">
        <f>VLOOKUP(A18, Players!$A$1:$H$553, 4, FALSE)</f>
        <v>Vikings.EF3</v>
      </c>
      <c r="I18" s="2">
        <v>150</v>
      </c>
      <c r="J18" s="3">
        <f t="shared" si="0"/>
        <v>5</v>
      </c>
    </row>
    <row r="19" spans="1:10">
      <c r="A19" s="5">
        <v>151</v>
      </c>
      <c r="B19" s="2">
        <v>1</v>
      </c>
      <c r="C19" s="2" t="s">
        <v>684</v>
      </c>
      <c r="D19" s="3" t="s">
        <v>680</v>
      </c>
      <c r="E19" s="3" t="s">
        <v>681</v>
      </c>
      <c r="F19" s="3" t="str">
        <f>VLOOKUP(A19, Players!A:E, 2, FALSE)</f>
        <v>K1KO</v>
      </c>
      <c r="G19" s="3" t="s">
        <v>26</v>
      </c>
      <c r="H19" s="3" t="str">
        <f>VLOOKUP(A19, Players!$A$1:$H$553, 4, FALSE)</f>
        <v>Vikings.EF3</v>
      </c>
      <c r="I19" s="2">
        <v>150</v>
      </c>
      <c r="J19" s="3">
        <f t="shared" si="0"/>
        <v>5</v>
      </c>
    </row>
    <row r="20" spans="1:10">
      <c r="A20" s="2">
        <v>95</v>
      </c>
      <c r="B20" s="2">
        <v>1</v>
      </c>
      <c r="C20" s="2" t="s">
        <v>684</v>
      </c>
      <c r="D20" s="3" t="s">
        <v>680</v>
      </c>
      <c r="E20" s="3" t="s">
        <v>681</v>
      </c>
      <c r="F20" s="3" t="str">
        <f>VLOOKUP(A20, Players!A:E, 2, FALSE)</f>
        <v>F1SH</v>
      </c>
      <c r="G20" s="3" t="s">
        <v>26</v>
      </c>
      <c r="H20" s="3" t="str">
        <f>VLOOKUP(A20, Players!$A$1:$H$553, 4, FALSE)</f>
        <v>Vikings.EF3</v>
      </c>
      <c r="I20" s="2">
        <v>150</v>
      </c>
      <c r="J20" s="3">
        <f t="shared" si="0"/>
        <v>5</v>
      </c>
    </row>
    <row r="21" spans="1:10">
      <c r="A21" s="2">
        <v>1</v>
      </c>
      <c r="B21" s="2">
        <v>1</v>
      </c>
      <c r="C21" s="2" t="s">
        <v>684</v>
      </c>
      <c r="D21" s="3" t="s">
        <v>680</v>
      </c>
      <c r="E21" s="3" t="s">
        <v>681</v>
      </c>
      <c r="F21" s="3" t="str">
        <f>VLOOKUP(A21, Players!A:E, 2, FALSE)</f>
        <v>Impact</v>
      </c>
      <c r="G21" s="3" t="s">
        <v>26</v>
      </c>
      <c r="H21" s="3" t="str">
        <f>VLOOKUP(A21, Players!$A$1:$H$553, 4, FALSE)</f>
        <v>Vikings.EF3</v>
      </c>
      <c r="I21" s="2">
        <v>150</v>
      </c>
      <c r="J21" s="3">
        <f t="shared" si="0"/>
        <v>5</v>
      </c>
    </row>
    <row r="22" spans="1:10">
      <c r="A22" s="5">
        <v>51</v>
      </c>
      <c r="B22" s="2">
        <v>3</v>
      </c>
      <c r="C22" s="2" t="s">
        <v>679</v>
      </c>
      <c r="D22" s="3" t="s">
        <v>685</v>
      </c>
      <c r="E22" s="3" t="s">
        <v>686</v>
      </c>
      <c r="F22" s="3" t="str">
        <f>VLOOKUP(A22, Players!A:E, 2, FALSE)</f>
        <v>CamRyyy</v>
      </c>
      <c r="G22" s="3" t="s">
        <v>36</v>
      </c>
      <c r="H22" s="3" t="str">
        <f>VLOOKUP(A22, Players!$A$1:$H$553, 4, FALSE)</f>
        <v>Emerald</v>
      </c>
      <c r="I22" s="2">
        <v>150</v>
      </c>
      <c r="J22" s="3">
        <f t="shared" si="0"/>
        <v>5</v>
      </c>
    </row>
    <row r="23" spans="1:10">
      <c r="A23" s="5">
        <v>101</v>
      </c>
      <c r="B23" s="2">
        <v>3</v>
      </c>
      <c r="C23" s="2" t="s">
        <v>679</v>
      </c>
      <c r="D23" s="3" t="s">
        <v>685</v>
      </c>
      <c r="E23" s="3" t="s">
        <v>686</v>
      </c>
      <c r="F23" s="3" t="str">
        <f>VLOOKUP(A23, Players!A:E, 2, FALSE)</f>
        <v>fEdd</v>
      </c>
      <c r="G23" s="3" t="s">
        <v>36</v>
      </c>
      <c r="H23" s="3" t="str">
        <f>VLOOKUP(A23, Players!$A$1:$H$553, 4, FALSE)</f>
        <v>Emerald</v>
      </c>
      <c r="I23" s="2">
        <v>150</v>
      </c>
      <c r="J23" s="3">
        <f t="shared" si="0"/>
        <v>5</v>
      </c>
    </row>
    <row r="24" spans="1:10">
      <c r="A24" s="5">
        <v>264</v>
      </c>
      <c r="B24" s="2">
        <v>3</v>
      </c>
      <c r="C24" s="2" t="s">
        <v>679</v>
      </c>
      <c r="D24" s="3" t="s">
        <v>685</v>
      </c>
      <c r="E24" s="3" t="s">
        <v>686</v>
      </c>
      <c r="F24" s="3" t="str">
        <f>VLOOKUP(A24, Players!A:E, 2, FALSE)</f>
        <v>RuBy</v>
      </c>
      <c r="G24" s="3" t="s">
        <v>36</v>
      </c>
      <c r="H24" s="3" t="str">
        <f>VLOOKUP(A24, Players!$A$1:$H$553, 4, FALSE)</f>
        <v>Emerald</v>
      </c>
      <c r="I24" s="2">
        <v>150</v>
      </c>
      <c r="J24" s="3">
        <f t="shared" si="0"/>
        <v>5</v>
      </c>
    </row>
    <row r="25" spans="1:10">
      <c r="A25" s="5">
        <v>149</v>
      </c>
      <c r="B25" s="2">
        <v>3</v>
      </c>
      <c r="C25" s="2" t="s">
        <v>679</v>
      </c>
      <c r="D25" s="3" t="s">
        <v>685</v>
      </c>
      <c r="E25" s="3" t="s">
        <v>686</v>
      </c>
      <c r="F25" s="3" t="str">
        <f>VLOOKUP(A25, Players!A:E, 2, FALSE)</f>
        <v>JstN</v>
      </c>
      <c r="G25" s="3" t="s">
        <v>36</v>
      </c>
      <c r="H25" s="3" t="str">
        <f>VLOOKUP(A25, Players!$A$1:$H$553, 4, FALSE)</f>
        <v>Emerald</v>
      </c>
      <c r="I25" s="2">
        <v>150</v>
      </c>
      <c r="J25" s="3">
        <f t="shared" si="0"/>
        <v>5</v>
      </c>
    </row>
    <row r="26" spans="1:10">
      <c r="A26" s="5">
        <v>205</v>
      </c>
      <c r="B26" s="2">
        <v>3</v>
      </c>
      <c r="C26" s="2" t="s">
        <v>679</v>
      </c>
      <c r="D26" s="3" t="s">
        <v>685</v>
      </c>
      <c r="E26" s="3" t="s">
        <v>686</v>
      </c>
      <c r="F26" s="3" t="str">
        <f>VLOOKUP(A26, Players!A:E, 2, FALSE)</f>
        <v>mW</v>
      </c>
      <c r="G26" s="3" t="s">
        <v>36</v>
      </c>
      <c r="H26" s="3" t="str">
        <f>VLOOKUP(A26, Players!$A$1:$H$553, 4, FALSE)</f>
        <v>Emerald</v>
      </c>
      <c r="I26" s="2">
        <v>150</v>
      </c>
      <c r="J26" s="3">
        <f t="shared" si="0"/>
        <v>5</v>
      </c>
    </row>
    <row r="27" spans="1:10">
      <c r="A27" s="5">
        <v>297</v>
      </c>
      <c r="B27" s="2">
        <v>3</v>
      </c>
      <c r="C27" s="2" t="s">
        <v>682</v>
      </c>
      <c r="D27" s="3" t="s">
        <v>685</v>
      </c>
      <c r="E27" s="3" t="s">
        <v>686</v>
      </c>
      <c r="F27" s="3" t="str">
        <f>VLOOKUP(A27, Players!A:E, 2, FALSE)</f>
        <v>sp1ke</v>
      </c>
      <c r="G27" s="3" t="s">
        <v>687</v>
      </c>
      <c r="H27" s="3" t="str">
        <f>VLOOKUP(A27, Players!$A$1:$H$553, 4, FALSE)</f>
        <v>E-Novation</v>
      </c>
      <c r="I27" s="2">
        <v>90</v>
      </c>
      <c r="J27" s="3">
        <f t="shared" si="0"/>
        <v>2</v>
      </c>
    </row>
    <row r="28" spans="1:10">
      <c r="A28" s="5">
        <v>292</v>
      </c>
      <c r="B28" s="2">
        <v>3</v>
      </c>
      <c r="C28" s="2" t="s">
        <v>682</v>
      </c>
      <c r="D28" s="3" t="s">
        <v>685</v>
      </c>
      <c r="E28" s="3" t="s">
        <v>686</v>
      </c>
      <c r="F28" s="3" t="str">
        <f>VLOOKUP(A28, Players!A:E, 2, FALSE)</f>
        <v>smile</v>
      </c>
      <c r="G28" s="3" t="s">
        <v>687</v>
      </c>
      <c r="H28" s="3" t="str">
        <f>VLOOKUP(A28, Players!$A$1:$H$553, 4, FALSE)</f>
        <v>E-Novation</v>
      </c>
      <c r="I28" s="2">
        <v>90</v>
      </c>
      <c r="J28" s="3">
        <f t="shared" si="0"/>
        <v>2</v>
      </c>
    </row>
    <row r="29" spans="1:10">
      <c r="A29" s="5">
        <v>107</v>
      </c>
      <c r="B29" s="2">
        <v>3</v>
      </c>
      <c r="C29" s="2" t="s">
        <v>682</v>
      </c>
      <c r="D29" s="3" t="s">
        <v>685</v>
      </c>
      <c r="E29" s="3" t="s">
        <v>686</v>
      </c>
      <c r="F29" s="3" t="str">
        <f>VLOOKUP(A29, Players!A:E, 2, FALSE)</f>
        <v>FLEX</v>
      </c>
      <c r="G29" s="3" t="s">
        <v>687</v>
      </c>
      <c r="H29" s="3" t="str">
        <f>VLOOKUP(A29, Players!$A$1:$H$553, 4, FALSE)</f>
        <v>Oracle</v>
      </c>
      <c r="I29" s="2">
        <v>90</v>
      </c>
      <c r="J29" s="3">
        <f t="shared" si="0"/>
        <v>1</v>
      </c>
    </row>
    <row r="30" spans="1:10">
      <c r="A30" s="5">
        <v>111</v>
      </c>
      <c r="B30" s="2">
        <v>3</v>
      </c>
      <c r="C30" s="2" t="s">
        <v>682</v>
      </c>
      <c r="D30" s="3" t="s">
        <v>685</v>
      </c>
      <c r="E30" s="3" t="s">
        <v>686</v>
      </c>
      <c r="F30" s="3" t="str">
        <f>VLOOKUP(A30, Players!A:E, 2, FALSE)</f>
        <v>fONik</v>
      </c>
      <c r="G30" s="3" t="s">
        <v>687</v>
      </c>
      <c r="H30" s="3" t="str">
        <f>VLOOKUP(A30, Players!$A$1:$H$553, 4, FALSE)</f>
        <v>Orbitum</v>
      </c>
      <c r="I30" s="2">
        <v>90</v>
      </c>
      <c r="J30" s="3">
        <f t="shared" si="0"/>
        <v>2</v>
      </c>
    </row>
    <row r="31" spans="1:10">
      <c r="A31" s="5">
        <v>25</v>
      </c>
      <c r="B31" s="2">
        <v>3</v>
      </c>
      <c r="C31" s="2" t="s">
        <v>682</v>
      </c>
      <c r="D31" s="3" t="s">
        <v>685</v>
      </c>
      <c r="E31" s="3" t="s">
        <v>686</v>
      </c>
      <c r="F31" s="3" t="str">
        <f>VLOOKUP(A31, Players!A:E, 2, FALSE)</f>
        <v>Arty</v>
      </c>
      <c r="G31" s="3" t="s">
        <v>687</v>
      </c>
      <c r="H31" s="3" t="str">
        <f>VLOOKUP(A31, Players!$A$1:$H$553, 4, FALSE)</f>
        <v>Orbitum</v>
      </c>
      <c r="I31" s="2">
        <v>90</v>
      </c>
      <c r="J31" s="3">
        <f t="shared" si="0"/>
        <v>2</v>
      </c>
    </row>
    <row r="32" spans="1:10">
      <c r="A32" s="2">
        <v>342</v>
      </c>
      <c r="B32" s="2">
        <v>3</v>
      </c>
      <c r="C32" s="2" t="s">
        <v>684</v>
      </c>
      <c r="D32" s="3" t="s">
        <v>685</v>
      </c>
      <c r="E32" s="3" t="s">
        <v>686</v>
      </c>
      <c r="F32" s="3" t="str">
        <f>VLOOKUP(A32, Players!A:E, 2, FALSE)</f>
        <v>X3NO</v>
      </c>
      <c r="G32" s="3" t="s">
        <v>688</v>
      </c>
      <c r="H32" s="3" t="str">
        <f>VLOOKUP(A32, Players!$A$1:$H$553, 4, FALSE)</f>
        <v>Quest</v>
      </c>
      <c r="I32" s="2">
        <v>30</v>
      </c>
      <c r="J32" s="3">
        <f t="shared" si="0"/>
        <v>2</v>
      </c>
    </row>
    <row r="33" spans="1:10">
      <c r="A33" s="2">
        <v>182</v>
      </c>
      <c r="B33" s="2">
        <v>3</v>
      </c>
      <c r="C33" s="2" t="s">
        <v>684</v>
      </c>
      <c r="D33" s="3" t="s">
        <v>685</v>
      </c>
      <c r="E33" s="3" t="s">
        <v>686</v>
      </c>
      <c r="F33" s="3" t="str">
        <f>VLOOKUP(A33, Players!A:E, 2, FALSE)</f>
        <v>Luxe</v>
      </c>
      <c r="G33" s="3" t="s">
        <v>688</v>
      </c>
      <c r="H33" s="3" t="str">
        <f>VLOOKUP(A33, Players!$A$1:$H$553, 4, FALSE)</f>
        <v>Quest</v>
      </c>
      <c r="I33" s="2">
        <v>30</v>
      </c>
      <c r="J33" s="3">
        <f t="shared" si="0"/>
        <v>2</v>
      </c>
    </row>
    <row r="34" spans="1:10">
      <c r="A34" s="2">
        <v>246</v>
      </c>
      <c r="B34" s="2">
        <v>3</v>
      </c>
      <c r="C34" s="2" t="s">
        <v>684</v>
      </c>
      <c r="D34" s="3" t="s">
        <v>685</v>
      </c>
      <c r="E34" s="3" t="s">
        <v>686</v>
      </c>
      <c r="F34" s="3" t="str">
        <f>VLOOKUP(A34, Players!A:E, 2, FALSE)</f>
        <v>R3D</v>
      </c>
      <c r="G34" s="3" t="s">
        <v>688</v>
      </c>
      <c r="H34" s="3" t="str">
        <f>VLOOKUP(A34, Players!$A$1:$H$553, 4, FALSE)</f>
        <v>Legion</v>
      </c>
      <c r="I34" s="2">
        <v>30</v>
      </c>
      <c r="J34" s="3">
        <f t="shared" ref="J34:J65" si="1">COUNTIFS(E:E, E34, G:G,G34,H:H,H34)</f>
        <v>1</v>
      </c>
    </row>
    <row r="35" spans="1:10">
      <c r="A35" s="2">
        <v>48</v>
      </c>
      <c r="B35" s="2">
        <v>3</v>
      </c>
      <c r="C35" s="2" t="s">
        <v>684</v>
      </c>
      <c r="D35" s="3" t="s">
        <v>685</v>
      </c>
      <c r="E35" s="3" t="s">
        <v>686</v>
      </c>
      <c r="F35" s="3" t="str">
        <f>VLOOKUP(A35, Players!A:E, 2, FALSE)</f>
        <v>BruNo</v>
      </c>
      <c r="G35" s="3" t="s">
        <v>688</v>
      </c>
      <c r="H35" s="3">
        <f>VLOOKUP(A35, Players!$A$1:$H$553, 4, FALSE)</f>
        <v>0</v>
      </c>
      <c r="I35" s="2">
        <v>30</v>
      </c>
      <c r="J35" s="3">
        <f t="shared" si="1"/>
        <v>1</v>
      </c>
    </row>
    <row r="36" spans="1:10">
      <c r="A36" s="2">
        <v>218</v>
      </c>
      <c r="B36" s="2">
        <v>3</v>
      </c>
      <c r="C36" s="2" t="s">
        <v>684</v>
      </c>
      <c r="D36" s="3" t="s">
        <v>685</v>
      </c>
      <c r="E36" s="3" t="s">
        <v>686</v>
      </c>
      <c r="F36" s="3" t="str">
        <f>VLOOKUP(A36, Players!A:E, 2, FALSE)</f>
        <v>NoiSe</v>
      </c>
      <c r="G36" s="3" t="s">
        <v>688</v>
      </c>
      <c r="H36" s="3" t="str">
        <f>VLOOKUP(A36, Players!$A$1:$H$553, 4, FALSE)</f>
        <v>CRYSTAL</v>
      </c>
      <c r="I36" s="2">
        <v>30</v>
      </c>
      <c r="J36" s="3">
        <f t="shared" si="1"/>
        <v>1</v>
      </c>
    </row>
    <row r="37" spans="1:10">
      <c r="A37" s="2">
        <v>304</v>
      </c>
      <c r="B37" s="2">
        <v>3</v>
      </c>
      <c r="C37" s="2" t="s">
        <v>684</v>
      </c>
      <c r="D37" s="3" t="s">
        <v>685</v>
      </c>
      <c r="E37" s="3" t="s">
        <v>686</v>
      </c>
      <c r="F37" s="3" t="str">
        <f>VLOOKUP(A37, Players!A:E, 2, FALSE)</f>
        <v>StorM</v>
      </c>
      <c r="G37" s="3" t="s">
        <v>213</v>
      </c>
      <c r="H37" s="3" t="str">
        <f>VLOOKUP(A37, Players!$A$1:$H$553, 4, FALSE)</f>
        <v>CRYSTAL</v>
      </c>
      <c r="I37" s="2">
        <v>30</v>
      </c>
      <c r="J37" s="3">
        <f t="shared" si="1"/>
        <v>2</v>
      </c>
    </row>
    <row r="38" spans="1:10">
      <c r="A38" s="2">
        <v>129</v>
      </c>
      <c r="B38" s="2">
        <v>3</v>
      </c>
      <c r="C38" s="2" t="s">
        <v>684</v>
      </c>
      <c r="D38" s="3" t="s">
        <v>685</v>
      </c>
      <c r="E38" s="3" t="s">
        <v>686</v>
      </c>
      <c r="F38" s="3" t="str">
        <f>VLOOKUP(A38, Players!A:E, 2, FALSE)</f>
        <v>Zella</v>
      </c>
      <c r="G38" s="3" t="s">
        <v>213</v>
      </c>
      <c r="H38" s="3" t="str">
        <f>VLOOKUP(A38, Players!$A$1:$H$553, 4, FALSE)</f>
        <v>Prodigy</v>
      </c>
      <c r="I38" s="2">
        <v>30</v>
      </c>
      <c r="J38" s="3">
        <f t="shared" si="1"/>
        <v>1</v>
      </c>
    </row>
    <row r="39" spans="1:10">
      <c r="A39" s="2">
        <v>335</v>
      </c>
      <c r="B39" s="2">
        <v>3</v>
      </c>
      <c r="C39" s="2" t="s">
        <v>684</v>
      </c>
      <c r="D39" s="3" t="s">
        <v>685</v>
      </c>
      <c r="E39" s="3" t="s">
        <v>686</v>
      </c>
      <c r="F39" s="3" t="str">
        <f>VLOOKUP(A39, Players!A:E, 2, FALSE)</f>
        <v>VolcaN</v>
      </c>
      <c r="G39" s="3" t="s">
        <v>213</v>
      </c>
      <c r="H39" s="3" t="str">
        <f>VLOOKUP(A39, Players!$A$1:$H$553, 4, FALSE)</f>
        <v>NME</v>
      </c>
      <c r="I39" s="2">
        <v>30</v>
      </c>
      <c r="J39" s="3">
        <f t="shared" si="1"/>
        <v>1</v>
      </c>
    </row>
    <row r="40" spans="1:10">
      <c r="A40" s="2">
        <v>347</v>
      </c>
      <c r="B40" s="2">
        <v>3</v>
      </c>
      <c r="C40" s="2" t="s">
        <v>684</v>
      </c>
      <c r="D40" s="3" t="s">
        <v>685</v>
      </c>
      <c r="E40" s="3" t="s">
        <v>686</v>
      </c>
      <c r="F40" s="3" t="str">
        <f>VLOOKUP(A40, Players!A:E, 2, FALSE)</f>
        <v>ZENN</v>
      </c>
      <c r="G40" s="3" t="s">
        <v>213</v>
      </c>
      <c r="H40" s="3" t="str">
        <f>VLOOKUP(A40, Players!$A$1:$H$553, 4, FALSE)</f>
        <v>CRYSTAL</v>
      </c>
      <c r="I40" s="2">
        <v>30</v>
      </c>
      <c r="J40" s="3">
        <f t="shared" si="1"/>
        <v>2</v>
      </c>
    </row>
    <row r="41" spans="1:10">
      <c r="A41" s="2">
        <v>226</v>
      </c>
      <c r="B41" s="2">
        <v>3</v>
      </c>
      <c r="C41" s="2" t="s">
        <v>684</v>
      </c>
      <c r="D41" s="3" t="s">
        <v>685</v>
      </c>
      <c r="E41" s="3" t="s">
        <v>686</v>
      </c>
      <c r="F41" s="3" t="str">
        <f>VLOOKUP(A41, Players!A:E, 2, FALSE)</f>
        <v>oNe</v>
      </c>
      <c r="G41" s="3" t="s">
        <v>213</v>
      </c>
      <c r="H41" s="3">
        <f>VLOOKUP(A41, Players!$A$1:$H$553, 4, FALSE)</f>
        <v>0</v>
      </c>
      <c r="I41" s="2">
        <v>30</v>
      </c>
      <c r="J41" s="3">
        <f t="shared" si="1"/>
        <v>1</v>
      </c>
    </row>
    <row r="42" spans="1:10">
      <c r="A42" s="2">
        <v>73</v>
      </c>
      <c r="B42" s="2">
        <v>4</v>
      </c>
      <c r="C42" s="2" t="s">
        <v>679</v>
      </c>
      <c r="D42" s="3" t="s">
        <v>680</v>
      </c>
      <c r="E42" s="3" t="s">
        <v>689</v>
      </c>
      <c r="F42" s="3" t="str">
        <f>VLOOKUP(A42, Players!A:E, 2, FALSE)</f>
        <v>Den1L</v>
      </c>
      <c r="G42" s="3" t="s">
        <v>265</v>
      </c>
      <c r="H42" s="3" t="str">
        <f>VLOOKUP(A42, Players!$A$1:$H$553, 4, FALSE)</f>
        <v>EXELONT</v>
      </c>
      <c r="I42" s="2">
        <v>750</v>
      </c>
      <c r="J42" s="3">
        <f t="shared" si="1"/>
        <v>5</v>
      </c>
    </row>
    <row r="43" spans="1:10">
      <c r="A43" s="2">
        <v>31</v>
      </c>
      <c r="B43" s="2">
        <v>4</v>
      </c>
      <c r="C43" s="2" t="s">
        <v>679</v>
      </c>
      <c r="D43" s="3" t="s">
        <v>680</v>
      </c>
      <c r="E43" s="3" t="s">
        <v>689</v>
      </c>
      <c r="F43" s="3" t="str">
        <f>VLOOKUP(A43, Players!A:E, 2, FALSE)</f>
        <v>AXL</v>
      </c>
      <c r="G43" s="3" t="s">
        <v>265</v>
      </c>
      <c r="H43" s="3" t="str">
        <f>VLOOKUP(A43, Players!$A$1:$H$553, 4, FALSE)</f>
        <v>EXELONT</v>
      </c>
      <c r="I43" s="2">
        <v>750</v>
      </c>
      <c r="J43" s="3">
        <f t="shared" si="1"/>
        <v>5</v>
      </c>
    </row>
    <row r="44" spans="1:10">
      <c r="A44" s="2">
        <v>236</v>
      </c>
      <c r="B44" s="2">
        <v>4</v>
      </c>
      <c r="C44" s="2" t="s">
        <v>679</v>
      </c>
      <c r="D44" s="3" t="s">
        <v>680</v>
      </c>
      <c r="E44" s="3" t="s">
        <v>689</v>
      </c>
      <c r="F44" s="3" t="str">
        <f>VLOOKUP(A44, Players!A:E, 2, FALSE)</f>
        <v>Pett</v>
      </c>
      <c r="G44" s="3" t="s">
        <v>265</v>
      </c>
      <c r="H44" s="3" t="str">
        <f>VLOOKUP(A44, Players!$A$1:$H$553, 4, FALSE)</f>
        <v>EXELONT</v>
      </c>
      <c r="I44" s="2">
        <v>750</v>
      </c>
      <c r="J44" s="3">
        <f t="shared" si="1"/>
        <v>5</v>
      </c>
    </row>
    <row r="45" spans="1:10">
      <c r="A45" s="2">
        <v>27</v>
      </c>
      <c r="B45" s="2">
        <v>4</v>
      </c>
      <c r="C45" s="2" t="s">
        <v>679</v>
      </c>
      <c r="D45" s="3" t="s">
        <v>680</v>
      </c>
      <c r="E45" s="3" t="s">
        <v>689</v>
      </c>
      <c r="F45" s="3" t="str">
        <f>VLOOKUP(A45, Players!A:E, 2, FALSE)</f>
        <v>Astro</v>
      </c>
      <c r="G45" s="3" t="s">
        <v>265</v>
      </c>
      <c r="H45" s="3" t="str">
        <f>VLOOKUP(A45, Players!$A$1:$H$553, 4, FALSE)</f>
        <v>EXELONT</v>
      </c>
      <c r="I45" s="2">
        <v>750</v>
      </c>
      <c r="J45" s="3">
        <f t="shared" si="1"/>
        <v>5</v>
      </c>
    </row>
    <row r="46" spans="1:10">
      <c r="A46" s="2">
        <v>275</v>
      </c>
      <c r="B46" s="2">
        <v>4</v>
      </c>
      <c r="C46" s="2" t="s">
        <v>679</v>
      </c>
      <c r="D46" s="3" t="s">
        <v>680</v>
      </c>
      <c r="E46" s="3" t="s">
        <v>689</v>
      </c>
      <c r="F46" s="3" t="str">
        <f>VLOOKUP(A46, Players!A:E, 2, FALSE)</f>
        <v>Select</v>
      </c>
      <c r="G46" s="3" t="s">
        <v>265</v>
      </c>
      <c r="H46" s="3" t="str">
        <f>VLOOKUP(A46, Players!$A$1:$H$553, 4, FALSE)</f>
        <v>EXELONT</v>
      </c>
      <c r="I46" s="2">
        <v>750</v>
      </c>
      <c r="J46" s="3">
        <f t="shared" si="1"/>
        <v>5</v>
      </c>
    </row>
    <row r="47" spans="1:10">
      <c r="A47" s="2">
        <v>62</v>
      </c>
      <c r="B47" s="2">
        <v>4</v>
      </c>
      <c r="C47" s="2" t="s">
        <v>682</v>
      </c>
      <c r="D47" s="3" t="s">
        <v>680</v>
      </c>
      <c r="E47" s="3" t="s">
        <v>689</v>
      </c>
      <c r="F47" s="3" t="str">
        <f>VLOOKUP(A47, Players!A:E, 2, FALSE)</f>
        <v>Cross</v>
      </c>
      <c r="G47" s="3" t="s">
        <v>128</v>
      </c>
      <c r="H47" s="3" t="str">
        <f>VLOOKUP(A47, Players!$A$1:$H$553, 4, FALSE)</f>
        <v>OMEGA</v>
      </c>
      <c r="I47" s="2">
        <v>450</v>
      </c>
      <c r="J47" s="3">
        <f t="shared" si="1"/>
        <v>5</v>
      </c>
    </row>
    <row r="48" spans="1:10">
      <c r="A48" s="2">
        <v>7</v>
      </c>
      <c r="B48" s="2">
        <v>4</v>
      </c>
      <c r="C48" s="2" t="s">
        <v>682</v>
      </c>
      <c r="D48" s="3" t="s">
        <v>680</v>
      </c>
      <c r="E48" s="3" t="s">
        <v>689</v>
      </c>
      <c r="F48" s="3" t="str">
        <f>VLOOKUP(A48, Players!A:E, 2, FALSE)</f>
        <v>Act1oN</v>
      </c>
      <c r="G48" s="3" t="s">
        <v>128</v>
      </c>
      <c r="H48" s="3" t="str">
        <f>VLOOKUP(A48, Players!$A$1:$H$553, 4, FALSE)</f>
        <v>OMEGA</v>
      </c>
      <c r="I48" s="2">
        <v>450</v>
      </c>
      <c r="J48" s="3">
        <f t="shared" si="1"/>
        <v>5</v>
      </c>
    </row>
    <row r="49" spans="1:10">
      <c r="A49" s="2">
        <v>260</v>
      </c>
      <c r="B49" s="2">
        <v>4</v>
      </c>
      <c r="C49" s="2" t="s">
        <v>682</v>
      </c>
      <c r="D49" s="3" t="s">
        <v>680</v>
      </c>
      <c r="E49" s="3" t="s">
        <v>689</v>
      </c>
      <c r="F49" s="3" t="str">
        <f>VLOOKUP(A49, Players!A:E, 2, FALSE)</f>
        <v>ROND</v>
      </c>
      <c r="G49" s="3" t="s">
        <v>128</v>
      </c>
      <c r="H49" s="3" t="str">
        <f>VLOOKUP(A49, Players!$A$1:$H$553, 4, FALSE)</f>
        <v>OMEGA</v>
      </c>
      <c r="I49" s="2">
        <v>450</v>
      </c>
      <c r="J49" s="3">
        <f t="shared" si="1"/>
        <v>5</v>
      </c>
    </row>
    <row r="50" spans="1:10">
      <c r="A50" s="2">
        <v>144</v>
      </c>
      <c r="B50" s="2">
        <v>4</v>
      </c>
      <c r="C50" s="2" t="s">
        <v>682</v>
      </c>
      <c r="D50" s="3" t="s">
        <v>680</v>
      </c>
      <c r="E50" s="3" t="s">
        <v>689</v>
      </c>
      <c r="F50" s="3" t="str">
        <f>VLOOKUP(A50, Players!A:E, 2, FALSE)</f>
        <v>JC</v>
      </c>
      <c r="G50" s="3" t="s">
        <v>128</v>
      </c>
      <c r="H50" s="3" t="str">
        <f>VLOOKUP(A50, Players!$A$1:$H$553, 4, FALSE)</f>
        <v>OMEGA</v>
      </c>
      <c r="I50" s="2">
        <v>450</v>
      </c>
      <c r="J50" s="3">
        <f t="shared" si="1"/>
        <v>5</v>
      </c>
    </row>
    <row r="51" spans="1:10">
      <c r="A51" s="2">
        <v>130</v>
      </c>
      <c r="B51" s="2">
        <v>4</v>
      </c>
      <c r="C51" s="2" t="s">
        <v>682</v>
      </c>
      <c r="D51" s="3" t="s">
        <v>680</v>
      </c>
      <c r="E51" s="3" t="s">
        <v>689</v>
      </c>
      <c r="F51" s="3" t="str">
        <f>VLOOKUP(A51, Players!A:E, 2, FALSE)</f>
        <v>Grf95</v>
      </c>
      <c r="G51" s="3" t="s">
        <v>128</v>
      </c>
      <c r="H51" s="3" t="str">
        <f>VLOOKUP(A51, Players!$A$1:$H$553, 4, FALSE)</f>
        <v>OMEGA</v>
      </c>
      <c r="I51" s="2">
        <v>450</v>
      </c>
      <c r="J51" s="3">
        <f t="shared" si="1"/>
        <v>5</v>
      </c>
    </row>
    <row r="52" spans="1:10">
      <c r="A52" s="5">
        <v>252</v>
      </c>
      <c r="B52" s="2">
        <v>4</v>
      </c>
      <c r="C52" s="2" t="s">
        <v>684</v>
      </c>
      <c r="D52" s="3" t="s">
        <v>680</v>
      </c>
      <c r="E52" s="3" t="s">
        <v>689</v>
      </c>
      <c r="F52" s="3" t="str">
        <f>VLOOKUP(A52, Players!A:E, 2, FALSE)</f>
        <v>RC</v>
      </c>
      <c r="G52" s="3" t="s">
        <v>690</v>
      </c>
      <c r="H52" s="3" t="str">
        <f>VLOOKUP(A52, Players!$A$1:$H$553, 4, FALSE)</f>
        <v>C-Rox.1UP</v>
      </c>
      <c r="I52" s="2">
        <v>150</v>
      </c>
      <c r="J52" s="3">
        <f t="shared" si="1"/>
        <v>5</v>
      </c>
    </row>
    <row r="53" spans="1:10">
      <c r="A53" s="5">
        <v>75</v>
      </c>
      <c r="B53" s="2">
        <v>4</v>
      </c>
      <c r="C53" s="2" t="s">
        <v>684</v>
      </c>
      <c r="D53" s="3" t="s">
        <v>680</v>
      </c>
      <c r="E53" s="3" t="s">
        <v>689</v>
      </c>
      <c r="F53" s="3" t="str">
        <f>VLOOKUP(A53, Players!A:E, 2, FALSE)</f>
        <v>DNM</v>
      </c>
      <c r="G53" s="3" t="s">
        <v>690</v>
      </c>
      <c r="H53" s="3" t="str">
        <f>VLOOKUP(A53, Players!$A$1:$H$553, 4, FALSE)</f>
        <v>C-Rox.1UP</v>
      </c>
      <c r="I53" s="2">
        <v>150</v>
      </c>
      <c r="J53" s="3">
        <f t="shared" si="1"/>
        <v>5</v>
      </c>
    </row>
    <row r="54" spans="1:10">
      <c r="A54" s="5">
        <v>121</v>
      </c>
      <c r="B54" s="2">
        <v>4</v>
      </c>
      <c r="C54" s="2" t="s">
        <v>684</v>
      </c>
      <c r="D54" s="3" t="s">
        <v>680</v>
      </c>
      <c r="E54" s="3" t="s">
        <v>689</v>
      </c>
      <c r="F54" s="3" t="str">
        <f>VLOOKUP(A54, Players!A:E, 2, FALSE)</f>
        <v>g1f</v>
      </c>
      <c r="G54" s="3" t="s">
        <v>690</v>
      </c>
      <c r="H54" s="3" t="str">
        <f>VLOOKUP(A54, Players!$A$1:$H$553, 4, FALSE)</f>
        <v>C-Rox.1UP</v>
      </c>
      <c r="I54" s="2">
        <v>150</v>
      </c>
      <c r="J54" s="3">
        <f t="shared" si="1"/>
        <v>5</v>
      </c>
    </row>
    <row r="55" spans="1:10">
      <c r="A55" s="5">
        <v>103</v>
      </c>
      <c r="B55" s="2">
        <v>4</v>
      </c>
      <c r="C55" s="2" t="s">
        <v>684</v>
      </c>
      <c r="D55" s="3" t="s">
        <v>680</v>
      </c>
      <c r="E55" s="3" t="s">
        <v>689</v>
      </c>
      <c r="F55" s="3" t="str">
        <f>VLOOKUP(A55, Players!A:E, 2, FALSE)</f>
        <v>Fillip</v>
      </c>
      <c r="G55" s="3" t="s">
        <v>690</v>
      </c>
      <c r="H55" s="3" t="str">
        <f>VLOOKUP(A55, Players!$A$1:$H$553, 4, FALSE)</f>
        <v>C-Rox.1UP</v>
      </c>
      <c r="I55" s="2">
        <v>150</v>
      </c>
      <c r="J55" s="3">
        <f t="shared" si="1"/>
        <v>5</v>
      </c>
    </row>
    <row r="56" spans="1:10">
      <c r="A56" s="5">
        <v>314</v>
      </c>
      <c r="B56" s="2">
        <v>4</v>
      </c>
      <c r="C56" s="2" t="s">
        <v>684</v>
      </c>
      <c r="D56" s="3" t="s">
        <v>680</v>
      </c>
      <c r="E56" s="3" t="s">
        <v>689</v>
      </c>
      <c r="F56" s="3" t="str">
        <f>VLOOKUP(A56, Players!A:E, 2, FALSE)</f>
        <v>Tempo</v>
      </c>
      <c r="G56" s="3" t="s">
        <v>690</v>
      </c>
      <c r="H56" s="3" t="str">
        <f>VLOOKUP(A56, Players!$A$1:$H$553, 4, FALSE)</f>
        <v>C-Rox.1UP</v>
      </c>
      <c r="I56" s="2">
        <v>150</v>
      </c>
      <c r="J56" s="3">
        <f t="shared" si="1"/>
        <v>5</v>
      </c>
    </row>
    <row r="57" spans="1:10">
      <c r="A57" s="2">
        <v>331</v>
      </c>
      <c r="B57" s="2">
        <v>4</v>
      </c>
      <c r="C57" s="2" t="s">
        <v>684</v>
      </c>
      <c r="D57" s="3" t="s">
        <v>680</v>
      </c>
      <c r="E57" s="3" t="s">
        <v>689</v>
      </c>
      <c r="F57" s="3" t="str">
        <f>VLOOKUP(A57, Players!A:E, 2, FALSE)</f>
        <v>Vector</v>
      </c>
      <c r="G57" s="3" t="s">
        <v>112</v>
      </c>
      <c r="H57" s="3" t="str">
        <f>VLOOKUP(A57, Players!$A$1:$H$553, 4, FALSE)</f>
        <v>Technosports</v>
      </c>
      <c r="I57" s="2">
        <v>150</v>
      </c>
      <c r="J57" s="3">
        <f t="shared" si="1"/>
        <v>4</v>
      </c>
    </row>
    <row r="58" spans="1:10">
      <c r="A58" s="5">
        <v>112</v>
      </c>
      <c r="B58" s="2">
        <v>4</v>
      </c>
      <c r="C58" s="2" t="s">
        <v>684</v>
      </c>
      <c r="D58" s="3" t="s">
        <v>680</v>
      </c>
      <c r="E58" s="3" t="s">
        <v>689</v>
      </c>
      <c r="F58" s="3" t="str">
        <f>VLOOKUP(A58, Players!A:E, 2, FALSE)</f>
        <v>Fox1</v>
      </c>
      <c r="G58" s="3" t="s">
        <v>112</v>
      </c>
      <c r="H58" s="3" t="str">
        <f>VLOOKUP(A58, Players!$A$1:$H$553, 4, FALSE)</f>
        <v>Velocity</v>
      </c>
      <c r="I58" s="2">
        <v>150</v>
      </c>
      <c r="J58" s="3">
        <f t="shared" si="1"/>
        <v>1</v>
      </c>
    </row>
    <row r="59" spans="1:10">
      <c r="A59" s="5">
        <v>202</v>
      </c>
      <c r="B59" s="2">
        <v>4</v>
      </c>
      <c r="C59" s="2" t="s">
        <v>684</v>
      </c>
      <c r="D59" s="3" t="s">
        <v>680</v>
      </c>
      <c r="E59" s="3" t="s">
        <v>689</v>
      </c>
      <c r="F59" s="3" t="str">
        <f>VLOOKUP(A59, Players!A:E, 2, FALSE)</f>
        <v>mulleR</v>
      </c>
      <c r="G59" s="3" t="s">
        <v>112</v>
      </c>
      <c r="H59" s="3" t="str">
        <f>VLOOKUP(A59, Players!$A$1:$H$553, 4, FALSE)</f>
        <v>Technosports</v>
      </c>
      <c r="I59" s="2">
        <v>150</v>
      </c>
      <c r="J59" s="3">
        <f t="shared" si="1"/>
        <v>4</v>
      </c>
    </row>
    <row r="60" spans="1:10">
      <c r="A60" s="5">
        <v>283</v>
      </c>
      <c r="B60" s="2">
        <v>4</v>
      </c>
      <c r="C60" s="2" t="s">
        <v>684</v>
      </c>
      <c r="D60" s="3" t="s">
        <v>680</v>
      </c>
      <c r="E60" s="3" t="s">
        <v>689</v>
      </c>
      <c r="F60" s="3" t="str">
        <f>VLOOKUP(A60, Players!A:E, 2, FALSE)</f>
        <v>SHERMANN</v>
      </c>
      <c r="G60" s="3" t="s">
        <v>112</v>
      </c>
      <c r="H60" s="3" t="str">
        <f>VLOOKUP(A60, Players!$A$1:$H$553, 4, FALSE)</f>
        <v>Technosports</v>
      </c>
      <c r="I60" s="2">
        <v>150</v>
      </c>
      <c r="J60" s="3">
        <f t="shared" si="1"/>
        <v>4</v>
      </c>
    </row>
    <row r="61" spans="1:10">
      <c r="A61" s="2">
        <v>97</v>
      </c>
      <c r="B61" s="2">
        <v>4</v>
      </c>
      <c r="C61" s="2" t="s">
        <v>684</v>
      </c>
      <c r="D61" s="3" t="s">
        <v>680</v>
      </c>
      <c r="E61" s="3" t="s">
        <v>689</v>
      </c>
      <c r="F61" s="3" t="str">
        <f>VLOOKUP(A61, Players!A:E, 2, FALSE)</f>
        <v>F4CTOR</v>
      </c>
      <c r="G61" s="3" t="s">
        <v>112</v>
      </c>
      <c r="H61" s="3" t="str">
        <f>VLOOKUP(A61, Players!$A$1:$H$553, 4, FALSE)</f>
        <v>Technosports</v>
      </c>
      <c r="I61" s="2">
        <v>150</v>
      </c>
      <c r="J61" s="3">
        <f t="shared" si="1"/>
        <v>4</v>
      </c>
    </row>
    <row r="62" spans="1:10">
      <c r="A62" s="2">
        <v>184</v>
      </c>
      <c r="B62" s="2">
        <v>5</v>
      </c>
      <c r="C62" s="2" t="s">
        <v>679</v>
      </c>
      <c r="D62" s="3" t="s">
        <v>685</v>
      </c>
      <c r="E62" s="3" t="s">
        <v>691</v>
      </c>
      <c r="F62" s="3" t="str">
        <f>VLOOKUP(A62, Players!A:E, 2, FALSE)</f>
        <v>M1RANA</v>
      </c>
      <c r="G62" s="3" t="s">
        <v>79</v>
      </c>
      <c r="H62" s="3" t="str">
        <f>VLOOKUP(A62, Players!$A$1:$H$553, 4, FALSE)</f>
        <v>Black Panthers</v>
      </c>
      <c r="I62" s="2">
        <v>150</v>
      </c>
      <c r="J62" s="3">
        <f t="shared" si="1"/>
        <v>4</v>
      </c>
    </row>
    <row r="63" spans="1:10">
      <c r="A63" s="2">
        <v>79</v>
      </c>
      <c r="B63" s="2">
        <v>5</v>
      </c>
      <c r="C63" s="2" t="s">
        <v>679</v>
      </c>
      <c r="D63" s="3" t="s">
        <v>685</v>
      </c>
      <c r="E63" s="3" t="s">
        <v>691</v>
      </c>
      <c r="F63" s="3" t="str">
        <f>VLOOKUP(A63, Players!A:E, 2, FALSE)</f>
        <v>DumN</v>
      </c>
      <c r="G63" s="3" t="s">
        <v>79</v>
      </c>
      <c r="H63" s="3" t="str">
        <f>VLOOKUP(A63, Players!$A$1:$H$553, 4, FALSE)</f>
        <v>Black Panthers</v>
      </c>
      <c r="I63" s="2">
        <v>150</v>
      </c>
      <c r="J63" s="3">
        <f t="shared" si="1"/>
        <v>4</v>
      </c>
    </row>
    <row r="64" spans="1:10">
      <c r="A64" s="2">
        <v>6</v>
      </c>
      <c r="B64" s="2">
        <v>5</v>
      </c>
      <c r="C64" s="2" t="s">
        <v>679</v>
      </c>
      <c r="D64" s="3" t="s">
        <v>685</v>
      </c>
      <c r="E64" s="3" t="s">
        <v>691</v>
      </c>
      <c r="F64" s="3" t="str">
        <f>VLOOKUP(A64, Players!A:E, 2, FALSE)</f>
        <v>Ace</v>
      </c>
      <c r="G64" s="3" t="s">
        <v>79</v>
      </c>
      <c r="H64" s="3" t="str">
        <f>VLOOKUP(A64, Players!$A$1:$H$553, 4, FALSE)</f>
        <v>Black Panthers</v>
      </c>
      <c r="I64" s="2">
        <v>150</v>
      </c>
      <c r="J64" s="3">
        <f t="shared" si="1"/>
        <v>4</v>
      </c>
    </row>
    <row r="65" spans="1:10">
      <c r="A65" s="2">
        <v>337</v>
      </c>
      <c r="B65" s="2">
        <v>5</v>
      </c>
      <c r="C65" s="2" t="s">
        <v>679</v>
      </c>
      <c r="D65" s="3" t="s">
        <v>685</v>
      </c>
      <c r="E65" s="3" t="s">
        <v>691</v>
      </c>
      <c r="F65" s="3" t="str">
        <f>VLOOKUP(A65, Players!A:E, 2, FALSE)</f>
        <v>w1ng</v>
      </c>
      <c r="G65" s="3" t="s">
        <v>79</v>
      </c>
      <c r="H65" s="3" t="str">
        <f>VLOOKUP(A65, Players!$A$1:$H$553, 4, FALSE)</f>
        <v>Black Panthers</v>
      </c>
      <c r="I65" s="2">
        <v>150</v>
      </c>
      <c r="J65" s="3">
        <f t="shared" si="1"/>
        <v>4</v>
      </c>
    </row>
    <row r="66" spans="1:10">
      <c r="A66" s="2">
        <v>153</v>
      </c>
      <c r="B66" s="2">
        <v>5</v>
      </c>
      <c r="C66" s="2" t="s">
        <v>679</v>
      </c>
      <c r="D66" s="3" t="s">
        <v>685</v>
      </c>
      <c r="E66" s="3" t="s">
        <v>691</v>
      </c>
      <c r="F66" s="3" t="str">
        <f>VLOOKUP(A66, Players!A:E, 2, FALSE)</f>
        <v>Kara</v>
      </c>
      <c r="G66" s="3" t="s">
        <v>79</v>
      </c>
      <c r="H66" s="3" t="str">
        <f>VLOOKUP(A66, Players!$A$1:$H$553, 4, FALSE)</f>
        <v>Fire Lords</v>
      </c>
      <c r="I66" s="2">
        <v>150</v>
      </c>
      <c r="J66" s="3">
        <f t="shared" ref="J66:J97" si="2">COUNTIFS(E:E, E66, G:G,G66,H:H,H66)</f>
        <v>1</v>
      </c>
    </row>
    <row r="67" spans="1:10">
      <c r="A67" s="2">
        <v>304</v>
      </c>
      <c r="B67" s="2">
        <v>5</v>
      </c>
      <c r="C67" s="2" t="s">
        <v>682</v>
      </c>
      <c r="D67" s="3" t="s">
        <v>685</v>
      </c>
      <c r="E67" s="3" t="s">
        <v>691</v>
      </c>
      <c r="F67" s="3" t="str">
        <f>VLOOKUP(A67, Players!A:E, 2, FALSE)</f>
        <v>StorM</v>
      </c>
      <c r="G67" s="3" t="s">
        <v>213</v>
      </c>
      <c r="H67" s="3" t="str">
        <f>VLOOKUP(A67, Players!$A$1:$H$553, 4, FALSE)</f>
        <v>CRYSTAL</v>
      </c>
      <c r="I67" s="2">
        <v>90</v>
      </c>
      <c r="J67" s="3">
        <f t="shared" si="2"/>
        <v>3</v>
      </c>
    </row>
    <row r="68" spans="1:10">
      <c r="A68" s="2">
        <v>129</v>
      </c>
      <c r="B68" s="2">
        <v>5</v>
      </c>
      <c r="C68" s="2" t="s">
        <v>682</v>
      </c>
      <c r="D68" s="3" t="s">
        <v>685</v>
      </c>
      <c r="E68" s="3" t="s">
        <v>691</v>
      </c>
      <c r="F68" s="3" t="str">
        <f>VLOOKUP(A68, Players!A:E, 2, FALSE)</f>
        <v>Zella</v>
      </c>
      <c r="G68" s="3" t="s">
        <v>213</v>
      </c>
      <c r="H68" s="3" t="str">
        <f>VLOOKUP(A68, Players!$A$1:$H$553, 4, FALSE)</f>
        <v>Prodigy</v>
      </c>
      <c r="I68" s="2">
        <v>90</v>
      </c>
      <c r="J68" s="3">
        <f t="shared" si="2"/>
        <v>1</v>
      </c>
    </row>
    <row r="69" spans="1:10">
      <c r="A69" s="2">
        <v>335</v>
      </c>
      <c r="B69" s="2">
        <v>5</v>
      </c>
      <c r="C69" s="2" t="s">
        <v>682</v>
      </c>
      <c r="D69" s="3" t="s">
        <v>685</v>
      </c>
      <c r="E69" s="3" t="s">
        <v>691</v>
      </c>
      <c r="F69" s="3" t="str">
        <f>VLOOKUP(A69, Players!A:E, 2, FALSE)</f>
        <v>VolcaN</v>
      </c>
      <c r="G69" s="3" t="s">
        <v>213</v>
      </c>
      <c r="H69" s="3" t="str">
        <f>VLOOKUP(A69, Players!$A$1:$H$553, 4, FALSE)</f>
        <v>NME</v>
      </c>
      <c r="I69" s="2">
        <v>90</v>
      </c>
      <c r="J69" s="3">
        <f t="shared" si="2"/>
        <v>1</v>
      </c>
    </row>
    <row r="70" spans="1:10">
      <c r="A70" s="2">
        <v>347</v>
      </c>
      <c r="B70" s="2">
        <v>5</v>
      </c>
      <c r="C70" s="2" t="s">
        <v>682</v>
      </c>
      <c r="D70" s="3" t="s">
        <v>685</v>
      </c>
      <c r="E70" s="3" t="s">
        <v>691</v>
      </c>
      <c r="F70" s="3" t="str">
        <f>VLOOKUP(A70, Players!A:E, 2, FALSE)</f>
        <v>ZENN</v>
      </c>
      <c r="G70" s="3" t="s">
        <v>213</v>
      </c>
      <c r="H70" s="3" t="str">
        <f>VLOOKUP(A70, Players!$A$1:$H$553, 4, FALSE)</f>
        <v>CRYSTAL</v>
      </c>
      <c r="I70" s="2">
        <v>90</v>
      </c>
      <c r="J70" s="3">
        <f t="shared" si="2"/>
        <v>3</v>
      </c>
    </row>
    <row r="71" spans="1:10">
      <c r="A71" s="2">
        <v>218</v>
      </c>
      <c r="B71" s="2">
        <v>5</v>
      </c>
      <c r="C71" s="2" t="s">
        <v>682</v>
      </c>
      <c r="D71" s="3" t="s">
        <v>685</v>
      </c>
      <c r="E71" s="3" t="s">
        <v>691</v>
      </c>
      <c r="F71" s="3" t="str">
        <f>VLOOKUP(A71, Players!A:E, 2, FALSE)</f>
        <v>NoiSe</v>
      </c>
      <c r="G71" s="3" t="s">
        <v>213</v>
      </c>
      <c r="H71" s="3" t="str">
        <f>VLOOKUP(A71, Players!$A$1:$H$553, 4, FALSE)</f>
        <v>CRYSTAL</v>
      </c>
      <c r="I71" s="2">
        <v>90</v>
      </c>
      <c r="J71" s="3">
        <f t="shared" si="2"/>
        <v>3</v>
      </c>
    </row>
    <row r="72" spans="1:10">
      <c r="A72" s="2">
        <v>8</v>
      </c>
      <c r="B72" s="2">
        <v>5</v>
      </c>
      <c r="C72" s="2" t="s">
        <v>684</v>
      </c>
      <c r="D72" s="3" t="s">
        <v>685</v>
      </c>
      <c r="E72" s="3" t="s">
        <v>691</v>
      </c>
      <c r="F72" s="3" t="str">
        <f>VLOOKUP(A72, Players!A:E, 2, FALSE)</f>
        <v>AdRe</v>
      </c>
      <c r="G72" s="3" t="s">
        <v>683</v>
      </c>
      <c r="H72" s="3" t="str">
        <f>VLOOKUP(A72, Players!$A$1:$H$553, 4, FALSE)</f>
        <v>Tornado</v>
      </c>
      <c r="I72" s="2">
        <v>30</v>
      </c>
      <c r="J72" s="3">
        <f t="shared" si="2"/>
        <v>1</v>
      </c>
    </row>
    <row r="73" spans="1:10">
      <c r="A73" s="2">
        <v>41</v>
      </c>
      <c r="B73" s="2">
        <v>5</v>
      </c>
      <c r="C73" s="2" t="s">
        <v>684</v>
      </c>
      <c r="D73" s="3" t="s">
        <v>685</v>
      </c>
      <c r="E73" s="3" t="s">
        <v>691</v>
      </c>
      <c r="F73" s="3" t="str">
        <f>VLOOKUP(A73, Players!A:E, 2, FALSE)</f>
        <v>BlitZz</v>
      </c>
      <c r="G73" s="3" t="s">
        <v>683</v>
      </c>
      <c r="H73" s="3" t="str">
        <f>VLOOKUP(A73, Players!$A$1:$H$553, 4, FALSE)</f>
        <v>CRYSTAL</v>
      </c>
      <c r="I73" s="2">
        <v>30</v>
      </c>
      <c r="J73" s="3">
        <f t="shared" si="2"/>
        <v>2</v>
      </c>
    </row>
    <row r="74" spans="1:10">
      <c r="A74" s="2">
        <v>55</v>
      </c>
      <c r="B74" s="2">
        <v>5</v>
      </c>
      <c r="C74" s="2" t="s">
        <v>684</v>
      </c>
      <c r="D74" s="3" t="s">
        <v>685</v>
      </c>
      <c r="E74" s="3" t="s">
        <v>691</v>
      </c>
      <c r="F74" s="3" t="str">
        <f>VLOOKUP(A74, Players!A:E, 2, FALSE)</f>
        <v>CNBL</v>
      </c>
      <c r="G74" s="3" t="s">
        <v>683</v>
      </c>
      <c r="H74" s="3" t="str">
        <f>VLOOKUP(A74, Players!$A$1:$H$553, 4, FALSE)</f>
        <v>CRYSTAL</v>
      </c>
      <c r="I74" s="2">
        <v>30</v>
      </c>
      <c r="J74" s="3">
        <f t="shared" si="2"/>
        <v>2</v>
      </c>
    </row>
    <row r="75" spans="1:10">
      <c r="A75" s="2">
        <v>33</v>
      </c>
      <c r="B75" s="2">
        <v>5</v>
      </c>
      <c r="C75" s="2" t="s">
        <v>684</v>
      </c>
      <c r="D75" s="3" t="s">
        <v>685</v>
      </c>
      <c r="E75" s="3" t="s">
        <v>691</v>
      </c>
      <c r="F75" s="3" t="str">
        <f>VLOOKUP(A75, Players!A:E, 2, FALSE)</f>
        <v>B1OM</v>
      </c>
      <c r="G75" s="3" t="s">
        <v>683</v>
      </c>
      <c r="H75" s="3" t="str">
        <f>VLOOKUP(A75, Players!$A$1:$H$553, 4, FALSE)</f>
        <v>Prodigy</v>
      </c>
      <c r="I75" s="2">
        <v>30</v>
      </c>
      <c r="J75" s="3">
        <f t="shared" si="2"/>
        <v>1</v>
      </c>
    </row>
    <row r="76" spans="1:10">
      <c r="A76" s="2">
        <v>245</v>
      </c>
      <c r="B76" s="2">
        <v>5</v>
      </c>
      <c r="C76" s="2" t="s">
        <v>684</v>
      </c>
      <c r="D76" s="3" t="s">
        <v>685</v>
      </c>
      <c r="E76" s="3" t="s">
        <v>691</v>
      </c>
      <c r="F76" s="3" t="str">
        <f>VLOOKUP(A76, Players!A:E, 2, FALSE)</f>
        <v>R1ot</v>
      </c>
      <c r="G76" s="3" t="s">
        <v>683</v>
      </c>
      <c r="H76" s="3" t="str">
        <f>VLOOKUP(A76, Players!$A$1:$H$553, 4, FALSE)</f>
        <v>NME</v>
      </c>
      <c r="I76" s="2">
        <v>30</v>
      </c>
      <c r="J76" s="3">
        <f t="shared" si="2"/>
        <v>1</v>
      </c>
    </row>
    <row r="77" spans="1:10">
      <c r="A77" s="2">
        <v>133</v>
      </c>
      <c r="B77" s="2">
        <v>5</v>
      </c>
      <c r="C77" s="2" t="s">
        <v>684</v>
      </c>
      <c r="D77" s="3" t="s">
        <v>685</v>
      </c>
      <c r="E77" s="3" t="s">
        <v>691</v>
      </c>
      <c r="F77" s="3" t="str">
        <f>VLOOKUP(A77, Players!A:E, 2, FALSE)</f>
        <v>NeL</v>
      </c>
      <c r="G77" s="3" t="s">
        <v>372</v>
      </c>
      <c r="H77" s="3" t="str">
        <f>VLOOKUP(A77, Players!$A$1:$H$553, 4, FALSE)</f>
        <v>Velocity</v>
      </c>
      <c r="I77" s="2">
        <v>30</v>
      </c>
      <c r="J77" s="3">
        <f t="shared" si="2"/>
        <v>2</v>
      </c>
    </row>
    <row r="78" spans="1:10">
      <c r="A78" s="2">
        <v>253</v>
      </c>
      <c r="B78" s="2">
        <v>5</v>
      </c>
      <c r="C78" s="2" t="s">
        <v>684</v>
      </c>
      <c r="D78" s="3" t="s">
        <v>685</v>
      </c>
      <c r="E78" s="3" t="s">
        <v>691</v>
      </c>
      <c r="F78" s="3" t="str">
        <f>VLOOKUP(A78, Players!A:E, 2, FALSE)</f>
        <v>Relley</v>
      </c>
      <c r="G78" s="3" t="s">
        <v>372</v>
      </c>
      <c r="H78" s="3">
        <f>VLOOKUP(A78, Players!$A$1:$H$553, 4, FALSE)</f>
        <v>0</v>
      </c>
      <c r="I78" s="2">
        <v>30</v>
      </c>
      <c r="J78" s="3">
        <f t="shared" si="2"/>
        <v>2</v>
      </c>
    </row>
    <row r="79" spans="1:10">
      <c r="A79" s="2">
        <v>315</v>
      </c>
      <c r="B79" s="2">
        <v>5</v>
      </c>
      <c r="C79" s="2" t="s">
        <v>684</v>
      </c>
      <c r="D79" s="3" t="s">
        <v>685</v>
      </c>
      <c r="E79" s="3" t="s">
        <v>691</v>
      </c>
      <c r="F79" s="3" t="str">
        <f>VLOOKUP(A79, Players!A:E, 2, FALSE)</f>
        <v>Termit</v>
      </c>
      <c r="G79" s="3" t="s">
        <v>372</v>
      </c>
      <c r="H79" s="3" t="str">
        <f>VLOOKUP(A79, Players!$A$1:$H$553, 4, FALSE)</f>
        <v>Velocity</v>
      </c>
      <c r="I79" s="2">
        <v>30</v>
      </c>
      <c r="J79" s="3">
        <f t="shared" si="2"/>
        <v>2</v>
      </c>
    </row>
    <row r="80" spans="1:10">
      <c r="A80" s="2">
        <v>212</v>
      </c>
      <c r="B80" s="2">
        <v>5</v>
      </c>
      <c r="C80" s="2" t="s">
        <v>684</v>
      </c>
      <c r="D80" s="3" t="s">
        <v>685</v>
      </c>
      <c r="E80" s="3" t="s">
        <v>691</v>
      </c>
      <c r="F80" s="3" t="str">
        <f>VLOOKUP(A80, Players!A:E, 2, FALSE)</f>
        <v>Nero</v>
      </c>
      <c r="G80" s="3" t="s">
        <v>372</v>
      </c>
      <c r="H80" s="3" t="str">
        <f>VLOOKUP(A80, Players!$A$1:$H$553, 4, FALSE)</f>
        <v>Technosports</v>
      </c>
      <c r="I80" s="2">
        <v>30</v>
      </c>
      <c r="J80" s="3">
        <f t="shared" si="2"/>
        <v>1</v>
      </c>
    </row>
    <row r="81" spans="1:10">
      <c r="A81" s="2">
        <v>899</v>
      </c>
      <c r="B81" s="2">
        <v>5</v>
      </c>
      <c r="C81" s="2" t="s">
        <v>684</v>
      </c>
      <c r="D81" s="3" t="s">
        <v>685</v>
      </c>
      <c r="E81" s="3" t="s">
        <v>691</v>
      </c>
      <c r="F81" s="3" t="str">
        <f>VLOOKUP(A81, Players!A:E, 2, FALSE)</f>
        <v>AtoM</v>
      </c>
      <c r="G81" s="3" t="s">
        <v>372</v>
      </c>
      <c r="H81" s="3">
        <f>VLOOKUP(A81, Players!$A$1:$H$553, 4, FALSE)</f>
        <v>0</v>
      </c>
      <c r="I81" s="2">
        <v>30</v>
      </c>
      <c r="J81" s="3">
        <f t="shared" si="2"/>
        <v>2</v>
      </c>
    </row>
    <row r="82" spans="1:10">
      <c r="A82" s="2">
        <v>62</v>
      </c>
      <c r="B82" s="2">
        <v>6</v>
      </c>
      <c r="C82" s="2" t="s">
        <v>679</v>
      </c>
      <c r="D82" s="3" t="s">
        <v>680</v>
      </c>
      <c r="E82" s="3" t="s">
        <v>692</v>
      </c>
      <c r="F82" s="3" t="str">
        <f>VLOOKUP(A82, Players!A:E, 2, FALSE)</f>
        <v>Cross</v>
      </c>
      <c r="G82" s="3" t="s">
        <v>128</v>
      </c>
      <c r="H82" s="3" t="str">
        <f>VLOOKUP(A82, Players!$A$1:$H$553, 4, FALSE)</f>
        <v>OMEGA</v>
      </c>
      <c r="I82" s="2">
        <v>750</v>
      </c>
      <c r="J82" s="3">
        <f t="shared" si="2"/>
        <v>5</v>
      </c>
    </row>
    <row r="83" spans="1:10">
      <c r="A83" s="2">
        <v>7</v>
      </c>
      <c r="B83" s="2">
        <v>6</v>
      </c>
      <c r="C83" s="2" t="s">
        <v>679</v>
      </c>
      <c r="D83" s="3" t="s">
        <v>680</v>
      </c>
      <c r="E83" s="3" t="s">
        <v>692</v>
      </c>
      <c r="F83" s="3" t="str">
        <f>VLOOKUP(A83, Players!A:E, 2, FALSE)</f>
        <v>Act1oN</v>
      </c>
      <c r="G83" s="3" t="s">
        <v>128</v>
      </c>
      <c r="H83" s="3" t="str">
        <f>VLOOKUP(A83, Players!$A$1:$H$553, 4, FALSE)</f>
        <v>OMEGA</v>
      </c>
      <c r="I83" s="2">
        <v>750</v>
      </c>
      <c r="J83" s="3">
        <f t="shared" si="2"/>
        <v>5</v>
      </c>
    </row>
    <row r="84" spans="1:10">
      <c r="A84" s="2">
        <v>260</v>
      </c>
      <c r="B84" s="2">
        <v>6</v>
      </c>
      <c r="C84" s="2" t="s">
        <v>679</v>
      </c>
      <c r="D84" s="3" t="s">
        <v>680</v>
      </c>
      <c r="E84" s="3" t="s">
        <v>692</v>
      </c>
      <c r="F84" s="3" t="str">
        <f>VLOOKUP(A84, Players!A:E, 2, FALSE)</f>
        <v>ROND</v>
      </c>
      <c r="G84" s="3" t="s">
        <v>128</v>
      </c>
      <c r="H84" s="3" t="str">
        <f>VLOOKUP(A84, Players!$A$1:$H$553, 4, FALSE)</f>
        <v>OMEGA</v>
      </c>
      <c r="I84" s="2">
        <v>750</v>
      </c>
      <c r="J84" s="3">
        <f t="shared" si="2"/>
        <v>5</v>
      </c>
    </row>
    <row r="85" spans="1:10">
      <c r="A85" s="2">
        <v>144</v>
      </c>
      <c r="B85" s="2">
        <v>6</v>
      </c>
      <c r="C85" s="2" t="s">
        <v>679</v>
      </c>
      <c r="D85" s="3" t="s">
        <v>680</v>
      </c>
      <c r="E85" s="3" t="s">
        <v>692</v>
      </c>
      <c r="F85" s="3" t="str">
        <f>VLOOKUP(A85, Players!A:E, 2, FALSE)</f>
        <v>JC</v>
      </c>
      <c r="G85" s="3" t="s">
        <v>128</v>
      </c>
      <c r="H85" s="3" t="str">
        <f>VLOOKUP(A85, Players!$A$1:$H$553, 4, FALSE)</f>
        <v>OMEGA</v>
      </c>
      <c r="I85" s="2">
        <v>750</v>
      </c>
      <c r="J85" s="3">
        <f t="shared" si="2"/>
        <v>5</v>
      </c>
    </row>
    <row r="86" spans="1:10">
      <c r="A86" s="2">
        <v>130</v>
      </c>
      <c r="B86" s="2">
        <v>6</v>
      </c>
      <c r="C86" s="2" t="s">
        <v>679</v>
      </c>
      <c r="D86" s="3" t="s">
        <v>680</v>
      </c>
      <c r="E86" s="3" t="s">
        <v>692</v>
      </c>
      <c r="F86" s="3" t="str">
        <f>VLOOKUP(A86, Players!A:E, 2, FALSE)</f>
        <v>Grf95</v>
      </c>
      <c r="G86" s="3" t="s">
        <v>128</v>
      </c>
      <c r="H86" s="3" t="str">
        <f>VLOOKUP(A86, Players!$A$1:$H$553, 4, FALSE)</f>
        <v>OMEGA</v>
      </c>
      <c r="I86" s="2">
        <v>750</v>
      </c>
      <c r="J86" s="3">
        <f t="shared" si="2"/>
        <v>5</v>
      </c>
    </row>
    <row r="87" spans="1:10">
      <c r="A87" s="2">
        <v>252</v>
      </c>
      <c r="B87" s="2">
        <v>6</v>
      </c>
      <c r="C87" s="2" t="s">
        <v>682</v>
      </c>
      <c r="D87" s="3" t="s">
        <v>680</v>
      </c>
      <c r="E87" s="3" t="s">
        <v>692</v>
      </c>
      <c r="F87" s="3" t="str">
        <f>VLOOKUP(A87, Players!A:E, 2, FALSE)</f>
        <v>RC</v>
      </c>
      <c r="G87" s="3" t="s">
        <v>690</v>
      </c>
      <c r="H87" s="3" t="str">
        <f>VLOOKUP(A87, Players!$A$1:$H$553, 4, FALSE)</f>
        <v>C-Rox.1UP</v>
      </c>
      <c r="I87" s="2">
        <v>450</v>
      </c>
      <c r="J87" s="3">
        <f t="shared" si="2"/>
        <v>5</v>
      </c>
    </row>
    <row r="88" spans="1:10">
      <c r="A88" s="2">
        <v>75</v>
      </c>
      <c r="B88" s="2">
        <v>6</v>
      </c>
      <c r="C88" s="2" t="s">
        <v>682</v>
      </c>
      <c r="D88" s="3" t="s">
        <v>680</v>
      </c>
      <c r="E88" s="3" t="s">
        <v>692</v>
      </c>
      <c r="F88" s="3" t="str">
        <f>VLOOKUP(A88, Players!A:E, 2, FALSE)</f>
        <v>DNM</v>
      </c>
      <c r="G88" s="3" t="s">
        <v>690</v>
      </c>
      <c r="H88" s="3" t="str">
        <f>VLOOKUP(A88, Players!$A$1:$H$553, 4, FALSE)</f>
        <v>C-Rox.1UP</v>
      </c>
      <c r="I88" s="2">
        <v>450</v>
      </c>
      <c r="J88" s="3">
        <f t="shared" si="2"/>
        <v>5</v>
      </c>
    </row>
    <row r="89" spans="1:10">
      <c r="A89" s="2">
        <v>121</v>
      </c>
      <c r="B89" s="2">
        <v>6</v>
      </c>
      <c r="C89" s="2" t="s">
        <v>682</v>
      </c>
      <c r="D89" s="3" t="s">
        <v>680</v>
      </c>
      <c r="E89" s="3" t="s">
        <v>692</v>
      </c>
      <c r="F89" s="3" t="str">
        <f>VLOOKUP(A89, Players!A:E, 2, FALSE)</f>
        <v>g1f</v>
      </c>
      <c r="G89" s="3" t="s">
        <v>690</v>
      </c>
      <c r="H89" s="3" t="str">
        <f>VLOOKUP(A89, Players!$A$1:$H$553, 4, FALSE)</f>
        <v>C-Rox.1UP</v>
      </c>
      <c r="I89" s="2">
        <v>450</v>
      </c>
      <c r="J89" s="3">
        <f t="shared" si="2"/>
        <v>5</v>
      </c>
    </row>
    <row r="90" spans="1:10">
      <c r="A90" s="2">
        <v>103</v>
      </c>
      <c r="B90" s="2">
        <v>6</v>
      </c>
      <c r="C90" s="2" t="s">
        <v>682</v>
      </c>
      <c r="D90" s="3" t="s">
        <v>680</v>
      </c>
      <c r="E90" s="3" t="s">
        <v>692</v>
      </c>
      <c r="F90" s="3" t="str">
        <f>VLOOKUP(A90, Players!A:E, 2, FALSE)</f>
        <v>Fillip</v>
      </c>
      <c r="G90" s="3" t="s">
        <v>690</v>
      </c>
      <c r="H90" s="3" t="str">
        <f>VLOOKUP(A90, Players!$A$1:$H$553, 4, FALSE)</f>
        <v>C-Rox.1UP</v>
      </c>
      <c r="I90" s="2">
        <v>450</v>
      </c>
      <c r="J90" s="3">
        <f t="shared" si="2"/>
        <v>5</v>
      </c>
    </row>
    <row r="91" spans="1:10">
      <c r="A91" s="2">
        <v>314</v>
      </c>
      <c r="B91" s="2">
        <v>6</v>
      </c>
      <c r="C91" s="2" t="s">
        <v>682</v>
      </c>
      <c r="D91" s="3" t="s">
        <v>680</v>
      </c>
      <c r="E91" s="3" t="s">
        <v>692</v>
      </c>
      <c r="F91" s="3" t="str">
        <f>VLOOKUP(A91, Players!A:E, 2, FALSE)</f>
        <v>Tempo</v>
      </c>
      <c r="G91" s="3" t="s">
        <v>690</v>
      </c>
      <c r="H91" s="3" t="str">
        <f>VLOOKUP(A91, Players!$A$1:$H$553, 4, FALSE)</f>
        <v>C-Rox.1UP</v>
      </c>
      <c r="I91" s="2">
        <v>450</v>
      </c>
      <c r="J91" s="3">
        <f t="shared" si="2"/>
        <v>5</v>
      </c>
    </row>
    <row r="92" spans="1:10">
      <c r="A92" s="2">
        <v>238</v>
      </c>
      <c r="B92" s="2">
        <v>6</v>
      </c>
      <c r="C92" s="2" t="s">
        <v>684</v>
      </c>
      <c r="D92" s="3" t="s">
        <v>680</v>
      </c>
      <c r="E92" s="3" t="s">
        <v>692</v>
      </c>
      <c r="F92" s="3" t="str">
        <f>VLOOKUP(A92, Players!A:E, 2, FALSE)</f>
        <v>Phoen1x</v>
      </c>
      <c r="G92" s="3" t="s">
        <v>317</v>
      </c>
      <c r="H92" s="3" t="str">
        <f>VLOOKUP(A92, Players!$A$1:$H$553, 4, FALSE)</f>
        <v>NME</v>
      </c>
      <c r="I92" s="2">
        <v>150</v>
      </c>
      <c r="J92" s="3">
        <f t="shared" si="2"/>
        <v>1</v>
      </c>
    </row>
    <row r="93" spans="1:10">
      <c r="A93" s="2">
        <v>217</v>
      </c>
      <c r="B93" s="2">
        <v>6</v>
      </c>
      <c r="C93" s="2" t="s">
        <v>684</v>
      </c>
      <c r="D93" s="3" t="s">
        <v>680</v>
      </c>
      <c r="E93" s="3" t="s">
        <v>692</v>
      </c>
      <c r="F93" s="3" t="str">
        <f>VLOOKUP(A93, Players!A:E, 2, FALSE)</f>
        <v>NoFocusTank</v>
      </c>
      <c r="G93" s="3" t="s">
        <v>317</v>
      </c>
      <c r="H93" s="3" t="str">
        <f>VLOOKUP(A93, Players!$A$1:$H$553, 4, FALSE)</f>
        <v>Tornado</v>
      </c>
      <c r="I93" s="2">
        <v>150</v>
      </c>
      <c r="J93" s="3">
        <f t="shared" si="2"/>
        <v>4</v>
      </c>
    </row>
    <row r="94" spans="1:10">
      <c r="A94" s="2">
        <v>349</v>
      </c>
      <c r="B94" s="2">
        <v>6</v>
      </c>
      <c r="C94" s="2" t="s">
        <v>684</v>
      </c>
      <c r="D94" s="3" t="s">
        <v>680</v>
      </c>
      <c r="E94" s="3" t="s">
        <v>692</v>
      </c>
      <c r="F94" s="3" t="str">
        <f>VLOOKUP(A94, Players!A:E, 2, FALSE)</f>
        <v>Zodiac</v>
      </c>
      <c r="G94" s="3" t="s">
        <v>317</v>
      </c>
      <c r="H94" s="3" t="str">
        <f>VLOOKUP(A94, Players!$A$1:$H$553, 4, FALSE)</f>
        <v>Tornado</v>
      </c>
      <c r="I94" s="2">
        <v>150</v>
      </c>
      <c r="J94" s="3">
        <f t="shared" si="2"/>
        <v>4</v>
      </c>
    </row>
    <row r="95" spans="1:10">
      <c r="A95" s="2">
        <v>106</v>
      </c>
      <c r="B95" s="2">
        <v>6</v>
      </c>
      <c r="C95" s="2" t="s">
        <v>684</v>
      </c>
      <c r="D95" s="3" t="s">
        <v>680</v>
      </c>
      <c r="E95" s="3" t="s">
        <v>692</v>
      </c>
      <c r="F95" s="3" t="str">
        <f>VLOOKUP(A95, Players!A:E, 2, FALSE)</f>
        <v>FLAT</v>
      </c>
      <c r="G95" s="3" t="s">
        <v>317</v>
      </c>
      <c r="H95" s="3" t="str">
        <f>VLOOKUP(A95, Players!$A$1:$H$553, 4, FALSE)</f>
        <v>Tornado</v>
      </c>
      <c r="I95" s="2">
        <v>150</v>
      </c>
      <c r="J95" s="3">
        <f t="shared" si="2"/>
        <v>4</v>
      </c>
    </row>
    <row r="96" spans="1:10">
      <c r="A96" s="2">
        <v>243</v>
      </c>
      <c r="B96" s="2">
        <v>6</v>
      </c>
      <c r="C96" s="2" t="s">
        <v>684</v>
      </c>
      <c r="D96" s="3" t="s">
        <v>680</v>
      </c>
      <c r="E96" s="3" t="s">
        <v>692</v>
      </c>
      <c r="F96" s="3" t="str">
        <f>VLOOKUP(A96, Players!A:E, 2, FALSE)</f>
        <v>Quadro</v>
      </c>
      <c r="G96" s="3" t="s">
        <v>317</v>
      </c>
      <c r="H96" s="3" t="str">
        <f>VLOOKUP(A96, Players!$A$1:$H$553, 4, FALSE)</f>
        <v>Tornado</v>
      </c>
      <c r="I96" s="2">
        <v>150</v>
      </c>
      <c r="J96" s="3">
        <f t="shared" si="2"/>
        <v>4</v>
      </c>
    </row>
    <row r="97" spans="1:10">
      <c r="A97" s="2">
        <v>331</v>
      </c>
      <c r="B97" s="2">
        <v>6</v>
      </c>
      <c r="C97" s="2" t="s">
        <v>684</v>
      </c>
      <c r="D97" s="3" t="s">
        <v>680</v>
      </c>
      <c r="E97" s="3" t="s">
        <v>692</v>
      </c>
      <c r="F97" s="3" t="str">
        <f>VLOOKUP(A97, Players!A:E, 2, FALSE)</f>
        <v>Vector</v>
      </c>
      <c r="G97" s="3" t="s">
        <v>112</v>
      </c>
      <c r="H97" s="3" t="str">
        <f>VLOOKUP(A97, Players!$A$1:$H$553, 4, FALSE)</f>
        <v>Technosports</v>
      </c>
      <c r="I97" s="2">
        <v>150</v>
      </c>
      <c r="J97" s="3">
        <f t="shared" si="2"/>
        <v>4</v>
      </c>
    </row>
    <row r="98" spans="1:10">
      <c r="A98" s="2">
        <v>112</v>
      </c>
      <c r="B98" s="2">
        <v>6</v>
      </c>
      <c r="C98" s="2" t="s">
        <v>684</v>
      </c>
      <c r="D98" s="3" t="s">
        <v>680</v>
      </c>
      <c r="E98" s="3" t="s">
        <v>692</v>
      </c>
      <c r="F98" s="3" t="str">
        <f>VLOOKUP(A98, Players!A:E, 2, FALSE)</f>
        <v>Fox1</v>
      </c>
      <c r="G98" s="3" t="s">
        <v>112</v>
      </c>
      <c r="H98" s="3" t="str">
        <f>VLOOKUP(A98, Players!$A$1:$H$553, 4, FALSE)</f>
        <v>Velocity</v>
      </c>
      <c r="I98" s="2">
        <v>150</v>
      </c>
      <c r="J98" s="3">
        <f t="shared" ref="J98:J129" si="3">COUNTIFS(E:E, E98, G:G,G98,H:H,H98)</f>
        <v>1</v>
      </c>
    </row>
    <row r="99" spans="1:10">
      <c r="A99" s="2">
        <v>202</v>
      </c>
      <c r="B99" s="2">
        <v>6</v>
      </c>
      <c r="C99" s="2" t="s">
        <v>684</v>
      </c>
      <c r="D99" s="3" t="s">
        <v>680</v>
      </c>
      <c r="E99" s="3" t="s">
        <v>692</v>
      </c>
      <c r="F99" s="3" t="str">
        <f>VLOOKUP(A99, Players!A:E, 2, FALSE)</f>
        <v>mulleR</v>
      </c>
      <c r="G99" s="3" t="s">
        <v>112</v>
      </c>
      <c r="H99" s="3" t="str">
        <f>VLOOKUP(A99, Players!$A$1:$H$553, 4, FALSE)</f>
        <v>Technosports</v>
      </c>
      <c r="I99" s="2">
        <v>150</v>
      </c>
      <c r="J99" s="3">
        <f t="shared" si="3"/>
        <v>4</v>
      </c>
    </row>
    <row r="100" spans="1:10">
      <c r="A100" s="2">
        <v>283</v>
      </c>
      <c r="B100" s="2">
        <v>6</v>
      </c>
      <c r="C100" s="2" t="s">
        <v>684</v>
      </c>
      <c r="D100" s="3" t="s">
        <v>680</v>
      </c>
      <c r="E100" s="3" t="s">
        <v>692</v>
      </c>
      <c r="F100" s="3" t="str">
        <f>VLOOKUP(A100, Players!A:E, 2, FALSE)</f>
        <v>SHERMANN</v>
      </c>
      <c r="G100" s="3" t="s">
        <v>112</v>
      </c>
      <c r="H100" s="3" t="str">
        <f>VLOOKUP(A100, Players!$A$1:$H$553, 4, FALSE)</f>
        <v>Technosports</v>
      </c>
      <c r="I100" s="2">
        <v>150</v>
      </c>
      <c r="J100" s="3">
        <f t="shared" si="3"/>
        <v>4</v>
      </c>
    </row>
    <row r="101" spans="1:10">
      <c r="A101" s="2">
        <v>97</v>
      </c>
      <c r="B101" s="2">
        <v>6</v>
      </c>
      <c r="C101" s="2" t="s">
        <v>684</v>
      </c>
      <c r="D101" s="3" t="s">
        <v>680</v>
      </c>
      <c r="E101" s="3" t="s">
        <v>692</v>
      </c>
      <c r="F101" s="3" t="str">
        <f>VLOOKUP(A101, Players!A:E, 2, FALSE)</f>
        <v>F4CTOR</v>
      </c>
      <c r="G101" s="3" t="s">
        <v>112</v>
      </c>
      <c r="H101" s="3" t="str">
        <f>VLOOKUP(A101, Players!$A$1:$H$553, 4, FALSE)</f>
        <v>Technosports</v>
      </c>
      <c r="I101" s="2">
        <v>150</v>
      </c>
      <c r="J101" s="3">
        <f t="shared" si="3"/>
        <v>4</v>
      </c>
    </row>
    <row r="102" spans="1:10">
      <c r="A102" s="2">
        <v>328</v>
      </c>
      <c r="B102" s="2">
        <v>7</v>
      </c>
      <c r="C102" s="2" t="s">
        <v>679</v>
      </c>
      <c r="D102" s="3" t="s">
        <v>685</v>
      </c>
      <c r="E102" s="3" t="s">
        <v>693</v>
      </c>
      <c r="F102" s="3" t="str">
        <f>VLOOKUP(A102, Players!A:E, 2, FALSE)</f>
        <v>v1o</v>
      </c>
      <c r="G102" s="3" t="s">
        <v>694</v>
      </c>
      <c r="H102" s="3" t="str">
        <f>VLOOKUP(A102, Players!$A$1:$H$553, 4, FALSE)</f>
        <v>Luminous</v>
      </c>
      <c r="I102" s="2">
        <v>750</v>
      </c>
      <c r="J102" s="3">
        <f t="shared" si="3"/>
        <v>5</v>
      </c>
    </row>
    <row r="103" spans="1:10">
      <c r="A103" s="2">
        <v>68</v>
      </c>
      <c r="B103" s="2">
        <v>7</v>
      </c>
      <c r="C103" s="2" t="s">
        <v>679</v>
      </c>
      <c r="D103" s="3" t="s">
        <v>685</v>
      </c>
      <c r="E103" s="3" t="s">
        <v>693</v>
      </c>
      <c r="F103" s="3" t="str">
        <f>VLOOKUP(A103, Players!A:E, 2, FALSE)</f>
        <v>DarkoN</v>
      </c>
      <c r="G103" s="3" t="s">
        <v>694</v>
      </c>
      <c r="H103" s="3" t="str">
        <f>VLOOKUP(A103, Players!$A$1:$H$553, 4, FALSE)</f>
        <v>Luminous</v>
      </c>
      <c r="I103" s="2">
        <v>750</v>
      </c>
      <c r="J103" s="3">
        <f t="shared" si="3"/>
        <v>5</v>
      </c>
    </row>
    <row r="104" spans="1:10">
      <c r="A104" s="2">
        <v>74</v>
      </c>
      <c r="B104" s="2">
        <v>7</v>
      </c>
      <c r="C104" s="2" t="s">
        <v>679</v>
      </c>
      <c r="D104" s="3" t="s">
        <v>685</v>
      </c>
      <c r="E104" s="3" t="s">
        <v>693</v>
      </c>
      <c r="F104" s="3" t="str">
        <f>VLOOKUP(A104, Players!A:E, 2, FALSE)</f>
        <v>Dex</v>
      </c>
      <c r="G104" s="3" t="s">
        <v>694</v>
      </c>
      <c r="H104" s="3" t="str">
        <f>VLOOKUP(A104, Players!$A$1:$H$553, 4, FALSE)</f>
        <v>Luminous</v>
      </c>
      <c r="I104" s="2">
        <v>750</v>
      </c>
      <c r="J104" s="3">
        <f t="shared" si="3"/>
        <v>5</v>
      </c>
    </row>
    <row r="105" spans="1:10">
      <c r="A105" s="2">
        <v>78</v>
      </c>
      <c r="B105" s="2">
        <v>7</v>
      </c>
      <c r="C105" s="2" t="s">
        <v>679</v>
      </c>
      <c r="D105" s="3" t="s">
        <v>685</v>
      </c>
      <c r="E105" s="3" t="s">
        <v>693</v>
      </c>
      <c r="F105" s="3" t="str">
        <f>VLOOKUP(A105, Players!A:E, 2, FALSE)</f>
        <v>DreaM</v>
      </c>
      <c r="G105" s="3" t="s">
        <v>694</v>
      </c>
      <c r="H105" s="3" t="str">
        <f>VLOOKUP(A105, Players!$A$1:$H$553, 4, FALSE)</f>
        <v>Luminous</v>
      </c>
      <c r="I105" s="2">
        <v>750</v>
      </c>
      <c r="J105" s="3">
        <f t="shared" si="3"/>
        <v>5</v>
      </c>
    </row>
    <row r="106" spans="1:10">
      <c r="A106" s="2">
        <v>288</v>
      </c>
      <c r="B106" s="2">
        <v>7</v>
      </c>
      <c r="C106" s="2" t="s">
        <v>679</v>
      </c>
      <c r="D106" s="3" t="s">
        <v>685</v>
      </c>
      <c r="E106" s="3" t="s">
        <v>693</v>
      </c>
      <c r="F106" s="3" t="str">
        <f>VLOOKUP(A106, Players!A:E, 2, FALSE)</f>
        <v>SKy</v>
      </c>
      <c r="G106" s="3" t="s">
        <v>694</v>
      </c>
      <c r="H106" s="3" t="str">
        <f>VLOOKUP(A106, Players!$A$1:$H$553, 4, FALSE)</f>
        <v>Luminous</v>
      </c>
      <c r="I106" s="2">
        <v>750</v>
      </c>
      <c r="J106" s="3">
        <f t="shared" si="3"/>
        <v>5</v>
      </c>
    </row>
    <row r="107" spans="1:10">
      <c r="A107" s="2">
        <v>252</v>
      </c>
      <c r="B107" s="2">
        <v>7</v>
      </c>
      <c r="C107" s="2" t="s">
        <v>682</v>
      </c>
      <c r="D107" s="3" t="s">
        <v>685</v>
      </c>
      <c r="E107" s="3" t="s">
        <v>693</v>
      </c>
      <c r="F107" s="3" t="str">
        <f>VLOOKUP(A107, Players!A:E, 2, FALSE)</f>
        <v>RC</v>
      </c>
      <c r="G107" s="3" t="s">
        <v>690</v>
      </c>
      <c r="H107" s="3" t="str">
        <f>VLOOKUP(A107, Players!$A$1:$H$553, 4, FALSE)</f>
        <v>C-Rox.1UP</v>
      </c>
      <c r="I107" s="2">
        <v>450</v>
      </c>
      <c r="J107" s="3">
        <f t="shared" si="3"/>
        <v>5</v>
      </c>
    </row>
    <row r="108" spans="1:10">
      <c r="A108" s="2">
        <v>75</v>
      </c>
      <c r="B108" s="2">
        <v>7</v>
      </c>
      <c r="C108" s="2" t="s">
        <v>682</v>
      </c>
      <c r="D108" s="3" t="s">
        <v>685</v>
      </c>
      <c r="E108" s="3" t="s">
        <v>693</v>
      </c>
      <c r="F108" s="3" t="str">
        <f>VLOOKUP(A108, Players!A:E, 2, FALSE)</f>
        <v>DNM</v>
      </c>
      <c r="G108" s="3" t="s">
        <v>690</v>
      </c>
      <c r="H108" s="3" t="str">
        <f>VLOOKUP(A108, Players!$A$1:$H$553, 4, FALSE)</f>
        <v>C-Rox.1UP</v>
      </c>
      <c r="I108" s="2">
        <v>450</v>
      </c>
      <c r="J108" s="3">
        <f t="shared" si="3"/>
        <v>5</v>
      </c>
    </row>
    <row r="109" spans="1:10">
      <c r="A109" s="2">
        <v>121</v>
      </c>
      <c r="B109" s="2">
        <v>7</v>
      </c>
      <c r="C109" s="2" t="s">
        <v>682</v>
      </c>
      <c r="D109" s="3" t="s">
        <v>685</v>
      </c>
      <c r="E109" s="3" t="s">
        <v>693</v>
      </c>
      <c r="F109" s="3" t="str">
        <f>VLOOKUP(A109, Players!A:E, 2, FALSE)</f>
        <v>g1f</v>
      </c>
      <c r="G109" s="3" t="s">
        <v>690</v>
      </c>
      <c r="H109" s="3" t="str">
        <f>VLOOKUP(A109, Players!$A$1:$H$553, 4, FALSE)</f>
        <v>C-Rox.1UP</v>
      </c>
      <c r="I109" s="2">
        <v>450</v>
      </c>
      <c r="J109" s="3">
        <f t="shared" si="3"/>
        <v>5</v>
      </c>
    </row>
    <row r="110" spans="1:10">
      <c r="A110" s="2">
        <v>103</v>
      </c>
      <c r="B110" s="2">
        <v>7</v>
      </c>
      <c r="C110" s="2" t="s">
        <v>682</v>
      </c>
      <c r="D110" s="3" t="s">
        <v>685</v>
      </c>
      <c r="E110" s="3" t="s">
        <v>693</v>
      </c>
      <c r="F110" s="3" t="str">
        <f>VLOOKUP(A110, Players!A:E, 2, FALSE)</f>
        <v>Fillip</v>
      </c>
      <c r="G110" s="3" t="s">
        <v>690</v>
      </c>
      <c r="H110" s="3" t="str">
        <f>VLOOKUP(A110, Players!$A$1:$H$553, 4, FALSE)</f>
        <v>C-Rox.1UP</v>
      </c>
      <c r="I110" s="2">
        <v>450</v>
      </c>
      <c r="J110" s="3">
        <f t="shared" si="3"/>
        <v>5</v>
      </c>
    </row>
    <row r="111" spans="1:10">
      <c r="A111" s="2">
        <v>314</v>
      </c>
      <c r="B111" s="2">
        <v>7</v>
      </c>
      <c r="C111" s="2" t="s">
        <v>682</v>
      </c>
      <c r="D111" s="3" t="s">
        <v>685</v>
      </c>
      <c r="E111" s="3" t="s">
        <v>693</v>
      </c>
      <c r="F111" s="3" t="str">
        <f>VLOOKUP(A111, Players!A:E, 2, FALSE)</f>
        <v>Tempo</v>
      </c>
      <c r="G111" s="3" t="s">
        <v>690</v>
      </c>
      <c r="H111" s="3" t="str">
        <f>VLOOKUP(A111, Players!$A$1:$H$553, 4, FALSE)</f>
        <v>C-Rox.1UP</v>
      </c>
      <c r="I111" s="2">
        <v>450</v>
      </c>
      <c r="J111" s="3">
        <f t="shared" si="3"/>
        <v>5</v>
      </c>
    </row>
    <row r="112" spans="1:10">
      <c r="A112" s="2">
        <v>62</v>
      </c>
      <c r="B112" s="2">
        <v>7</v>
      </c>
      <c r="C112" s="2" t="s">
        <v>684</v>
      </c>
      <c r="D112" s="3" t="s">
        <v>685</v>
      </c>
      <c r="E112" s="3" t="s">
        <v>693</v>
      </c>
      <c r="F112" s="3" t="str">
        <f>VLOOKUP(A112, Players!A:E, 2, FALSE)</f>
        <v>Cross</v>
      </c>
      <c r="G112" s="3" t="s">
        <v>128</v>
      </c>
      <c r="H112" s="3" t="str">
        <f>VLOOKUP(A112, Players!$A$1:$H$553, 4, FALSE)</f>
        <v>OMEGA</v>
      </c>
      <c r="I112" s="2">
        <v>150</v>
      </c>
      <c r="J112" s="3">
        <f t="shared" si="3"/>
        <v>5</v>
      </c>
    </row>
    <row r="113" spans="1:10">
      <c r="A113" s="2">
        <v>7</v>
      </c>
      <c r="B113" s="2">
        <v>7</v>
      </c>
      <c r="C113" s="2" t="s">
        <v>684</v>
      </c>
      <c r="D113" s="3" t="s">
        <v>685</v>
      </c>
      <c r="E113" s="3" t="s">
        <v>693</v>
      </c>
      <c r="F113" s="3" t="str">
        <f>VLOOKUP(A113, Players!A:E, 2, FALSE)</f>
        <v>Act1oN</v>
      </c>
      <c r="G113" s="3" t="s">
        <v>128</v>
      </c>
      <c r="H113" s="3" t="str">
        <f>VLOOKUP(A113, Players!$A$1:$H$553, 4, FALSE)</f>
        <v>OMEGA</v>
      </c>
      <c r="I113" s="2">
        <v>150</v>
      </c>
      <c r="J113" s="3">
        <f t="shared" si="3"/>
        <v>5</v>
      </c>
    </row>
    <row r="114" spans="1:10">
      <c r="A114" s="2">
        <v>260</v>
      </c>
      <c r="B114" s="2">
        <v>7</v>
      </c>
      <c r="C114" s="2" t="s">
        <v>684</v>
      </c>
      <c r="D114" s="3" t="s">
        <v>685</v>
      </c>
      <c r="E114" s="3" t="s">
        <v>693</v>
      </c>
      <c r="F114" s="3" t="str">
        <f>VLOOKUP(A114, Players!A:E, 2, FALSE)</f>
        <v>ROND</v>
      </c>
      <c r="G114" s="3" t="s">
        <v>128</v>
      </c>
      <c r="H114" s="3" t="str">
        <f>VLOOKUP(A114, Players!$A$1:$H$553, 4, FALSE)</f>
        <v>OMEGA</v>
      </c>
      <c r="I114" s="2">
        <v>150</v>
      </c>
      <c r="J114" s="3">
        <f t="shared" si="3"/>
        <v>5</v>
      </c>
    </row>
    <row r="115" spans="1:10">
      <c r="A115" s="2">
        <v>144</v>
      </c>
      <c r="B115" s="2">
        <v>7</v>
      </c>
      <c r="C115" s="2" t="s">
        <v>684</v>
      </c>
      <c r="D115" s="3" t="s">
        <v>685</v>
      </c>
      <c r="E115" s="3" t="s">
        <v>693</v>
      </c>
      <c r="F115" s="3" t="str">
        <f>VLOOKUP(A115, Players!A:E, 2, FALSE)</f>
        <v>JC</v>
      </c>
      <c r="G115" s="3" t="s">
        <v>128</v>
      </c>
      <c r="H115" s="3" t="str">
        <f>VLOOKUP(A115, Players!$A$1:$H$553, 4, FALSE)</f>
        <v>OMEGA</v>
      </c>
      <c r="I115" s="2">
        <v>150</v>
      </c>
      <c r="J115" s="3">
        <f t="shared" si="3"/>
        <v>5</v>
      </c>
    </row>
    <row r="116" spans="1:10">
      <c r="A116" s="2">
        <v>130</v>
      </c>
      <c r="B116" s="2">
        <v>7</v>
      </c>
      <c r="C116" s="2" t="s">
        <v>684</v>
      </c>
      <c r="D116" s="3" t="s">
        <v>685</v>
      </c>
      <c r="E116" s="3" t="s">
        <v>693</v>
      </c>
      <c r="F116" s="3" t="str">
        <f>VLOOKUP(A116, Players!A:E, 2, FALSE)</f>
        <v>Grf95</v>
      </c>
      <c r="G116" s="3" t="s">
        <v>128</v>
      </c>
      <c r="H116" s="3" t="str">
        <f>VLOOKUP(A116, Players!$A$1:$H$553, 4, FALSE)</f>
        <v>OMEGA</v>
      </c>
      <c r="I116" s="2">
        <v>150</v>
      </c>
      <c r="J116" s="3">
        <f t="shared" si="3"/>
        <v>5</v>
      </c>
    </row>
    <row r="117" spans="1:10">
      <c r="A117" s="2">
        <v>183</v>
      </c>
      <c r="B117" s="2">
        <v>7</v>
      </c>
      <c r="C117" s="2" t="s">
        <v>684</v>
      </c>
      <c r="D117" s="3" t="s">
        <v>685</v>
      </c>
      <c r="E117" s="3" t="s">
        <v>693</v>
      </c>
      <c r="F117" s="3" t="str">
        <f>VLOOKUP(A117, Players!A:E, 2, FALSE)</f>
        <v>M1O</v>
      </c>
      <c r="G117" s="3" t="s">
        <v>26</v>
      </c>
      <c r="H117" s="3" t="str">
        <f>VLOOKUP(A117, Players!$A$1:$H$553, 4, FALSE)</f>
        <v>Vikings.EF3</v>
      </c>
      <c r="I117" s="2">
        <v>150</v>
      </c>
      <c r="J117" s="3">
        <f t="shared" si="3"/>
        <v>5</v>
      </c>
    </row>
    <row r="118" spans="1:10">
      <c r="A118" s="2">
        <v>330</v>
      </c>
      <c r="B118" s="2">
        <v>7</v>
      </c>
      <c r="C118" s="2" t="s">
        <v>684</v>
      </c>
      <c r="D118" s="3" t="s">
        <v>685</v>
      </c>
      <c r="E118" s="3" t="s">
        <v>693</v>
      </c>
      <c r="F118" s="3" t="str">
        <f>VLOOKUP(A118, Players!A:E, 2, FALSE)</f>
        <v>V1S1ON</v>
      </c>
      <c r="G118" s="3" t="s">
        <v>26</v>
      </c>
      <c r="H118" s="3" t="str">
        <f>VLOOKUP(A118, Players!$A$1:$H$553, 4, FALSE)</f>
        <v>Vikings.EF3</v>
      </c>
      <c r="I118" s="2">
        <v>150</v>
      </c>
      <c r="J118" s="3">
        <f t="shared" si="3"/>
        <v>5</v>
      </c>
    </row>
    <row r="119" spans="1:10">
      <c r="A119" s="2">
        <v>151</v>
      </c>
      <c r="B119" s="2">
        <v>7</v>
      </c>
      <c r="C119" s="2" t="s">
        <v>684</v>
      </c>
      <c r="D119" s="3" t="s">
        <v>685</v>
      </c>
      <c r="E119" s="3" t="s">
        <v>693</v>
      </c>
      <c r="F119" s="3" t="str">
        <f>VLOOKUP(A119, Players!A:E, 2, FALSE)</f>
        <v>K1KO</v>
      </c>
      <c r="G119" s="3" t="s">
        <v>26</v>
      </c>
      <c r="H119" s="3" t="str">
        <f>VLOOKUP(A119, Players!$A$1:$H$553, 4, FALSE)</f>
        <v>Vikings.EF3</v>
      </c>
      <c r="I119" s="2">
        <v>150</v>
      </c>
      <c r="J119" s="3">
        <f t="shared" si="3"/>
        <v>5</v>
      </c>
    </row>
    <row r="120" spans="1:10">
      <c r="A120" s="2">
        <v>95</v>
      </c>
      <c r="B120" s="2">
        <v>7</v>
      </c>
      <c r="C120" s="2" t="s">
        <v>684</v>
      </c>
      <c r="D120" s="3" t="s">
        <v>685</v>
      </c>
      <c r="E120" s="3" t="s">
        <v>693</v>
      </c>
      <c r="F120" s="3" t="str">
        <f>VLOOKUP(A120, Players!A:E, 2, FALSE)</f>
        <v>F1SH</v>
      </c>
      <c r="G120" s="3" t="s">
        <v>26</v>
      </c>
      <c r="H120" s="3" t="str">
        <f>VLOOKUP(A120, Players!$A$1:$H$553, 4, FALSE)</f>
        <v>Vikings.EF3</v>
      </c>
      <c r="I120" s="2">
        <v>150</v>
      </c>
      <c r="J120" s="3">
        <f t="shared" si="3"/>
        <v>5</v>
      </c>
    </row>
    <row r="121" spans="1:10">
      <c r="A121" s="2">
        <v>1</v>
      </c>
      <c r="B121" s="2">
        <v>7</v>
      </c>
      <c r="C121" s="2" t="s">
        <v>684</v>
      </c>
      <c r="D121" s="3" t="s">
        <v>685</v>
      </c>
      <c r="E121" s="3" t="s">
        <v>693</v>
      </c>
      <c r="F121" s="3" t="str">
        <f>VLOOKUP(A121, Players!A:E, 2, FALSE)</f>
        <v>Impact</v>
      </c>
      <c r="G121" s="3" t="s">
        <v>26</v>
      </c>
      <c r="H121" s="3" t="str">
        <f>VLOOKUP(A121, Players!$A$1:$H$553, 4, FALSE)</f>
        <v>Vikings.EF3</v>
      </c>
      <c r="I121" s="2">
        <v>150</v>
      </c>
      <c r="J121" s="3">
        <f t="shared" si="3"/>
        <v>5</v>
      </c>
    </row>
    <row r="122" spans="1:10">
      <c r="A122" s="2">
        <v>183</v>
      </c>
      <c r="B122" s="2">
        <v>8</v>
      </c>
      <c r="C122" s="2" t="s">
        <v>679</v>
      </c>
      <c r="D122" s="3" t="s">
        <v>680</v>
      </c>
      <c r="E122" s="3" t="s">
        <v>695</v>
      </c>
      <c r="F122" s="3" t="str">
        <f>VLOOKUP(A122, Players!A:E, 2, FALSE)</f>
        <v>M1O</v>
      </c>
      <c r="G122" s="3" t="s">
        <v>26</v>
      </c>
      <c r="H122" s="3" t="str">
        <f>VLOOKUP(A122, Players!$A$1:$H$553, 4, FALSE)</f>
        <v>Vikings.EF3</v>
      </c>
      <c r="I122" s="2">
        <v>750</v>
      </c>
      <c r="J122" s="3">
        <f t="shared" si="3"/>
        <v>5</v>
      </c>
    </row>
    <row r="123" spans="1:10">
      <c r="A123" s="2">
        <v>330</v>
      </c>
      <c r="B123" s="2">
        <v>8</v>
      </c>
      <c r="C123" s="2" t="s">
        <v>679</v>
      </c>
      <c r="D123" s="3" t="s">
        <v>680</v>
      </c>
      <c r="E123" s="3" t="s">
        <v>695</v>
      </c>
      <c r="F123" s="3" t="str">
        <f>VLOOKUP(A123, Players!A:E, 2, FALSE)</f>
        <v>V1S1ON</v>
      </c>
      <c r="G123" s="3" t="s">
        <v>26</v>
      </c>
      <c r="H123" s="3" t="str">
        <f>VLOOKUP(A123, Players!$A$1:$H$553, 4, FALSE)</f>
        <v>Vikings.EF3</v>
      </c>
      <c r="I123" s="2">
        <v>750</v>
      </c>
      <c r="J123" s="3">
        <f t="shared" si="3"/>
        <v>5</v>
      </c>
    </row>
    <row r="124" spans="1:10">
      <c r="A124" s="2">
        <v>151</v>
      </c>
      <c r="B124" s="2">
        <v>8</v>
      </c>
      <c r="C124" s="2" t="s">
        <v>679</v>
      </c>
      <c r="D124" s="3" t="s">
        <v>680</v>
      </c>
      <c r="E124" s="3" t="s">
        <v>695</v>
      </c>
      <c r="F124" s="3" t="str">
        <f>VLOOKUP(A124, Players!A:E, 2, FALSE)</f>
        <v>K1KO</v>
      </c>
      <c r="G124" s="3" t="s">
        <v>26</v>
      </c>
      <c r="H124" s="3" t="str">
        <f>VLOOKUP(A124, Players!$A$1:$H$553, 4, FALSE)</f>
        <v>Vikings.EF3</v>
      </c>
      <c r="I124" s="2">
        <v>750</v>
      </c>
      <c r="J124" s="3">
        <f t="shared" si="3"/>
        <v>5</v>
      </c>
    </row>
    <row r="125" spans="1:10">
      <c r="A125" s="2">
        <v>95</v>
      </c>
      <c r="B125" s="2">
        <v>8</v>
      </c>
      <c r="C125" s="2" t="s">
        <v>679</v>
      </c>
      <c r="D125" s="3" t="s">
        <v>680</v>
      </c>
      <c r="E125" s="3" t="s">
        <v>695</v>
      </c>
      <c r="F125" s="3" t="str">
        <f>VLOOKUP(A125, Players!A:E, 2, FALSE)</f>
        <v>F1SH</v>
      </c>
      <c r="G125" s="3" t="s">
        <v>26</v>
      </c>
      <c r="H125" s="3" t="str">
        <f>VLOOKUP(A125, Players!$A$1:$H$553, 4, FALSE)</f>
        <v>Vikings.EF3</v>
      </c>
      <c r="I125" s="2">
        <v>750</v>
      </c>
      <c r="J125" s="3">
        <f t="shared" si="3"/>
        <v>5</v>
      </c>
    </row>
    <row r="126" spans="1:10">
      <c r="A126" s="2">
        <v>1</v>
      </c>
      <c r="B126" s="2">
        <v>8</v>
      </c>
      <c r="C126" s="2" t="s">
        <v>679</v>
      </c>
      <c r="D126" s="3" t="s">
        <v>680</v>
      </c>
      <c r="E126" s="3" t="s">
        <v>695</v>
      </c>
      <c r="F126" s="3" t="str">
        <f>VLOOKUP(A126, Players!A:E, 2, FALSE)</f>
        <v>Impact</v>
      </c>
      <c r="G126" s="3" t="s">
        <v>26</v>
      </c>
      <c r="H126" s="3" t="str">
        <f>VLOOKUP(A126, Players!$A$1:$H$553, 4, FALSE)</f>
        <v>Vikings.EF3</v>
      </c>
      <c r="I126" s="2">
        <v>750</v>
      </c>
      <c r="J126" s="3">
        <f t="shared" si="3"/>
        <v>5</v>
      </c>
    </row>
    <row r="127" spans="1:10">
      <c r="A127" s="2">
        <v>252</v>
      </c>
      <c r="B127" s="2">
        <v>8</v>
      </c>
      <c r="C127" s="2" t="s">
        <v>682</v>
      </c>
      <c r="D127" s="3" t="s">
        <v>680</v>
      </c>
      <c r="E127" s="3" t="s">
        <v>695</v>
      </c>
      <c r="F127" s="3" t="str">
        <f>VLOOKUP(A127, Players!A:E, 2, FALSE)</f>
        <v>RC</v>
      </c>
      <c r="G127" s="3" t="s">
        <v>690</v>
      </c>
      <c r="H127" s="3" t="str">
        <f>VLOOKUP(A127, Players!$A$1:$H$553, 4, FALSE)</f>
        <v>C-Rox.1UP</v>
      </c>
      <c r="I127" s="2">
        <v>450</v>
      </c>
      <c r="J127" s="3">
        <f t="shared" si="3"/>
        <v>5</v>
      </c>
    </row>
    <row r="128" spans="1:10">
      <c r="A128" s="2">
        <v>75</v>
      </c>
      <c r="B128" s="2">
        <v>8</v>
      </c>
      <c r="C128" s="2" t="s">
        <v>682</v>
      </c>
      <c r="D128" s="3" t="s">
        <v>680</v>
      </c>
      <c r="E128" s="3" t="s">
        <v>695</v>
      </c>
      <c r="F128" s="3" t="str">
        <f>VLOOKUP(A128, Players!A:E, 2, FALSE)</f>
        <v>DNM</v>
      </c>
      <c r="G128" s="3" t="s">
        <v>690</v>
      </c>
      <c r="H128" s="3" t="str">
        <f>VLOOKUP(A128, Players!$A$1:$H$553, 4, FALSE)</f>
        <v>C-Rox.1UP</v>
      </c>
      <c r="I128" s="2">
        <v>450</v>
      </c>
      <c r="J128" s="3">
        <f t="shared" si="3"/>
        <v>5</v>
      </c>
    </row>
    <row r="129" spans="1:10">
      <c r="A129" s="2">
        <v>121</v>
      </c>
      <c r="B129" s="2">
        <v>8</v>
      </c>
      <c r="C129" s="2" t="s">
        <v>682</v>
      </c>
      <c r="D129" s="3" t="s">
        <v>680</v>
      </c>
      <c r="E129" s="3" t="s">
        <v>695</v>
      </c>
      <c r="F129" s="3" t="str">
        <f>VLOOKUP(A129, Players!A:E, 2, FALSE)</f>
        <v>g1f</v>
      </c>
      <c r="G129" s="3" t="s">
        <v>690</v>
      </c>
      <c r="H129" s="3" t="str">
        <f>VLOOKUP(A129, Players!$A$1:$H$553, 4, FALSE)</f>
        <v>C-Rox.1UP</v>
      </c>
      <c r="I129" s="2">
        <v>450</v>
      </c>
      <c r="J129" s="3">
        <f t="shared" si="3"/>
        <v>5</v>
      </c>
    </row>
    <row r="130" spans="1:10">
      <c r="A130" s="2">
        <v>103</v>
      </c>
      <c r="B130" s="2">
        <v>8</v>
      </c>
      <c r="C130" s="2" t="s">
        <v>682</v>
      </c>
      <c r="D130" s="3" t="s">
        <v>680</v>
      </c>
      <c r="E130" s="3" t="s">
        <v>695</v>
      </c>
      <c r="F130" s="3" t="str">
        <f>VLOOKUP(A130, Players!A:E, 2, FALSE)</f>
        <v>Fillip</v>
      </c>
      <c r="G130" s="3" t="s">
        <v>690</v>
      </c>
      <c r="H130" s="3" t="str">
        <f>VLOOKUP(A130, Players!$A$1:$H$553, 4, FALSE)</f>
        <v>C-Rox.1UP</v>
      </c>
      <c r="I130" s="2">
        <v>450</v>
      </c>
      <c r="J130" s="3">
        <f t="shared" ref="J130:J141" si="4">COUNTIFS(E:E, E130, G:G,G130,H:H,H130)</f>
        <v>5</v>
      </c>
    </row>
    <row r="131" spans="1:10">
      <c r="A131" s="2">
        <v>314</v>
      </c>
      <c r="B131" s="2">
        <v>8</v>
      </c>
      <c r="C131" s="2" t="s">
        <v>682</v>
      </c>
      <c r="D131" s="3" t="s">
        <v>680</v>
      </c>
      <c r="E131" s="3" t="s">
        <v>695</v>
      </c>
      <c r="F131" s="3" t="str">
        <f>VLOOKUP(A131, Players!A:E, 2, FALSE)</f>
        <v>Tempo</v>
      </c>
      <c r="G131" s="3" t="s">
        <v>690</v>
      </c>
      <c r="H131" s="3" t="str">
        <f>VLOOKUP(A131, Players!$A$1:$H$553, 4, FALSE)</f>
        <v>C-Rox.1UP</v>
      </c>
      <c r="I131" s="2">
        <v>450</v>
      </c>
      <c r="J131" s="3">
        <f t="shared" si="4"/>
        <v>5</v>
      </c>
    </row>
    <row r="132" spans="1:10">
      <c r="A132" s="2">
        <v>62</v>
      </c>
      <c r="B132" s="2">
        <v>8</v>
      </c>
      <c r="C132" s="2" t="s">
        <v>684</v>
      </c>
      <c r="D132" s="3" t="s">
        <v>680</v>
      </c>
      <c r="E132" s="3" t="s">
        <v>695</v>
      </c>
      <c r="F132" s="3" t="str">
        <f>VLOOKUP(A132, Players!A:E, 2, FALSE)</f>
        <v>Cross</v>
      </c>
      <c r="G132" s="3" t="s">
        <v>128</v>
      </c>
      <c r="H132" s="3" t="str">
        <f>VLOOKUP(A132, Players!$A$1:$H$553, 4, FALSE)</f>
        <v>OMEGA</v>
      </c>
      <c r="I132" s="2">
        <v>150</v>
      </c>
      <c r="J132" s="3">
        <f t="shared" si="4"/>
        <v>5</v>
      </c>
    </row>
    <row r="133" spans="1:10">
      <c r="A133" s="2">
        <v>7</v>
      </c>
      <c r="B133" s="2">
        <v>8</v>
      </c>
      <c r="C133" s="2" t="s">
        <v>684</v>
      </c>
      <c r="D133" s="3" t="s">
        <v>680</v>
      </c>
      <c r="E133" s="3" t="s">
        <v>695</v>
      </c>
      <c r="F133" s="3" t="str">
        <f>VLOOKUP(A133, Players!A:E, 2, FALSE)</f>
        <v>Act1oN</v>
      </c>
      <c r="G133" s="3" t="s">
        <v>128</v>
      </c>
      <c r="H133" s="3" t="str">
        <f>VLOOKUP(A133, Players!$A$1:$H$553, 4, FALSE)</f>
        <v>OMEGA</v>
      </c>
      <c r="I133" s="2">
        <v>150</v>
      </c>
      <c r="J133" s="3">
        <f t="shared" si="4"/>
        <v>5</v>
      </c>
    </row>
    <row r="134" spans="1:10">
      <c r="A134" s="2">
        <v>260</v>
      </c>
      <c r="B134" s="2">
        <v>8</v>
      </c>
      <c r="C134" s="2" t="s">
        <v>684</v>
      </c>
      <c r="D134" s="3" t="s">
        <v>680</v>
      </c>
      <c r="E134" s="3" t="s">
        <v>695</v>
      </c>
      <c r="F134" s="3" t="str">
        <f>VLOOKUP(A134, Players!A:E, 2, FALSE)</f>
        <v>ROND</v>
      </c>
      <c r="G134" s="3" t="s">
        <v>128</v>
      </c>
      <c r="H134" s="3" t="str">
        <f>VLOOKUP(A134, Players!$A$1:$H$553, 4, FALSE)</f>
        <v>OMEGA</v>
      </c>
      <c r="I134" s="2">
        <v>150</v>
      </c>
      <c r="J134" s="3">
        <f t="shared" si="4"/>
        <v>5</v>
      </c>
    </row>
    <row r="135" spans="1:10">
      <c r="A135" s="2">
        <v>144</v>
      </c>
      <c r="B135" s="2">
        <v>8</v>
      </c>
      <c r="C135" s="2" t="s">
        <v>684</v>
      </c>
      <c r="D135" s="3" t="s">
        <v>680</v>
      </c>
      <c r="E135" s="3" t="s">
        <v>695</v>
      </c>
      <c r="F135" s="3" t="str">
        <f>VLOOKUP(A135, Players!A:E, 2, FALSE)</f>
        <v>JC</v>
      </c>
      <c r="G135" s="3" t="s">
        <v>128</v>
      </c>
      <c r="H135" s="3" t="str">
        <f>VLOOKUP(A135, Players!$A$1:$H$553, 4, FALSE)</f>
        <v>OMEGA</v>
      </c>
      <c r="I135" s="2">
        <v>150</v>
      </c>
      <c r="J135" s="3">
        <f t="shared" si="4"/>
        <v>5</v>
      </c>
    </row>
    <row r="136" spans="1:10">
      <c r="A136" s="2">
        <v>130</v>
      </c>
      <c r="B136" s="2">
        <v>8</v>
      </c>
      <c r="C136" s="2" t="s">
        <v>684</v>
      </c>
      <c r="D136" s="3" t="s">
        <v>680</v>
      </c>
      <c r="E136" s="3" t="s">
        <v>695</v>
      </c>
      <c r="F136" s="3" t="str">
        <f>VLOOKUP(A136, Players!A:E, 2, FALSE)</f>
        <v>Grf95</v>
      </c>
      <c r="G136" s="3" t="s">
        <v>128</v>
      </c>
      <c r="H136" s="3" t="str">
        <f>VLOOKUP(A136, Players!$A$1:$H$553, 4, FALSE)</f>
        <v>OMEGA</v>
      </c>
      <c r="I136" s="2">
        <v>150</v>
      </c>
      <c r="J136" s="3">
        <f t="shared" si="4"/>
        <v>5</v>
      </c>
    </row>
    <row r="137" spans="1:10">
      <c r="A137" s="2">
        <v>331</v>
      </c>
      <c r="B137" s="2">
        <v>8</v>
      </c>
      <c r="C137" s="2" t="s">
        <v>684</v>
      </c>
      <c r="D137" s="3" t="s">
        <v>680</v>
      </c>
      <c r="E137" s="3" t="s">
        <v>695</v>
      </c>
      <c r="F137" s="3" t="str">
        <f>VLOOKUP(A137, Players!A:E, 2, FALSE)</f>
        <v>Vector</v>
      </c>
      <c r="G137" s="3" t="s">
        <v>112</v>
      </c>
      <c r="H137" s="3" t="str">
        <f>VLOOKUP(A137, Players!$A$1:$H$553, 4, FALSE)</f>
        <v>Technosports</v>
      </c>
      <c r="I137" s="2">
        <v>150</v>
      </c>
      <c r="J137" s="3">
        <f t="shared" si="4"/>
        <v>4</v>
      </c>
    </row>
    <row r="138" spans="1:10">
      <c r="A138" s="2">
        <v>112</v>
      </c>
      <c r="B138" s="2">
        <v>8</v>
      </c>
      <c r="C138" s="2" t="s">
        <v>684</v>
      </c>
      <c r="D138" s="3" t="s">
        <v>680</v>
      </c>
      <c r="E138" s="3" t="s">
        <v>695</v>
      </c>
      <c r="F138" s="3" t="str">
        <f>VLOOKUP(A138, Players!A:E, 2, FALSE)</f>
        <v>Fox1</v>
      </c>
      <c r="G138" s="3" t="s">
        <v>112</v>
      </c>
      <c r="H138" s="3" t="str">
        <f>VLOOKUP(A138, Players!$A$1:$H$553, 4, FALSE)</f>
        <v>Velocity</v>
      </c>
      <c r="I138" s="2">
        <v>150</v>
      </c>
      <c r="J138" s="3">
        <f t="shared" si="4"/>
        <v>1</v>
      </c>
    </row>
    <row r="139" spans="1:10">
      <c r="A139" s="2">
        <v>202</v>
      </c>
      <c r="B139" s="2">
        <v>8</v>
      </c>
      <c r="C139" s="2" t="s">
        <v>684</v>
      </c>
      <c r="D139" s="3" t="s">
        <v>680</v>
      </c>
      <c r="E139" s="3" t="s">
        <v>695</v>
      </c>
      <c r="F139" s="3" t="str">
        <f>VLOOKUP(A139, Players!A:E, 2, FALSE)</f>
        <v>mulleR</v>
      </c>
      <c r="G139" s="3" t="s">
        <v>112</v>
      </c>
      <c r="H139" s="3" t="str">
        <f>VLOOKUP(A139, Players!$A$1:$H$553, 4, FALSE)</f>
        <v>Technosports</v>
      </c>
      <c r="I139" s="2">
        <v>150</v>
      </c>
      <c r="J139" s="3">
        <f t="shared" si="4"/>
        <v>4</v>
      </c>
    </row>
    <row r="140" spans="1:10">
      <c r="A140" s="2">
        <v>283</v>
      </c>
      <c r="B140" s="2">
        <v>8</v>
      </c>
      <c r="C140" s="2" t="s">
        <v>684</v>
      </c>
      <c r="D140" s="3" t="s">
        <v>680</v>
      </c>
      <c r="E140" s="3" t="s">
        <v>695</v>
      </c>
      <c r="F140" s="3" t="str">
        <f>VLOOKUP(A140, Players!A:E, 2, FALSE)</f>
        <v>SHERMANN</v>
      </c>
      <c r="G140" s="3" t="s">
        <v>112</v>
      </c>
      <c r="H140" s="3" t="str">
        <f>VLOOKUP(A140, Players!$A$1:$H$553, 4, FALSE)</f>
        <v>Technosports</v>
      </c>
      <c r="I140" s="2">
        <v>150</v>
      </c>
      <c r="J140" s="3">
        <f t="shared" si="4"/>
        <v>4</v>
      </c>
    </row>
    <row r="141" spans="1:10">
      <c r="A141" s="2">
        <v>97</v>
      </c>
      <c r="B141" s="2">
        <v>8</v>
      </c>
      <c r="C141" s="2" t="s">
        <v>684</v>
      </c>
      <c r="D141" s="3" t="s">
        <v>680</v>
      </c>
      <c r="E141" s="3" t="s">
        <v>695</v>
      </c>
      <c r="F141" s="3" t="str">
        <f>VLOOKUP(A141, Players!A:E, 2, FALSE)</f>
        <v>F4CTOR</v>
      </c>
      <c r="G141" s="3" t="s">
        <v>112</v>
      </c>
      <c r="H141" s="3" t="str">
        <f>VLOOKUP(A141, Players!$A$1:$H$553, 4, FALSE)</f>
        <v>Technosports</v>
      </c>
      <c r="I141" s="2">
        <v>150</v>
      </c>
      <c r="J141" s="3">
        <f t="shared" si="4"/>
        <v>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A60A7-7E6B-44B7-B4C5-B2367143C523}">
  <sheetPr codeName="Лист5"/>
  <dimension ref="A1:G170"/>
  <sheetViews>
    <sheetView topLeftCell="A111" workbookViewId="0">
      <selection activeCell="A115" sqref="A111:G115"/>
    </sheetView>
  </sheetViews>
  <sheetFormatPr defaultColWidth="9.140625" defaultRowHeight="14.45"/>
  <cols>
    <col min="1" max="1" width="13" bestFit="1" customWidth="1"/>
    <col min="2" max="2" width="11.28515625" style="2" bestFit="1" customWidth="1"/>
    <col min="3" max="3" width="18.28515625" customWidth="1"/>
    <col min="4" max="4" width="16.42578125" style="3" bestFit="1" customWidth="1"/>
    <col min="5" max="5" width="14.28515625" style="10" customWidth="1"/>
    <col min="6" max="6" width="28" style="3" customWidth="1"/>
    <col min="7" max="7" width="15.28515625" style="10" bestFit="1" customWidth="1"/>
  </cols>
  <sheetData>
    <row r="1" spans="1:7" ht="15" customHeight="1">
      <c r="A1" t="s">
        <v>696</v>
      </c>
      <c r="B1" s="6" t="s">
        <v>8</v>
      </c>
      <c r="C1" s="8" t="s">
        <v>9</v>
      </c>
      <c r="D1" s="9" t="s">
        <v>697</v>
      </c>
      <c r="E1" s="9" t="s">
        <v>698</v>
      </c>
      <c r="F1" s="9" t="s">
        <v>699</v>
      </c>
      <c r="G1" s="11" t="s">
        <v>700</v>
      </c>
    </row>
    <row r="2" spans="1:7">
      <c r="A2" s="3">
        <v>0</v>
      </c>
      <c r="B2" s="3">
        <v>278</v>
      </c>
      <c r="C2" s="3" t="str">
        <f>VLOOKUP(B2, Players[], 2, FALSE)</f>
        <v>SeveN</v>
      </c>
      <c r="D2" s="3" t="s">
        <v>258</v>
      </c>
      <c r="E2" s="10">
        <v>3</v>
      </c>
      <c r="F2" s="3" t="s">
        <v>198</v>
      </c>
      <c r="G2" s="10">
        <v>3</v>
      </c>
    </row>
    <row r="3" spans="1:7">
      <c r="A3" s="3">
        <v>1</v>
      </c>
      <c r="B3" s="3">
        <v>269</v>
      </c>
      <c r="C3" s="3" t="str">
        <f>VLOOKUP(B3, Players[], 2, FALSE)</f>
        <v>s1ndy</v>
      </c>
      <c r="D3" s="3" t="s">
        <v>258</v>
      </c>
      <c r="E3" s="10">
        <v>2</v>
      </c>
      <c r="F3" s="3" t="s">
        <v>378</v>
      </c>
      <c r="G3" s="10">
        <v>2</v>
      </c>
    </row>
    <row r="4" spans="1:7">
      <c r="A4" s="3">
        <v>2</v>
      </c>
      <c r="B4" s="3">
        <v>229</v>
      </c>
      <c r="C4" s="3" t="str">
        <f>VLOOKUP(B4, Players[], 2, FALSE)</f>
        <v>OraNge</v>
      </c>
      <c r="D4" s="3" t="s">
        <v>258</v>
      </c>
      <c r="E4" s="10">
        <v>4</v>
      </c>
      <c r="F4" s="3" t="s">
        <v>372</v>
      </c>
      <c r="G4" s="10">
        <v>4</v>
      </c>
    </row>
    <row r="5" spans="1:7">
      <c r="A5" s="3">
        <v>3</v>
      </c>
      <c r="B5" s="3">
        <v>38</v>
      </c>
      <c r="C5" s="3" t="str">
        <f>VLOOKUP(B5, Players[], 2, FALSE)</f>
        <v>Bill</v>
      </c>
      <c r="D5" s="3" t="s">
        <v>258</v>
      </c>
      <c r="E5" s="10">
        <v>5</v>
      </c>
      <c r="F5" s="3" t="s">
        <v>198</v>
      </c>
      <c r="G5" s="10">
        <v>5</v>
      </c>
    </row>
    <row r="6" spans="1:7">
      <c r="A6" s="3">
        <v>4</v>
      </c>
      <c r="B6" s="3">
        <v>80</v>
      </c>
      <c r="C6" s="3" t="str">
        <f>VLOOKUP(B6, Players[], 2, FALSE)</f>
        <v>WyX</v>
      </c>
      <c r="D6" s="3" t="s">
        <v>701</v>
      </c>
      <c r="E6" s="10">
        <v>3</v>
      </c>
      <c r="F6" s="3" t="s">
        <v>85</v>
      </c>
      <c r="G6" s="10">
        <v>3</v>
      </c>
    </row>
    <row r="7" spans="1:7">
      <c r="A7" s="3">
        <v>5</v>
      </c>
      <c r="B7" s="3">
        <v>191</v>
      </c>
      <c r="C7" s="3" t="str">
        <f>VLOOKUP(B7, Players[], 2, FALSE)</f>
        <v>Mart1n</v>
      </c>
      <c r="D7" s="3" t="s">
        <v>701</v>
      </c>
      <c r="E7" s="10">
        <v>4</v>
      </c>
      <c r="F7" s="40"/>
    </row>
    <row r="8" spans="1:7">
      <c r="A8" s="3">
        <v>6</v>
      </c>
      <c r="B8" s="3">
        <v>18</v>
      </c>
      <c r="C8" s="3" t="str">
        <f>VLOOKUP(B8, Players[], 2, FALSE)</f>
        <v>aNt</v>
      </c>
      <c r="D8" s="3" t="s">
        <v>701</v>
      </c>
      <c r="E8" s="10">
        <v>5</v>
      </c>
      <c r="F8" s="3" t="s">
        <v>417</v>
      </c>
      <c r="G8" s="10">
        <v>5</v>
      </c>
    </row>
    <row r="9" spans="1:7">
      <c r="A9" s="3">
        <v>7</v>
      </c>
      <c r="B9" s="3">
        <v>318</v>
      </c>
      <c r="C9" s="3" t="str">
        <f>VLOOKUP(B9, Players[], 2, FALSE)</f>
        <v>ThuNdeR</v>
      </c>
      <c r="D9" s="3" t="s">
        <v>702</v>
      </c>
      <c r="E9" s="10">
        <v>1</v>
      </c>
      <c r="F9" s="3" t="s">
        <v>45</v>
      </c>
      <c r="G9" s="10">
        <v>1</v>
      </c>
    </row>
    <row r="10" spans="1:7">
      <c r="A10" s="3">
        <v>8</v>
      </c>
      <c r="B10" s="3">
        <v>345</v>
      </c>
      <c r="C10" s="3" t="str">
        <f>VLOOKUP(B10, Players[], 2, FALSE)</f>
        <v>YuhN</v>
      </c>
      <c r="D10" s="3" t="s">
        <v>702</v>
      </c>
      <c r="E10" s="10">
        <v>2</v>
      </c>
      <c r="F10" s="3" t="s">
        <v>251</v>
      </c>
      <c r="G10" s="10">
        <v>2</v>
      </c>
    </row>
    <row r="11" spans="1:7">
      <c r="A11" s="3">
        <v>9</v>
      </c>
      <c r="B11" s="3">
        <v>221</v>
      </c>
      <c r="C11" s="3" t="str">
        <f>VLOOKUP(B11, Players[], 2, FALSE)</f>
        <v>Nosse</v>
      </c>
      <c r="D11" s="3" t="s">
        <v>702</v>
      </c>
      <c r="E11" s="10">
        <v>5</v>
      </c>
      <c r="F11" s="40"/>
    </row>
    <row r="12" spans="1:7">
      <c r="A12" s="3">
        <v>10</v>
      </c>
      <c r="B12" s="3">
        <v>271</v>
      </c>
      <c r="C12" s="3" t="str">
        <f>VLOOKUP(B12, Players[], 2, FALSE)</f>
        <v>Sandi</v>
      </c>
      <c r="D12" s="3" t="s">
        <v>702</v>
      </c>
      <c r="E12" s="10">
        <v>4</v>
      </c>
      <c r="F12" s="3" t="s">
        <v>45</v>
      </c>
      <c r="G12" s="10">
        <v>4</v>
      </c>
    </row>
    <row r="13" spans="1:7">
      <c r="A13" s="3">
        <v>11</v>
      </c>
      <c r="B13" s="3">
        <v>308</v>
      </c>
      <c r="C13" s="3" t="str">
        <f>VLOOKUP(B13, Players[], 2, FALSE)</f>
        <v>SvN</v>
      </c>
      <c r="D13" s="3" t="s">
        <v>702</v>
      </c>
      <c r="E13" s="10">
        <v>3</v>
      </c>
      <c r="F13" s="40"/>
    </row>
    <row r="14" spans="1:7">
      <c r="A14" s="3">
        <v>12</v>
      </c>
      <c r="B14" s="3">
        <v>265</v>
      </c>
      <c r="C14" s="3" t="str">
        <f>VLOOKUP(B14, Players[], 2, FALSE)</f>
        <v>s0n1xx</v>
      </c>
      <c r="D14" s="3" t="s">
        <v>703</v>
      </c>
      <c r="E14" s="10">
        <v>1</v>
      </c>
      <c r="F14" s="40"/>
    </row>
    <row r="15" spans="1:7">
      <c r="A15" s="3">
        <v>13</v>
      </c>
      <c r="B15" s="3">
        <v>145</v>
      </c>
      <c r="C15" s="3" t="str">
        <f>VLOOKUP(B15, Players[], 2, FALSE)</f>
        <v>Jell</v>
      </c>
      <c r="D15" s="3" t="s">
        <v>703</v>
      </c>
      <c r="E15" s="10">
        <v>2</v>
      </c>
      <c r="F15" s="3" t="s">
        <v>167</v>
      </c>
      <c r="G15" s="10">
        <v>2</v>
      </c>
    </row>
    <row r="16" spans="1:7">
      <c r="A16" s="3">
        <v>14</v>
      </c>
      <c r="B16" s="3">
        <v>188</v>
      </c>
      <c r="C16" s="3" t="str">
        <f>VLOOKUP(B16, Players[], 2, FALSE)</f>
        <v>MaiKe</v>
      </c>
      <c r="D16" s="3" t="s">
        <v>703</v>
      </c>
      <c r="E16" s="10">
        <v>3</v>
      </c>
      <c r="F16" s="3" t="s">
        <v>167</v>
      </c>
      <c r="G16" s="10">
        <v>3</v>
      </c>
    </row>
    <row r="17" spans="1:7">
      <c r="A17" s="3">
        <v>15</v>
      </c>
      <c r="B17" s="3">
        <v>284</v>
      </c>
      <c r="C17" s="3" t="str">
        <f>VLOOKUP(B17, Players[], 2, FALSE)</f>
        <v>ShreddeR</v>
      </c>
      <c r="D17" s="3" t="s">
        <v>703</v>
      </c>
      <c r="E17" s="10">
        <v>4</v>
      </c>
      <c r="F17" s="40"/>
    </row>
    <row r="18" spans="1:7">
      <c r="A18" s="3">
        <v>16</v>
      </c>
      <c r="B18" s="3">
        <v>128</v>
      </c>
      <c r="C18" s="3" t="str">
        <f>VLOOKUP(B18, Players[], 2, FALSE)</f>
        <v>gn</v>
      </c>
      <c r="D18" s="3" t="s">
        <v>703</v>
      </c>
      <c r="E18" s="10">
        <v>5</v>
      </c>
      <c r="F18" s="3" t="s">
        <v>167</v>
      </c>
      <c r="G18" s="10">
        <v>5</v>
      </c>
    </row>
    <row r="19" spans="1:7">
      <c r="A19" s="3">
        <v>17</v>
      </c>
      <c r="B19" s="3">
        <v>153</v>
      </c>
      <c r="C19" s="3" t="str">
        <f>VLOOKUP(B19, Players[], 2, FALSE)</f>
        <v>Kara</v>
      </c>
      <c r="D19" s="3" t="s">
        <v>79</v>
      </c>
      <c r="E19" s="10">
        <v>2</v>
      </c>
      <c r="F19" s="3" t="s">
        <v>66</v>
      </c>
    </row>
    <row r="20" spans="1:7">
      <c r="A20" s="3">
        <v>23</v>
      </c>
      <c r="B20" s="3">
        <v>335</v>
      </c>
      <c r="C20" s="3" t="str">
        <f>VLOOKUP(B20, Players[], 2, FALSE)</f>
        <v>VolcaN</v>
      </c>
      <c r="D20" s="3" t="s">
        <v>213</v>
      </c>
      <c r="E20" s="10">
        <v>2</v>
      </c>
      <c r="F20" s="3" t="s">
        <v>404</v>
      </c>
      <c r="G20" s="10">
        <v>2</v>
      </c>
    </row>
    <row r="21" spans="1:7">
      <c r="A21" s="3">
        <v>24</v>
      </c>
      <c r="B21" s="3">
        <v>129</v>
      </c>
      <c r="C21" s="3" t="str">
        <f>VLOOKUP(B21, Players[], 2, FALSE)</f>
        <v>Zella</v>
      </c>
      <c r="D21" s="40" t="s">
        <v>213</v>
      </c>
      <c r="E21" s="41">
        <v>3</v>
      </c>
      <c r="F21" s="3" t="s">
        <v>384</v>
      </c>
      <c r="G21" s="10">
        <v>3</v>
      </c>
    </row>
    <row r="22" spans="1:7">
      <c r="A22" s="3">
        <v>25</v>
      </c>
      <c r="B22" s="3">
        <v>252</v>
      </c>
      <c r="C22" s="3" t="str">
        <f>VLOOKUP(B22, Players[], 2, FALSE)</f>
        <v>RC</v>
      </c>
      <c r="D22" s="3" t="s">
        <v>690</v>
      </c>
      <c r="E22" s="10">
        <v>1</v>
      </c>
      <c r="F22" s="3" t="s">
        <v>704</v>
      </c>
    </row>
    <row r="23" spans="1:7">
      <c r="A23" s="3">
        <v>26</v>
      </c>
      <c r="B23" s="3">
        <v>75</v>
      </c>
      <c r="C23" s="3" t="str">
        <f>VLOOKUP(B23, Players[], 2, FALSE)</f>
        <v>DNM</v>
      </c>
      <c r="D23" s="3" t="s">
        <v>690</v>
      </c>
      <c r="E23" s="10">
        <v>2</v>
      </c>
      <c r="F23" s="3" t="s">
        <v>704</v>
      </c>
    </row>
    <row r="24" spans="1:7">
      <c r="A24" s="3">
        <v>27</v>
      </c>
      <c r="B24" s="3">
        <v>121</v>
      </c>
      <c r="C24" s="3" t="str">
        <f>VLOOKUP(B24, Players[], 2, FALSE)</f>
        <v>g1f</v>
      </c>
      <c r="D24" s="3" t="s">
        <v>690</v>
      </c>
      <c r="E24" s="10">
        <v>3</v>
      </c>
      <c r="F24" s="3" t="s">
        <v>704</v>
      </c>
    </row>
    <row r="25" spans="1:7">
      <c r="A25" s="3">
        <v>28</v>
      </c>
      <c r="B25" s="3">
        <v>103</v>
      </c>
      <c r="C25" s="3" t="str">
        <f>VLOOKUP(B25, Players[], 2, FALSE)</f>
        <v>Fillip</v>
      </c>
      <c r="D25" s="3" t="s">
        <v>690</v>
      </c>
      <c r="E25" s="10">
        <v>4</v>
      </c>
      <c r="F25" s="3" t="s">
        <v>704</v>
      </c>
    </row>
    <row r="26" spans="1:7">
      <c r="A26" s="3">
        <v>29</v>
      </c>
      <c r="B26" s="3">
        <v>314</v>
      </c>
      <c r="C26" s="3" t="str">
        <f>VLOOKUP(B26, Players[], 2, FALSE)</f>
        <v>Tempo</v>
      </c>
      <c r="D26" s="3" t="s">
        <v>690</v>
      </c>
      <c r="E26" s="10">
        <v>5</v>
      </c>
      <c r="F26" s="3" t="s">
        <v>704</v>
      </c>
    </row>
    <row r="27" spans="1:7">
      <c r="A27" s="3">
        <v>30</v>
      </c>
      <c r="B27" s="3">
        <v>104</v>
      </c>
      <c r="C27" s="3" t="str">
        <f>VLOOKUP(B27, Players[], 2, FALSE)</f>
        <v>Fines</v>
      </c>
      <c r="D27" s="3" t="s">
        <v>190</v>
      </c>
      <c r="F27" s="40" t="s">
        <v>705</v>
      </c>
    </row>
    <row r="28" spans="1:7">
      <c r="A28" s="3">
        <v>31</v>
      </c>
      <c r="B28" s="3">
        <v>209</v>
      </c>
      <c r="C28" s="3" t="str">
        <f>VLOOKUP(B28, Players[], 2, FALSE)</f>
        <v>N3X7</v>
      </c>
      <c r="D28" s="3" t="s">
        <v>190</v>
      </c>
      <c r="F28" s="40" t="s">
        <v>705</v>
      </c>
    </row>
    <row r="29" spans="1:7">
      <c r="A29" s="3">
        <v>32</v>
      </c>
      <c r="B29" s="3">
        <v>146</v>
      </c>
      <c r="C29" s="3" t="str">
        <f>VLOOKUP(B29, Players[], 2, FALSE)</f>
        <v>jEro</v>
      </c>
      <c r="D29" s="3" t="s">
        <v>167</v>
      </c>
      <c r="E29" s="10">
        <v>2</v>
      </c>
      <c r="F29" s="3" t="s">
        <v>706</v>
      </c>
    </row>
    <row r="30" spans="1:7">
      <c r="A30" s="3">
        <v>33</v>
      </c>
      <c r="B30" s="3">
        <v>262</v>
      </c>
      <c r="C30" s="3" t="str">
        <f>VLOOKUP(B30, Players[], 2, FALSE)</f>
        <v>roKa</v>
      </c>
      <c r="D30" s="3" t="s">
        <v>167</v>
      </c>
      <c r="E30" s="10">
        <v>3</v>
      </c>
      <c r="F30" s="3" t="s">
        <v>706</v>
      </c>
    </row>
    <row r="31" spans="1:7">
      <c r="A31" s="3">
        <v>34</v>
      </c>
      <c r="B31" s="3">
        <v>122</v>
      </c>
      <c r="C31" s="3" t="str">
        <f>VLOOKUP(B31, Players[], 2, FALSE)</f>
        <v>GaNt0s</v>
      </c>
      <c r="D31" s="3" t="s">
        <v>167</v>
      </c>
      <c r="E31" s="10">
        <v>5</v>
      </c>
      <c r="F31" s="3" t="s">
        <v>706</v>
      </c>
    </row>
    <row r="32" spans="1:7">
      <c r="A32" s="3">
        <v>35</v>
      </c>
      <c r="B32" s="3">
        <v>143</v>
      </c>
      <c r="C32" s="3" t="str">
        <f>VLOOKUP(B32, Players[], 2, FALSE)</f>
        <v>Jassen</v>
      </c>
      <c r="D32" s="3" t="s">
        <v>45</v>
      </c>
      <c r="E32" s="10">
        <v>2</v>
      </c>
      <c r="F32" s="3" t="s">
        <v>707</v>
      </c>
    </row>
    <row r="33" spans="1:7">
      <c r="A33" s="3">
        <v>36</v>
      </c>
      <c r="B33" s="3">
        <v>44</v>
      </c>
      <c r="C33" s="3" t="str">
        <f>VLOOKUP(B33, Players[], 2, FALSE)</f>
        <v>bone</v>
      </c>
      <c r="D33" s="3" t="s">
        <v>45</v>
      </c>
      <c r="E33" s="10">
        <v>4</v>
      </c>
      <c r="F33" s="3" t="s">
        <v>707</v>
      </c>
    </row>
    <row r="34" spans="1:7">
      <c r="A34" s="3">
        <v>37</v>
      </c>
      <c r="B34" s="3">
        <v>619</v>
      </c>
      <c r="C34" s="3" t="str">
        <f>VLOOKUP(B34, Players[], 2, FALSE)</f>
        <v>bOw</v>
      </c>
      <c r="D34" s="3" t="s">
        <v>45</v>
      </c>
      <c r="E34" s="10">
        <v>5</v>
      </c>
      <c r="F34" s="3" t="s">
        <v>707</v>
      </c>
    </row>
    <row r="35" spans="1:7">
      <c r="A35" s="3">
        <v>38</v>
      </c>
      <c r="B35" s="3">
        <v>111</v>
      </c>
      <c r="C35" s="3" t="str">
        <f>VLOOKUP(B35, Players[], 2, FALSE)</f>
        <v>fONik</v>
      </c>
      <c r="D35" s="3" t="s">
        <v>708</v>
      </c>
      <c r="E35" s="10">
        <v>1</v>
      </c>
      <c r="F35" s="3" t="s">
        <v>103</v>
      </c>
      <c r="G35" s="10">
        <v>1</v>
      </c>
    </row>
    <row r="36" spans="1:7">
      <c r="A36" s="3">
        <v>39</v>
      </c>
      <c r="B36" s="3">
        <v>233</v>
      </c>
      <c r="C36" s="3" t="str">
        <f>VLOOKUP(B36, Players[], 2, FALSE)</f>
        <v>P1XEL</v>
      </c>
      <c r="D36" s="3" t="s">
        <v>708</v>
      </c>
      <c r="E36" s="10">
        <v>2</v>
      </c>
      <c r="F36" s="3" t="s">
        <v>103</v>
      </c>
      <c r="G36" s="10">
        <v>2</v>
      </c>
    </row>
    <row r="37" spans="1:7">
      <c r="A37" s="3">
        <v>40</v>
      </c>
      <c r="B37" s="3">
        <v>215</v>
      </c>
      <c r="C37" s="3" t="str">
        <f>VLOOKUP(B37, Players[], 2, FALSE)</f>
        <v>Nicke</v>
      </c>
      <c r="D37" s="3" t="s">
        <v>708</v>
      </c>
      <c r="E37" s="10">
        <v>3</v>
      </c>
      <c r="F37" s="3" t="s">
        <v>103</v>
      </c>
      <c r="G37" s="10">
        <v>3</v>
      </c>
    </row>
    <row r="38" spans="1:7">
      <c r="A38" s="3">
        <v>41</v>
      </c>
      <c r="B38" s="3">
        <v>247</v>
      </c>
      <c r="C38" s="3" t="str">
        <f>VLOOKUP(B38, Players[], 2, FALSE)</f>
        <v>RA1D</v>
      </c>
      <c r="D38" s="3" t="s">
        <v>708</v>
      </c>
      <c r="E38" s="10">
        <v>4</v>
      </c>
      <c r="F38" s="3" t="s">
        <v>103</v>
      </c>
      <c r="G38" s="10">
        <v>4</v>
      </c>
    </row>
    <row r="39" spans="1:7">
      <c r="A39" s="3">
        <v>42</v>
      </c>
      <c r="B39" s="3">
        <v>301</v>
      </c>
      <c r="C39" s="3" t="str">
        <f>VLOOKUP(B39, Players[], 2, FALSE)</f>
        <v>STEP</v>
      </c>
      <c r="D39" s="3" t="s">
        <v>708</v>
      </c>
      <c r="E39" s="10">
        <v>5</v>
      </c>
      <c r="F39" s="3" t="s">
        <v>103</v>
      </c>
      <c r="G39" s="10">
        <v>5</v>
      </c>
    </row>
    <row r="40" spans="1:7">
      <c r="A40" s="3">
        <v>43</v>
      </c>
      <c r="B40" s="3">
        <v>32</v>
      </c>
      <c r="C40" s="3" t="str">
        <f>VLOOKUP(B40, Players[], 2, FALSE)</f>
        <v>Aze</v>
      </c>
      <c r="D40" s="3" t="s">
        <v>709</v>
      </c>
      <c r="E40" s="10">
        <v>1</v>
      </c>
      <c r="F40" s="3" t="s">
        <v>303</v>
      </c>
      <c r="G40" s="10">
        <v>1</v>
      </c>
    </row>
    <row r="41" spans="1:7">
      <c r="A41" s="3">
        <v>44</v>
      </c>
      <c r="B41" s="3">
        <v>138</v>
      </c>
      <c r="C41" s="3" t="str">
        <f>VLOOKUP(B41, Players[], 2, FALSE)</f>
        <v>Infreaqtion</v>
      </c>
      <c r="D41" s="3" t="s">
        <v>709</v>
      </c>
      <c r="E41" s="10">
        <v>2</v>
      </c>
      <c r="F41" s="3" t="s">
        <v>303</v>
      </c>
      <c r="G41" s="10">
        <v>2</v>
      </c>
    </row>
    <row r="42" spans="1:7">
      <c r="A42" s="3">
        <v>45</v>
      </c>
      <c r="B42" s="3">
        <v>160</v>
      </c>
      <c r="C42" s="3" t="str">
        <f>VLOOKUP(B42, Players[], 2, FALSE)</f>
        <v>krs</v>
      </c>
      <c r="D42" s="3" t="s">
        <v>709</v>
      </c>
      <c r="E42" s="10">
        <v>3</v>
      </c>
      <c r="F42" s="3" t="s">
        <v>303</v>
      </c>
      <c r="G42" s="10">
        <v>3</v>
      </c>
    </row>
    <row r="43" spans="1:7">
      <c r="A43" s="3">
        <v>46</v>
      </c>
      <c r="B43" s="3">
        <v>232</v>
      </c>
      <c r="C43" s="3" t="str">
        <f>VLOOKUP(B43, Players[], 2, FALSE)</f>
        <v>OverLord</v>
      </c>
      <c r="D43" s="3" t="s">
        <v>709</v>
      </c>
      <c r="E43" s="10">
        <v>4</v>
      </c>
      <c r="F43" s="3" t="s">
        <v>303</v>
      </c>
      <c r="G43" s="10">
        <v>4</v>
      </c>
    </row>
    <row r="44" spans="1:7">
      <c r="A44" s="3">
        <v>47</v>
      </c>
      <c r="B44" s="3">
        <v>323</v>
      </c>
      <c r="C44" s="3" t="str">
        <f>VLOOKUP(B44, Players[], 2, FALSE)</f>
        <v>tuNe</v>
      </c>
      <c r="D44" s="3" t="s">
        <v>709</v>
      </c>
      <c r="E44" s="10">
        <v>5</v>
      </c>
      <c r="F44" s="3" t="s">
        <v>303</v>
      </c>
      <c r="G44" s="10">
        <v>5</v>
      </c>
    </row>
    <row r="45" spans="1:7">
      <c r="A45" s="3">
        <v>48</v>
      </c>
      <c r="B45" s="3">
        <v>22</v>
      </c>
      <c r="C45" s="3" t="str">
        <f>VLOOKUP(B45, Players[], 2, FALSE)</f>
        <v>Arc</v>
      </c>
      <c r="D45" s="3" t="s">
        <v>417</v>
      </c>
      <c r="E45" s="10">
        <v>5</v>
      </c>
      <c r="F45" s="3" t="s">
        <v>710</v>
      </c>
    </row>
    <row r="46" spans="1:7">
      <c r="A46" s="3">
        <v>54</v>
      </c>
      <c r="B46" s="3">
        <v>231</v>
      </c>
      <c r="C46" s="3" t="str">
        <f>VLOOKUP(B46, Players[], 2, FALSE)</f>
        <v>OuTofCoNtRoL</v>
      </c>
      <c r="D46" s="3" t="s">
        <v>66</v>
      </c>
      <c r="F46" s="3" t="s">
        <v>79</v>
      </c>
      <c r="G46" s="10">
        <v>1</v>
      </c>
    </row>
    <row r="47" spans="1:7">
      <c r="A47" s="3">
        <v>55</v>
      </c>
      <c r="B47" s="3">
        <v>266</v>
      </c>
      <c r="C47" s="3" t="str">
        <f>VLOOKUP(B47, Players[], 2, FALSE)</f>
        <v>SON4R</v>
      </c>
      <c r="D47" s="3" t="s">
        <v>711</v>
      </c>
      <c r="E47" s="10">
        <v>1</v>
      </c>
      <c r="F47" s="3" t="s">
        <v>198</v>
      </c>
      <c r="G47" s="10">
        <v>1</v>
      </c>
    </row>
    <row r="48" spans="1:7">
      <c r="A48" s="3">
        <v>56</v>
      </c>
      <c r="B48" s="3">
        <v>281</v>
      </c>
      <c r="C48" s="3" t="str">
        <f>VLOOKUP(B48, Players[], 2, FALSE)</f>
        <v>Shadow</v>
      </c>
      <c r="D48" s="3" t="s">
        <v>711</v>
      </c>
      <c r="E48" s="10">
        <v>4</v>
      </c>
      <c r="F48" s="3" t="s">
        <v>198</v>
      </c>
      <c r="G48" s="10">
        <v>4</v>
      </c>
    </row>
    <row r="49" spans="1:7">
      <c r="A49" s="3">
        <v>57</v>
      </c>
      <c r="B49" s="3">
        <v>216</v>
      </c>
      <c r="C49" s="3" t="str">
        <f>VLOOKUP(B49, Players[], 2, FALSE)</f>
        <v>NJC</v>
      </c>
      <c r="D49" s="3" t="s">
        <v>711</v>
      </c>
      <c r="E49" s="10">
        <v>2</v>
      </c>
      <c r="F49" s="40" t="s">
        <v>712</v>
      </c>
    </row>
    <row r="50" spans="1:7">
      <c r="A50" s="3">
        <v>58</v>
      </c>
      <c r="B50" s="3">
        <v>316</v>
      </c>
      <c r="C50" s="3" t="str">
        <f>VLOOKUP(B50, Players[], 2, FALSE)</f>
        <v>Tessa</v>
      </c>
      <c r="D50" s="3" t="s">
        <v>711</v>
      </c>
      <c r="E50" s="10">
        <v>5</v>
      </c>
      <c r="F50" s="3" t="s">
        <v>713</v>
      </c>
    </row>
    <row r="51" spans="1:7">
      <c r="A51" s="3">
        <v>59</v>
      </c>
      <c r="B51" s="3">
        <v>230</v>
      </c>
      <c r="C51" s="3" t="str">
        <f>VLOOKUP(B51, Players[], 2, FALSE)</f>
        <v>Ost1n</v>
      </c>
      <c r="D51" s="3" t="s">
        <v>714</v>
      </c>
      <c r="E51" s="10">
        <v>5</v>
      </c>
      <c r="F51" s="3" t="s">
        <v>220</v>
      </c>
      <c r="G51" s="10">
        <v>5</v>
      </c>
    </row>
    <row r="52" spans="1:7">
      <c r="A52" s="3">
        <v>60</v>
      </c>
      <c r="B52" s="3">
        <v>26</v>
      </c>
      <c r="C52" s="3" t="str">
        <f>VLOOKUP(B52, Players[], 2, FALSE)</f>
        <v>AsteRo1d</v>
      </c>
      <c r="D52" s="3" t="s">
        <v>714</v>
      </c>
      <c r="E52" s="10">
        <v>4</v>
      </c>
      <c r="F52" s="3" t="s">
        <v>190</v>
      </c>
      <c r="G52" s="10">
        <v>4</v>
      </c>
    </row>
    <row r="53" spans="1:7">
      <c r="A53" s="3">
        <v>61</v>
      </c>
      <c r="B53" s="3">
        <v>39</v>
      </c>
      <c r="C53" s="3" t="str">
        <f>VLOOKUP(B53, Players[], 2, FALSE)</f>
        <v>Bio3x</v>
      </c>
      <c r="D53" s="3" t="s">
        <v>715</v>
      </c>
      <c r="E53" s="10">
        <v>3</v>
      </c>
      <c r="F53" s="40"/>
    </row>
    <row r="54" spans="1:7">
      <c r="A54" s="3">
        <v>62</v>
      </c>
      <c r="B54" s="3">
        <v>48</v>
      </c>
      <c r="C54" s="3" t="str">
        <f>VLOOKUP(B54, Players[], 2, FALSE)</f>
        <v>BruNo</v>
      </c>
      <c r="D54" s="3" t="s">
        <v>715</v>
      </c>
      <c r="E54" s="10">
        <v>2</v>
      </c>
      <c r="F54" s="40"/>
    </row>
    <row r="55" spans="1:7">
      <c r="A55" s="3">
        <v>63</v>
      </c>
      <c r="B55" s="3">
        <v>166</v>
      </c>
      <c r="C55" s="3" t="str">
        <f>VLOOKUP(B55, Players[], 2, FALSE)</f>
        <v>L1ght</v>
      </c>
      <c r="D55" s="3" t="s">
        <v>715</v>
      </c>
      <c r="E55" s="10">
        <v>5</v>
      </c>
      <c r="F55" s="40"/>
    </row>
    <row r="56" spans="1:7">
      <c r="A56" s="3">
        <v>64</v>
      </c>
      <c r="B56" s="3">
        <v>244</v>
      </c>
      <c r="C56" s="3" t="str">
        <f>VLOOKUP(B56, Players[], 2, FALSE)</f>
        <v>QUARTZ</v>
      </c>
      <c r="D56" s="3" t="s">
        <v>715</v>
      </c>
      <c r="E56" s="10">
        <v>4</v>
      </c>
      <c r="F56" s="40"/>
    </row>
    <row r="57" spans="1:7">
      <c r="A57" s="3">
        <v>65</v>
      </c>
      <c r="B57" s="3">
        <v>204</v>
      </c>
      <c r="C57" s="3" t="str">
        <f>VLOOKUP(B57, Players[], 2, FALSE)</f>
        <v>mVs</v>
      </c>
      <c r="D57" s="3" t="s">
        <v>716</v>
      </c>
      <c r="E57" s="10">
        <v>2</v>
      </c>
      <c r="F57" s="3" t="s">
        <v>45</v>
      </c>
      <c r="G57" s="10">
        <v>2</v>
      </c>
    </row>
    <row r="58" spans="1:7">
      <c r="A58" s="3">
        <v>66</v>
      </c>
      <c r="B58" s="3">
        <v>334</v>
      </c>
      <c r="C58" s="3" t="str">
        <f>VLOOKUP(B58, Players[], 2, FALSE)</f>
        <v>Vert1go</v>
      </c>
      <c r="D58" s="3" t="s">
        <v>716</v>
      </c>
      <c r="E58" s="10">
        <v>5</v>
      </c>
      <c r="F58" s="3" t="s">
        <v>45</v>
      </c>
      <c r="G58" s="10">
        <v>5</v>
      </c>
    </row>
    <row r="59" spans="1:7">
      <c r="A59" s="3">
        <v>67</v>
      </c>
      <c r="B59" s="3">
        <v>66</v>
      </c>
      <c r="C59" s="3" t="str">
        <f>VLOOKUP(B59, Players[], 2, FALSE)</f>
        <v>D1FF3R3N7</v>
      </c>
      <c r="D59" s="3" t="s">
        <v>716</v>
      </c>
      <c r="E59" s="10">
        <v>4</v>
      </c>
      <c r="F59" s="40"/>
    </row>
    <row r="60" spans="1:7">
      <c r="A60" s="3">
        <v>68</v>
      </c>
      <c r="B60" s="3">
        <v>618</v>
      </c>
      <c r="C60" s="3" t="str">
        <f>VLOOKUP(B60, Players[], 2, FALSE)</f>
        <v>Space</v>
      </c>
      <c r="D60" s="3" t="s">
        <v>390</v>
      </c>
      <c r="E60" s="10">
        <v>4</v>
      </c>
      <c r="F60" s="40" t="s">
        <v>717</v>
      </c>
    </row>
    <row r="61" spans="1:7">
      <c r="A61" s="3">
        <v>69</v>
      </c>
      <c r="B61" s="3">
        <v>96</v>
      </c>
      <c r="C61" s="3" t="str">
        <f>VLOOKUP(B61, Players[], 2, FALSE)</f>
        <v>F1T</v>
      </c>
      <c r="D61" s="3" t="s">
        <v>390</v>
      </c>
      <c r="E61" s="10">
        <v>5</v>
      </c>
      <c r="F61" s="3" t="s">
        <v>190</v>
      </c>
      <c r="G61" s="10">
        <v>5</v>
      </c>
    </row>
    <row r="62" spans="1:7">
      <c r="A62" s="3">
        <v>70</v>
      </c>
      <c r="B62" s="3">
        <v>234</v>
      </c>
      <c r="C62" s="3" t="str">
        <f>VLOOKUP(B62, Players[], 2, FALSE)</f>
        <v>PAUL</v>
      </c>
      <c r="D62" s="3" t="s">
        <v>718</v>
      </c>
      <c r="E62" s="10">
        <v>2</v>
      </c>
      <c r="F62" s="3" t="s">
        <v>198</v>
      </c>
      <c r="G62" s="10">
        <v>2</v>
      </c>
    </row>
    <row r="63" spans="1:7">
      <c r="A63" s="3">
        <v>71</v>
      </c>
      <c r="B63" s="3">
        <v>69</v>
      </c>
      <c r="C63" s="3" t="str">
        <f>VLOOKUP(B63, Players[], 2, FALSE)</f>
        <v>Dart1</v>
      </c>
      <c r="D63" s="3" t="s">
        <v>718</v>
      </c>
      <c r="E63" s="10">
        <v>4</v>
      </c>
      <c r="F63" s="3" t="s">
        <v>372</v>
      </c>
      <c r="G63" s="10">
        <v>1</v>
      </c>
    </row>
    <row r="64" spans="1:7">
      <c r="A64" s="3">
        <v>72</v>
      </c>
      <c r="B64" s="3">
        <v>23</v>
      </c>
      <c r="C64" s="3" t="str">
        <f>VLOOKUP(B64, Players[], 2, FALSE)</f>
        <v>Arche</v>
      </c>
      <c r="D64" s="3" t="s">
        <v>718</v>
      </c>
      <c r="E64" s="10">
        <v>5</v>
      </c>
      <c r="F64" s="3" t="s">
        <v>378</v>
      </c>
      <c r="G64" s="10">
        <v>5</v>
      </c>
    </row>
    <row r="65" spans="1:7">
      <c r="A65" s="3">
        <v>73</v>
      </c>
      <c r="B65" s="3">
        <v>255</v>
      </c>
      <c r="C65" s="3" t="str">
        <f>VLOOKUP(B65, Players[], 2, FALSE)</f>
        <v>Reex</v>
      </c>
      <c r="D65" s="3" t="s">
        <v>718</v>
      </c>
      <c r="E65" s="10">
        <v>1</v>
      </c>
      <c r="F65" s="3" t="s">
        <v>411</v>
      </c>
    </row>
    <row r="66" spans="1:7">
      <c r="A66" s="3">
        <v>74</v>
      </c>
      <c r="B66" s="3">
        <v>72</v>
      </c>
      <c r="C66" s="3" t="str">
        <f>VLOOKUP(B66, Players[], 2, FALSE)</f>
        <v>DemoN</v>
      </c>
      <c r="D66" s="3" t="s">
        <v>718</v>
      </c>
      <c r="E66" s="10">
        <v>3</v>
      </c>
      <c r="F66" s="3" t="s">
        <v>85</v>
      </c>
      <c r="G66" s="10">
        <v>1</v>
      </c>
    </row>
    <row r="67" spans="1:7">
      <c r="A67" s="3">
        <v>75</v>
      </c>
      <c r="B67" s="3">
        <v>329</v>
      </c>
      <c r="C67" s="3" t="str">
        <f>VLOOKUP(B67, Players[], 2, FALSE)</f>
        <v>v1rtou</v>
      </c>
      <c r="D67" s="3" t="s">
        <v>85</v>
      </c>
      <c r="E67" s="10">
        <v>2</v>
      </c>
      <c r="F67" s="3" t="s">
        <v>719</v>
      </c>
    </row>
    <row r="68" spans="1:7">
      <c r="A68" s="3">
        <v>76</v>
      </c>
      <c r="B68" s="3">
        <v>270</v>
      </c>
      <c r="C68" s="3" t="str">
        <f>VLOOKUP(B68, Players[], 2, FALSE)</f>
        <v>s1x</v>
      </c>
      <c r="D68" s="3" t="s">
        <v>85</v>
      </c>
      <c r="E68" s="10">
        <v>4</v>
      </c>
      <c r="F68" s="3" t="s">
        <v>719</v>
      </c>
    </row>
    <row r="69" spans="1:7">
      <c r="A69" s="3">
        <v>77</v>
      </c>
      <c r="B69" s="3">
        <v>12</v>
      </c>
      <c r="C69" s="3" t="str">
        <f>VLOOKUP(B69, Players[], 2, FALSE)</f>
        <v>AliaN</v>
      </c>
      <c r="D69" s="3" t="s">
        <v>85</v>
      </c>
      <c r="E69" s="10">
        <v>3</v>
      </c>
      <c r="F69" s="3" t="s">
        <v>720</v>
      </c>
      <c r="G69" s="10">
        <v>3</v>
      </c>
    </row>
    <row r="70" spans="1:7">
      <c r="A70" s="3">
        <v>78</v>
      </c>
      <c r="B70" s="3">
        <v>246</v>
      </c>
      <c r="C70" s="3" t="str">
        <f>VLOOKUP(B70, Players[], 2, FALSE)</f>
        <v>R3D</v>
      </c>
      <c r="D70" s="3" t="s">
        <v>220</v>
      </c>
      <c r="E70" s="10">
        <v>5</v>
      </c>
      <c r="F70" s="3" t="s">
        <v>390</v>
      </c>
      <c r="G70" s="10">
        <v>5</v>
      </c>
    </row>
    <row r="71" spans="1:7">
      <c r="A71" s="3">
        <v>79</v>
      </c>
      <c r="B71" s="3">
        <v>220</v>
      </c>
      <c r="C71" s="3" t="str">
        <f>VLOOKUP(B71, Players[], 2, FALSE)</f>
        <v>Nort</v>
      </c>
      <c r="D71" s="3" t="s">
        <v>220</v>
      </c>
      <c r="F71" s="40"/>
    </row>
    <row r="72" spans="1:7">
      <c r="A72" s="3">
        <v>80</v>
      </c>
      <c r="B72" s="3">
        <v>320</v>
      </c>
      <c r="C72" s="3" t="str">
        <f>VLOOKUP(B72, Players[], 2, FALSE)</f>
        <v>Toca</v>
      </c>
      <c r="D72" s="3" t="s">
        <v>404</v>
      </c>
      <c r="E72" s="10">
        <v>5</v>
      </c>
      <c r="F72" s="3" t="s">
        <v>384</v>
      </c>
      <c r="G72" s="10">
        <v>5</v>
      </c>
    </row>
    <row r="73" spans="1:7">
      <c r="A73" s="3">
        <v>81</v>
      </c>
      <c r="B73" s="3">
        <v>497</v>
      </c>
      <c r="C73" s="3" t="str">
        <f>VLOOKUP(B73, Players[], 2, FALSE)</f>
        <v>Lam</v>
      </c>
      <c r="D73" s="40"/>
      <c r="E73" s="41"/>
      <c r="F73" s="3" t="s">
        <v>258</v>
      </c>
      <c r="G73" s="10">
        <v>3</v>
      </c>
    </row>
    <row r="74" spans="1:7">
      <c r="A74" s="3">
        <v>82</v>
      </c>
      <c r="B74" s="3">
        <v>505</v>
      </c>
      <c r="C74" s="3" t="str">
        <f>VLOOKUP(B74, Players[], 2, FALSE)</f>
        <v>Rinard</v>
      </c>
      <c r="D74" s="40"/>
      <c r="E74" s="41"/>
      <c r="F74" s="3" t="s">
        <v>258</v>
      </c>
      <c r="G74" s="10">
        <v>4</v>
      </c>
    </row>
    <row r="75" spans="1:7">
      <c r="A75" s="3">
        <v>83</v>
      </c>
      <c r="B75" s="3">
        <v>591</v>
      </c>
      <c r="C75" s="3" t="str">
        <f>VLOOKUP(B75, Players[], 2, FALSE)</f>
        <v>kenG</v>
      </c>
      <c r="D75" s="40"/>
      <c r="E75" s="41"/>
      <c r="F75" s="3" t="s">
        <v>258</v>
      </c>
      <c r="G75" s="10">
        <v>2</v>
      </c>
    </row>
    <row r="76" spans="1:7">
      <c r="A76" s="3">
        <v>84</v>
      </c>
      <c r="B76" s="3">
        <v>601</v>
      </c>
      <c r="C76" s="3" t="str">
        <f>VLOOKUP(B76, Players[], 2, FALSE)</f>
        <v>Rnm</v>
      </c>
      <c r="D76" s="40"/>
      <c r="E76" s="41"/>
      <c r="F76" s="3" t="s">
        <v>258</v>
      </c>
      <c r="G76" s="10">
        <v>5</v>
      </c>
    </row>
    <row r="77" spans="1:7">
      <c r="A77" s="3">
        <v>85</v>
      </c>
      <c r="B77" s="3">
        <v>274</v>
      </c>
      <c r="C77" s="3" t="str">
        <f>VLOOKUP(B77, Players[], 2, FALSE)</f>
        <v>Scott</v>
      </c>
      <c r="D77" s="40"/>
      <c r="E77" s="41"/>
      <c r="F77" s="3" t="s">
        <v>45</v>
      </c>
      <c r="G77" s="10">
        <v>3</v>
      </c>
    </row>
    <row r="78" spans="1:7">
      <c r="A78" s="3">
        <v>86</v>
      </c>
      <c r="B78" s="3">
        <v>295</v>
      </c>
      <c r="C78" s="3" t="str">
        <f>VLOOKUP(B78, Players[], 2, FALSE)</f>
        <v>Snt</v>
      </c>
      <c r="D78" s="40"/>
      <c r="E78" s="41"/>
      <c r="F78" s="3" t="s">
        <v>245</v>
      </c>
    </row>
    <row r="79" spans="1:7">
      <c r="A79" s="3">
        <v>87</v>
      </c>
      <c r="B79" s="3">
        <v>600</v>
      </c>
      <c r="C79" s="3" t="str">
        <f>VLOOKUP(B79, Players[], 2, FALSE)</f>
        <v>Pama</v>
      </c>
      <c r="D79" s="40"/>
      <c r="E79" s="41"/>
      <c r="F79" s="3" t="s">
        <v>245</v>
      </c>
    </row>
    <row r="80" spans="1:7">
      <c r="A80" s="3">
        <v>88</v>
      </c>
      <c r="B80" s="3">
        <v>57</v>
      </c>
      <c r="C80" s="3" t="str">
        <f>VLOOKUP(B80, Players[], 2, FALSE)</f>
        <v>ConCorSe</v>
      </c>
      <c r="D80" s="40"/>
      <c r="E80" s="41"/>
      <c r="F80" s="3" t="s">
        <v>721</v>
      </c>
    </row>
    <row r="81" spans="1:7">
      <c r="A81" s="3">
        <v>89</v>
      </c>
      <c r="B81" s="3">
        <v>268</v>
      </c>
      <c r="C81" s="3" t="str">
        <f>VLOOKUP(B81, Players[], 2, FALSE)</f>
        <v>s1moN</v>
      </c>
      <c r="D81" s="40"/>
      <c r="E81" s="41"/>
      <c r="F81" s="3" t="s">
        <v>85</v>
      </c>
      <c r="G81" s="10">
        <v>2</v>
      </c>
    </row>
    <row r="82" spans="1:7">
      <c r="A82" s="3">
        <v>90</v>
      </c>
      <c r="B82" s="3">
        <v>365</v>
      </c>
      <c r="C82" s="3" t="str">
        <f>VLOOKUP(B82, Players[], 2, FALSE)</f>
        <v>Lukast</v>
      </c>
      <c r="D82" s="40"/>
      <c r="E82" s="41"/>
      <c r="F82" s="3" t="s">
        <v>384</v>
      </c>
      <c r="G82" s="10">
        <v>1</v>
      </c>
    </row>
    <row r="83" spans="1:7">
      <c r="A83" s="3">
        <v>91</v>
      </c>
      <c r="B83" s="3">
        <v>380</v>
      </c>
      <c r="C83" s="3" t="str">
        <f>VLOOKUP(B83, Players[], 2, FALSE)</f>
        <v>eNDELUR</v>
      </c>
      <c r="D83" s="40"/>
      <c r="E83" s="41"/>
      <c r="F83" s="3" t="s">
        <v>384</v>
      </c>
      <c r="G83" s="10">
        <v>2</v>
      </c>
    </row>
    <row r="84" spans="1:7">
      <c r="A84" s="3">
        <v>92</v>
      </c>
      <c r="B84" s="3">
        <v>535</v>
      </c>
      <c r="C84" s="3" t="str">
        <f>VLOOKUP(B84, Players[], 2, FALSE)</f>
        <v>Flip</v>
      </c>
      <c r="D84" s="40"/>
      <c r="E84" s="41"/>
      <c r="F84" s="3" t="s">
        <v>95</v>
      </c>
    </row>
    <row r="85" spans="1:7">
      <c r="A85" s="3">
        <v>93</v>
      </c>
      <c r="B85" s="3">
        <v>537</v>
      </c>
      <c r="C85" s="3" t="str">
        <f>VLOOKUP(B85, Players[], 2, FALSE)</f>
        <v>twinQ</v>
      </c>
      <c r="D85" s="40"/>
      <c r="E85" s="41"/>
      <c r="F85" s="3" t="s">
        <v>95</v>
      </c>
    </row>
    <row r="86" spans="1:7">
      <c r="A86" s="3">
        <v>94</v>
      </c>
      <c r="B86" s="3">
        <v>539</v>
      </c>
      <c r="C86" s="3" t="str">
        <f>VLOOKUP(B86, Players[], 2, FALSE)</f>
        <v>groomme</v>
      </c>
      <c r="D86" s="40"/>
      <c r="E86" s="41"/>
      <c r="F86" s="3" t="s">
        <v>95</v>
      </c>
    </row>
    <row r="87" spans="1:7">
      <c r="A87" s="3">
        <v>95</v>
      </c>
      <c r="B87" s="3">
        <v>540</v>
      </c>
      <c r="C87" s="3" t="str">
        <f>VLOOKUP(B87, Players[], 2, FALSE)</f>
        <v>Fg</v>
      </c>
      <c r="D87" s="40"/>
      <c r="E87" s="41"/>
      <c r="F87" s="3" t="s">
        <v>95</v>
      </c>
    </row>
    <row r="88" spans="1:7">
      <c r="A88" s="3">
        <v>96</v>
      </c>
      <c r="B88" s="3">
        <v>542</v>
      </c>
      <c r="C88" s="3" t="str">
        <f>VLOOKUP(B88, Players[], 2, FALSE)</f>
        <v>Slide</v>
      </c>
      <c r="D88" s="40"/>
      <c r="E88" s="41"/>
      <c r="F88" s="3" t="s">
        <v>95</v>
      </c>
    </row>
    <row r="89" spans="1:7">
      <c r="A89" s="3">
        <v>97</v>
      </c>
      <c r="B89" s="3">
        <v>290</v>
      </c>
      <c r="C89" s="3" t="str">
        <f>VLOOKUP(B89, Players[], 2, FALSE)</f>
        <v>SyLeR</v>
      </c>
      <c r="D89" s="40"/>
      <c r="E89" s="41"/>
      <c r="F89" s="3" t="s">
        <v>310</v>
      </c>
      <c r="G89" s="10">
        <v>3</v>
      </c>
    </row>
    <row r="90" spans="1:7">
      <c r="A90" s="3">
        <v>98</v>
      </c>
      <c r="B90" s="3">
        <v>19</v>
      </c>
      <c r="C90" s="3" t="str">
        <f>VLOOKUP(B90, Players[], 2, FALSE)</f>
        <v>anxz</v>
      </c>
      <c r="D90" s="3" t="s">
        <v>722</v>
      </c>
      <c r="F90" s="40"/>
    </row>
    <row r="91" spans="1:7">
      <c r="A91" s="3">
        <v>99</v>
      </c>
      <c r="B91" s="3">
        <v>60</v>
      </c>
      <c r="C91" s="3" t="str">
        <f>VLOOKUP(B91, Players[], 2, FALSE)</f>
        <v>CRE3D</v>
      </c>
      <c r="D91" s="3" t="s">
        <v>722</v>
      </c>
      <c r="F91" s="40"/>
    </row>
    <row r="92" spans="1:7">
      <c r="A92" s="3">
        <v>100</v>
      </c>
      <c r="B92" s="3">
        <v>169</v>
      </c>
      <c r="C92" s="3" t="str">
        <f>VLOOKUP(B92, Players[], 2, FALSE)</f>
        <v>Leo</v>
      </c>
      <c r="D92" s="3" t="s">
        <v>722</v>
      </c>
      <c r="F92" s="40"/>
    </row>
    <row r="93" spans="1:7">
      <c r="A93" s="3">
        <v>101</v>
      </c>
      <c r="B93" s="3">
        <v>154</v>
      </c>
      <c r="C93" s="3" t="str">
        <f>VLOOKUP(B93, Players[], 2, FALSE)</f>
        <v>Kim</v>
      </c>
      <c r="D93" s="3" t="s">
        <v>251</v>
      </c>
      <c r="E93" s="10">
        <v>2</v>
      </c>
      <c r="F93" s="3" t="s">
        <v>723</v>
      </c>
    </row>
    <row r="94" spans="1:7">
      <c r="A94" s="3">
        <v>102</v>
      </c>
      <c r="B94" s="3">
        <v>8</v>
      </c>
      <c r="C94" s="3" t="str">
        <f>VLOOKUP(B94, Players[], 2, FALSE)</f>
        <v>AdRe</v>
      </c>
      <c r="D94" s="3" t="s">
        <v>683</v>
      </c>
      <c r="E94" s="10">
        <v>1</v>
      </c>
      <c r="F94" s="3" t="s">
        <v>317</v>
      </c>
      <c r="G94" s="10">
        <v>1</v>
      </c>
    </row>
    <row r="95" spans="1:7">
      <c r="A95" s="3">
        <v>103</v>
      </c>
      <c r="B95" s="3">
        <v>41</v>
      </c>
      <c r="C95" s="3" t="str">
        <f>VLOOKUP(B95, Players[], 2, FALSE)</f>
        <v>BlitZz</v>
      </c>
      <c r="D95" s="3" t="s">
        <v>683</v>
      </c>
      <c r="E95" s="10">
        <v>2</v>
      </c>
      <c r="F95" s="3" t="s">
        <v>213</v>
      </c>
      <c r="G95" s="10">
        <v>2</v>
      </c>
    </row>
    <row r="96" spans="1:7">
      <c r="A96" s="3">
        <v>104</v>
      </c>
      <c r="B96" s="3">
        <v>55</v>
      </c>
      <c r="C96" s="3" t="str">
        <f>VLOOKUP(B96, Players[], 2, FALSE)</f>
        <v>CNBL</v>
      </c>
      <c r="D96" s="3" t="s">
        <v>683</v>
      </c>
      <c r="E96" s="10">
        <v>3</v>
      </c>
      <c r="F96" s="3" t="s">
        <v>213</v>
      </c>
      <c r="G96" s="10">
        <v>3</v>
      </c>
    </row>
    <row r="97" spans="1:7">
      <c r="A97" s="3">
        <v>105</v>
      </c>
      <c r="B97" s="3">
        <v>245</v>
      </c>
      <c r="C97" s="3" t="str">
        <f>VLOOKUP(B97, Players[], 2, FALSE)</f>
        <v>R1ot</v>
      </c>
      <c r="D97" s="3" t="s">
        <v>683</v>
      </c>
      <c r="E97" s="10">
        <v>5</v>
      </c>
      <c r="F97" s="3" t="s">
        <v>404</v>
      </c>
      <c r="G97" s="10">
        <v>5</v>
      </c>
    </row>
    <row r="98" spans="1:7">
      <c r="A98" s="3">
        <v>106</v>
      </c>
      <c r="B98" s="3">
        <v>33</v>
      </c>
      <c r="C98" s="3" t="str">
        <f>VLOOKUP(B98, Players[], 2, FALSE)</f>
        <v>B1OM</v>
      </c>
      <c r="D98" s="40" t="s">
        <v>683</v>
      </c>
      <c r="E98" s="41">
        <v>4</v>
      </c>
      <c r="F98" s="3" t="s">
        <v>384</v>
      </c>
      <c r="G98" s="10">
        <v>4</v>
      </c>
    </row>
    <row r="99" spans="1:7">
      <c r="A99" s="3">
        <v>107</v>
      </c>
      <c r="B99" s="3">
        <v>176</v>
      </c>
      <c r="C99" s="3" t="str">
        <f>VLOOKUP(B99, Players[], 2, FALSE)</f>
        <v>LogaN</v>
      </c>
      <c r="D99" s="3" t="s">
        <v>103</v>
      </c>
      <c r="E99" s="10">
        <v>2</v>
      </c>
      <c r="F99" s="40" t="s">
        <v>724</v>
      </c>
    </row>
    <row r="100" spans="1:7">
      <c r="A100" s="3">
        <v>108</v>
      </c>
      <c r="B100" s="3">
        <v>25</v>
      </c>
      <c r="C100" s="3" t="str">
        <f>VLOOKUP(B100, Players[], 2, FALSE)</f>
        <v>Arty</v>
      </c>
      <c r="D100" s="3" t="s">
        <v>103</v>
      </c>
      <c r="E100" s="10">
        <v>5</v>
      </c>
      <c r="F100" s="40" t="s">
        <v>724</v>
      </c>
    </row>
    <row r="101" spans="1:7">
      <c r="A101" s="3">
        <v>109</v>
      </c>
      <c r="B101" s="3">
        <v>251</v>
      </c>
      <c r="C101" s="3" t="str">
        <f>VLOOKUP(B101, Players[], 2, FALSE)</f>
        <v>RAZEN</v>
      </c>
      <c r="D101" s="3" t="s">
        <v>725</v>
      </c>
      <c r="E101" s="10">
        <v>2</v>
      </c>
      <c r="F101" s="3" t="s">
        <v>220</v>
      </c>
      <c r="G101" s="10">
        <v>2</v>
      </c>
    </row>
    <row r="102" spans="1:7">
      <c r="A102" s="3">
        <v>110</v>
      </c>
      <c r="B102" s="3">
        <v>195</v>
      </c>
      <c r="C102" s="3" t="str">
        <f>VLOOKUP(B102, Players[], 2, FALSE)</f>
        <v>MicroN</v>
      </c>
      <c r="D102" s="3" t="s">
        <v>725</v>
      </c>
      <c r="E102" s="10">
        <v>4</v>
      </c>
      <c r="F102" s="3" t="s">
        <v>390</v>
      </c>
      <c r="G102" s="10">
        <v>4</v>
      </c>
    </row>
    <row r="103" spans="1:7">
      <c r="A103" s="3">
        <v>111</v>
      </c>
      <c r="B103" s="3">
        <v>14</v>
      </c>
      <c r="C103" s="3" t="str">
        <f>VLOOKUP(B103, Players[], 2, FALSE)</f>
        <v>Alter</v>
      </c>
      <c r="D103" s="3" t="s">
        <v>725</v>
      </c>
      <c r="F103" s="40"/>
    </row>
    <row r="104" spans="1:7">
      <c r="A104" s="3">
        <v>112</v>
      </c>
      <c r="B104" s="3">
        <v>85</v>
      </c>
      <c r="C104" s="3" t="str">
        <f>VLOOKUP(B104, Players[], 2, FALSE)</f>
        <v>Emm1t</v>
      </c>
      <c r="D104" s="3" t="s">
        <v>725</v>
      </c>
      <c r="F104" s="40"/>
    </row>
    <row r="105" spans="1:7">
      <c r="A105" s="3">
        <v>113</v>
      </c>
      <c r="B105" s="3">
        <v>327</v>
      </c>
      <c r="C105" s="3" t="str">
        <f>VLOOKUP(B105, Players[], 2, FALSE)</f>
        <v>Un1key</v>
      </c>
      <c r="D105" s="3" t="s">
        <v>725</v>
      </c>
      <c r="F105" s="40"/>
    </row>
    <row r="106" spans="1:7">
      <c r="A106" s="3">
        <v>114</v>
      </c>
      <c r="B106" s="3">
        <v>132</v>
      </c>
      <c r="C106" s="3" t="str">
        <f>VLOOKUP(B106, Players[], 2, FALSE)</f>
        <v>HeaVen</v>
      </c>
      <c r="D106" s="3" t="s">
        <v>726</v>
      </c>
      <c r="E106" s="10">
        <v>1</v>
      </c>
      <c r="F106" s="3" t="s">
        <v>297</v>
      </c>
      <c r="G106" s="10">
        <v>1</v>
      </c>
    </row>
    <row r="107" spans="1:7">
      <c r="A107" s="3">
        <v>115</v>
      </c>
      <c r="B107" s="3">
        <v>173</v>
      </c>
      <c r="C107" s="3" t="str">
        <f>VLOOKUP(B107, Players[], 2, FALSE)</f>
        <v>LMNt</v>
      </c>
      <c r="D107" s="3" t="s">
        <v>726</v>
      </c>
      <c r="E107" s="10">
        <v>2</v>
      </c>
      <c r="F107" s="3" t="s">
        <v>297</v>
      </c>
      <c r="G107" s="10">
        <v>2</v>
      </c>
    </row>
    <row r="108" spans="1:7">
      <c r="A108" s="3">
        <v>116</v>
      </c>
      <c r="B108" s="3">
        <v>273</v>
      </c>
      <c r="C108" s="3" t="str">
        <f>VLOOKUP(B108, Players[], 2, FALSE)</f>
        <v>SCHTEEL</v>
      </c>
      <c r="D108" s="3" t="s">
        <v>726</v>
      </c>
      <c r="E108" s="10">
        <v>3</v>
      </c>
      <c r="F108" s="3" t="s">
        <v>297</v>
      </c>
      <c r="G108" s="10">
        <v>3</v>
      </c>
    </row>
    <row r="109" spans="1:7">
      <c r="A109" s="3">
        <v>117</v>
      </c>
      <c r="B109" s="3">
        <v>126</v>
      </c>
      <c r="C109" s="3" t="str">
        <f>VLOOKUP(B109, Players[], 2, FALSE)</f>
        <v>ghoSt</v>
      </c>
      <c r="D109" s="3" t="s">
        <v>726</v>
      </c>
      <c r="E109" s="10">
        <v>4</v>
      </c>
      <c r="F109" s="3" t="s">
        <v>297</v>
      </c>
      <c r="G109" s="10">
        <v>4</v>
      </c>
    </row>
    <row r="110" spans="1:7">
      <c r="A110" s="3">
        <v>118</v>
      </c>
      <c r="B110" s="3">
        <v>206</v>
      </c>
      <c r="C110" s="3" t="str">
        <f>VLOOKUP(B110, Players[], 2, FALSE)</f>
        <v>MySt</v>
      </c>
      <c r="D110" s="3" t="s">
        <v>726</v>
      </c>
      <c r="E110" s="10">
        <v>5</v>
      </c>
      <c r="F110" s="3" t="s">
        <v>297</v>
      </c>
      <c r="G110" s="10">
        <v>5</v>
      </c>
    </row>
    <row r="111" spans="1:7">
      <c r="A111" s="3">
        <v>119</v>
      </c>
      <c r="B111" s="3">
        <v>140</v>
      </c>
      <c r="C111" s="3" t="str">
        <f>VLOOKUP(B111, Players[], 2, FALSE)</f>
        <v>J1m</v>
      </c>
      <c r="D111" s="3" t="s">
        <v>95</v>
      </c>
      <c r="E111" s="10">
        <v>1</v>
      </c>
      <c r="F111" s="3" t="s">
        <v>378</v>
      </c>
      <c r="G111" s="10">
        <v>1</v>
      </c>
    </row>
    <row r="112" spans="1:7">
      <c r="A112" s="3">
        <v>120</v>
      </c>
      <c r="B112" s="3">
        <v>157</v>
      </c>
      <c r="C112" s="3" t="str">
        <f>VLOOKUP(B112, Players[], 2, FALSE)</f>
        <v>Kr1bly</v>
      </c>
      <c r="D112" s="3" t="s">
        <v>95</v>
      </c>
      <c r="E112" s="10">
        <v>2</v>
      </c>
      <c r="F112" s="3" t="s">
        <v>727</v>
      </c>
    </row>
    <row r="113" spans="1:7">
      <c r="A113" s="3">
        <v>121</v>
      </c>
      <c r="B113" s="3">
        <v>115</v>
      </c>
      <c r="C113" s="3" t="str">
        <f>VLOOKUP(B113, Players[], 2, FALSE)</f>
        <v>FrOzeN</v>
      </c>
      <c r="D113" s="3" t="s">
        <v>95</v>
      </c>
      <c r="E113" s="10">
        <v>3</v>
      </c>
      <c r="F113" s="40" t="s">
        <v>728</v>
      </c>
    </row>
    <row r="114" spans="1:7">
      <c r="A114" s="3">
        <v>122</v>
      </c>
      <c r="B114" s="3">
        <v>20</v>
      </c>
      <c r="C114" s="3" t="str">
        <f>VLOOKUP(B114, Players[], 2, FALSE)</f>
        <v>AnY</v>
      </c>
      <c r="D114" s="3" t="s">
        <v>95</v>
      </c>
      <c r="E114" s="10">
        <v>4</v>
      </c>
      <c r="F114" s="3" t="s">
        <v>85</v>
      </c>
      <c r="G114" s="10">
        <v>4</v>
      </c>
    </row>
    <row r="115" spans="1:7">
      <c r="A115" s="3">
        <v>123</v>
      </c>
      <c r="B115" s="3">
        <v>185</v>
      </c>
      <c r="C115" s="3" t="str">
        <f>VLOOKUP(B115, Players[], 2, FALSE)</f>
        <v>M3rCuRy</v>
      </c>
      <c r="D115" s="3" t="s">
        <v>95</v>
      </c>
      <c r="E115" s="10">
        <v>5</v>
      </c>
      <c r="F115" s="3" t="s">
        <v>378</v>
      </c>
      <c r="G115" s="10">
        <v>4</v>
      </c>
    </row>
    <row r="116" spans="1:7">
      <c r="A116" s="3">
        <v>125</v>
      </c>
      <c r="B116" s="3">
        <v>282</v>
      </c>
      <c r="C116" s="3" t="str">
        <f>VLOOKUP(B116, Players[], 2, FALSE)</f>
        <v>SharK</v>
      </c>
      <c r="D116" s="3" t="s">
        <v>729</v>
      </c>
      <c r="E116" s="10">
        <v>1</v>
      </c>
      <c r="F116" s="40"/>
    </row>
    <row r="117" spans="1:7">
      <c r="A117" s="3">
        <v>126</v>
      </c>
      <c r="B117" s="3">
        <v>207</v>
      </c>
      <c r="C117" s="3" t="str">
        <f>VLOOKUP(B117, Players[], 2, FALSE)</f>
        <v>MyzOo</v>
      </c>
      <c r="D117" s="3" t="s">
        <v>729</v>
      </c>
      <c r="E117" s="10">
        <v>2</v>
      </c>
      <c r="F117" s="40"/>
    </row>
    <row r="118" spans="1:7">
      <c r="A118" s="3">
        <v>127</v>
      </c>
      <c r="B118" s="3">
        <v>341</v>
      </c>
      <c r="C118" s="3" t="str">
        <f>VLOOKUP(B118, Players[], 2, FALSE)</f>
        <v>Woodee</v>
      </c>
      <c r="D118" s="3" t="s">
        <v>729</v>
      </c>
      <c r="E118" s="10">
        <v>3</v>
      </c>
      <c r="F118" s="40"/>
    </row>
    <row r="119" spans="1:7">
      <c r="A119" s="3">
        <v>128</v>
      </c>
      <c r="B119" s="3">
        <v>124</v>
      </c>
      <c r="C119" s="3" t="str">
        <f>VLOOKUP(B119, Players[], 2, FALSE)</f>
        <v>GeNeRaL</v>
      </c>
      <c r="D119" s="3" t="s">
        <v>729</v>
      </c>
      <c r="E119" s="10">
        <v>4</v>
      </c>
      <c r="F119" s="40"/>
    </row>
    <row r="120" spans="1:7">
      <c r="A120" s="3">
        <v>129</v>
      </c>
      <c r="B120" s="3">
        <v>4</v>
      </c>
      <c r="C120" s="3" t="str">
        <f>VLOOKUP(B120, Players[], 2, FALSE)</f>
        <v>A1R</v>
      </c>
      <c r="D120" s="3" t="s">
        <v>729</v>
      </c>
      <c r="E120" s="10">
        <v>5</v>
      </c>
      <c r="F120" s="40"/>
    </row>
    <row r="121" spans="1:7">
      <c r="A121" s="3">
        <v>130</v>
      </c>
      <c r="B121" s="3">
        <v>112</v>
      </c>
      <c r="C121" s="3" t="str">
        <f>VLOOKUP(B121, Players[], 2, FALSE)</f>
        <v>Fox1</v>
      </c>
      <c r="D121" s="3" t="s">
        <v>112</v>
      </c>
      <c r="E121" s="10">
        <v>2</v>
      </c>
      <c r="F121" s="3" t="s">
        <v>372</v>
      </c>
      <c r="G121" s="10">
        <v>2</v>
      </c>
    </row>
    <row r="122" spans="1:7">
      <c r="A122" s="3">
        <v>131</v>
      </c>
      <c r="B122" s="3">
        <v>238</v>
      </c>
      <c r="C122" s="3" t="str">
        <f>VLOOKUP(B122, Players[], 2, FALSE)</f>
        <v>Phoen1x</v>
      </c>
      <c r="D122" s="3" t="s">
        <v>317</v>
      </c>
      <c r="E122" s="10">
        <v>1</v>
      </c>
      <c r="F122" s="3" t="s">
        <v>404</v>
      </c>
      <c r="G122" s="10">
        <v>1</v>
      </c>
    </row>
    <row r="123" spans="1:7">
      <c r="A123" s="3">
        <v>132</v>
      </c>
      <c r="B123" s="3">
        <v>155</v>
      </c>
      <c r="C123" s="3" t="str">
        <f>VLOOKUP(B123, Players[], 2, FALSE)</f>
        <v>KiLLerZb0Y</v>
      </c>
      <c r="D123" s="3" t="s">
        <v>730</v>
      </c>
      <c r="F123" s="3" t="s">
        <v>245</v>
      </c>
    </row>
    <row r="124" spans="1:7">
      <c r="A124" s="3">
        <v>133</v>
      </c>
      <c r="B124" s="3">
        <v>161</v>
      </c>
      <c r="C124" s="3" t="str">
        <f>VLOOKUP(B124, Players[], 2, FALSE)</f>
        <v>Kth</v>
      </c>
      <c r="D124" s="3" t="s">
        <v>730</v>
      </c>
      <c r="F124" s="3" t="s">
        <v>245</v>
      </c>
    </row>
    <row r="125" spans="1:7">
      <c r="A125" s="3">
        <v>134</v>
      </c>
      <c r="B125" s="3">
        <v>53</v>
      </c>
      <c r="C125" s="3" t="str">
        <f>VLOOKUP(B125, Players[], 2, FALSE)</f>
        <v>CeNtuRioN</v>
      </c>
      <c r="D125" s="3" t="s">
        <v>730</v>
      </c>
      <c r="F125" s="40" t="s">
        <v>731</v>
      </c>
    </row>
    <row r="126" spans="1:7">
      <c r="A126" s="3">
        <v>135</v>
      </c>
      <c r="B126" s="3">
        <v>226</v>
      </c>
      <c r="C126" s="3" t="str">
        <f>VLOOKUP(B126, Players[], 2, FALSE)</f>
        <v>oNe</v>
      </c>
      <c r="D126" s="3" t="s">
        <v>730</v>
      </c>
      <c r="F126" s="40" t="s">
        <v>731</v>
      </c>
    </row>
    <row r="127" spans="1:7">
      <c r="A127" s="3">
        <v>136</v>
      </c>
      <c r="B127" s="3">
        <v>212</v>
      </c>
      <c r="C127" s="3" t="str">
        <f>VLOOKUP(B127, Players[], 2, FALSE)</f>
        <v>Nero</v>
      </c>
      <c r="D127" s="3" t="s">
        <v>372</v>
      </c>
      <c r="E127" s="10">
        <v>2</v>
      </c>
      <c r="F127" s="3" t="s">
        <v>112</v>
      </c>
      <c r="G127" s="10">
        <v>2</v>
      </c>
    </row>
    <row r="128" spans="1:7">
      <c r="A128" s="3">
        <v>137</v>
      </c>
      <c r="B128" s="3">
        <v>253</v>
      </c>
      <c r="C128" s="3" t="str">
        <f>VLOOKUP(B128, Players[], 2, FALSE)</f>
        <v>Relley</v>
      </c>
      <c r="D128" s="3" t="s">
        <v>372</v>
      </c>
      <c r="E128" s="10">
        <v>4</v>
      </c>
      <c r="F128" s="40" t="s">
        <v>732</v>
      </c>
    </row>
    <row r="129" spans="1:7">
      <c r="A129" s="3">
        <v>138</v>
      </c>
      <c r="B129" s="3">
        <v>1</v>
      </c>
      <c r="C129" s="3" t="str">
        <f>VLOOKUP(B129, Players[], 2, FALSE)</f>
        <v>Impact</v>
      </c>
      <c r="D129" s="3" t="s">
        <v>26</v>
      </c>
      <c r="E129" s="10">
        <v>1</v>
      </c>
      <c r="F129" s="3" t="s">
        <v>733</v>
      </c>
    </row>
    <row r="130" spans="1:7">
      <c r="A130" s="3">
        <v>139</v>
      </c>
      <c r="B130" s="3">
        <v>95</v>
      </c>
      <c r="C130" s="3" t="str">
        <f>VLOOKUP(B130, Players[], 2, FALSE)</f>
        <v>F1SH</v>
      </c>
      <c r="D130" s="3" t="s">
        <v>26</v>
      </c>
      <c r="E130" s="10">
        <v>2</v>
      </c>
      <c r="F130" s="3" t="s">
        <v>733</v>
      </c>
    </row>
    <row r="131" spans="1:7">
      <c r="A131" s="3">
        <v>140</v>
      </c>
      <c r="B131" s="3">
        <v>183</v>
      </c>
      <c r="C131" s="3" t="str">
        <f>VLOOKUP(B131, Players[], 2, FALSE)</f>
        <v>M1O</v>
      </c>
      <c r="D131" s="3" t="s">
        <v>26</v>
      </c>
      <c r="E131" s="10">
        <v>3</v>
      </c>
      <c r="F131" s="3" t="s">
        <v>378</v>
      </c>
      <c r="G131" s="10">
        <v>3</v>
      </c>
    </row>
    <row r="132" spans="1:7">
      <c r="A132" s="3">
        <v>141</v>
      </c>
      <c r="B132" s="3">
        <v>330</v>
      </c>
      <c r="C132" s="3" t="str">
        <f>VLOOKUP(B132, Players[], 2, FALSE)</f>
        <v>V1S1ON</v>
      </c>
      <c r="D132" s="3" t="s">
        <v>26</v>
      </c>
      <c r="E132" s="10">
        <v>4</v>
      </c>
      <c r="F132" s="3" t="s">
        <v>733</v>
      </c>
    </row>
    <row r="133" spans="1:7">
      <c r="A133" s="3">
        <v>142</v>
      </c>
      <c r="B133" s="3">
        <v>151</v>
      </c>
      <c r="C133" s="3" t="str">
        <f>VLOOKUP(B133, Players[], 2, FALSE)</f>
        <v>K1KO</v>
      </c>
      <c r="D133" s="3" t="s">
        <v>26</v>
      </c>
      <c r="E133" s="10">
        <v>5</v>
      </c>
      <c r="F133" s="3" t="s">
        <v>733</v>
      </c>
    </row>
    <row r="134" spans="1:7">
      <c r="A134" s="3">
        <v>143</v>
      </c>
      <c r="B134" s="3">
        <v>107</v>
      </c>
      <c r="C134" s="3" t="str">
        <f>VLOOKUP(B134, Players[], 2, FALSE)</f>
        <v>FLEX</v>
      </c>
      <c r="D134" s="3" t="s">
        <v>687</v>
      </c>
      <c r="E134" s="10">
        <v>1</v>
      </c>
      <c r="F134" s="3" t="s">
        <v>238</v>
      </c>
      <c r="G134" s="10">
        <v>1</v>
      </c>
    </row>
    <row r="135" spans="1:7">
      <c r="A135" s="3">
        <v>144</v>
      </c>
      <c r="B135" s="3">
        <v>63</v>
      </c>
      <c r="C135" s="3" t="str">
        <f>VLOOKUP(B135, Players[], 2, FALSE)</f>
        <v>CRU1SER</v>
      </c>
      <c r="D135" s="3" t="s">
        <v>687</v>
      </c>
      <c r="E135" s="10">
        <v>4</v>
      </c>
      <c r="F135" s="40"/>
    </row>
    <row r="136" spans="1:7">
      <c r="A136" s="3">
        <v>145</v>
      </c>
      <c r="B136" s="3">
        <v>34</v>
      </c>
      <c r="C136" s="3" t="str">
        <f>VLOOKUP(B136, Players[], 2, FALSE)</f>
        <v>B2W</v>
      </c>
      <c r="D136" s="3" t="s">
        <v>310</v>
      </c>
      <c r="E136" s="10">
        <v>3</v>
      </c>
      <c r="F136" s="3" t="s">
        <v>734</v>
      </c>
    </row>
    <row r="137" spans="1:7">
      <c r="A137" s="3">
        <v>146</v>
      </c>
      <c r="B137" s="3">
        <v>169</v>
      </c>
      <c r="C137" s="3" t="str">
        <f>VLOOKUP(B137, Players[], 2, FALSE)</f>
        <v>Leo</v>
      </c>
      <c r="F137" s="3" t="s">
        <v>735</v>
      </c>
      <c r="G137" s="10" t="s">
        <v>736</v>
      </c>
    </row>
    <row r="164" spans="4:5">
      <c r="D164" s="40"/>
      <c r="E164" s="41"/>
    </row>
    <row r="170" spans="4:5">
      <c r="D170" s="40"/>
      <c r="E170" s="41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3DF90-83D4-4211-A88B-2877147F8E49}">
  <sheetPr codeName="Лист6"/>
  <dimension ref="A1:G79"/>
  <sheetViews>
    <sheetView workbookViewId="0"/>
  </sheetViews>
  <sheetFormatPr defaultRowHeight="14.45"/>
  <cols>
    <col min="2" max="2" width="18.28515625" style="5" customWidth="1"/>
    <col min="3" max="4" width="18.28515625" style="4" customWidth="1"/>
  </cols>
  <sheetData>
    <row r="1" spans="1:7">
      <c r="A1" s="5" t="s">
        <v>670</v>
      </c>
      <c r="B1" s="5" t="s">
        <v>12</v>
      </c>
      <c r="C1" s="5" t="s">
        <v>10</v>
      </c>
      <c r="D1" s="5" t="s">
        <v>737</v>
      </c>
      <c r="E1">
        <f ca="1">RANDBETWEEN(1, MAX(A:A))</f>
        <v>3</v>
      </c>
      <c r="F1" t="str">
        <f ca="1">VLOOKUP(E1, A1:D79, 4, FALSE)</f>
        <v>Chongqing</v>
      </c>
      <c r="G1" t="str">
        <f ca="1">IF(RAND() &gt; 0.5, "Major", "Minor")</f>
        <v>Minor</v>
      </c>
    </row>
    <row r="2" spans="1:7">
      <c r="A2">
        <v>1</v>
      </c>
      <c r="B2" s="42" t="s">
        <v>65</v>
      </c>
      <c r="C2" s="43" t="s">
        <v>65</v>
      </c>
      <c r="D2" s="4" t="s">
        <v>738</v>
      </c>
    </row>
    <row r="3" spans="1:7">
      <c r="A3">
        <v>2</v>
      </c>
      <c r="B3" s="42"/>
      <c r="C3" s="43"/>
      <c r="D3" s="4" t="s">
        <v>739</v>
      </c>
    </row>
    <row r="4" spans="1:7">
      <c r="A4">
        <v>3</v>
      </c>
      <c r="B4" s="42"/>
      <c r="C4" s="43"/>
      <c r="D4" s="4" t="s">
        <v>740</v>
      </c>
    </row>
    <row r="5" spans="1:7">
      <c r="A5">
        <v>4</v>
      </c>
      <c r="B5" s="42"/>
      <c r="C5" s="43"/>
      <c r="D5" s="4" t="s">
        <v>741</v>
      </c>
    </row>
    <row r="6" spans="1:7">
      <c r="A6">
        <v>5</v>
      </c>
      <c r="B6" s="42" t="s">
        <v>121</v>
      </c>
      <c r="C6" s="4" t="s">
        <v>742</v>
      </c>
      <c r="D6" s="4" t="s">
        <v>743</v>
      </c>
    </row>
    <row r="7" spans="1:7">
      <c r="A7">
        <v>6</v>
      </c>
      <c r="B7" s="42"/>
      <c r="C7" s="43" t="s">
        <v>125</v>
      </c>
      <c r="D7" s="4" t="s">
        <v>744</v>
      </c>
    </row>
    <row r="8" spans="1:7">
      <c r="A8">
        <v>7</v>
      </c>
      <c r="B8" s="42"/>
      <c r="C8" s="43"/>
      <c r="D8" s="4" t="s">
        <v>745</v>
      </c>
    </row>
    <row r="9" spans="1:7">
      <c r="A9">
        <v>8</v>
      </c>
      <c r="B9" s="42"/>
      <c r="C9" s="43" t="s">
        <v>119</v>
      </c>
      <c r="D9" s="4" t="s">
        <v>746</v>
      </c>
    </row>
    <row r="10" spans="1:7">
      <c r="A10">
        <v>9</v>
      </c>
      <c r="B10" s="42"/>
      <c r="C10" s="43"/>
      <c r="D10" s="4" t="s">
        <v>747</v>
      </c>
    </row>
    <row r="11" spans="1:7">
      <c r="A11">
        <v>10</v>
      </c>
      <c r="B11" s="42" t="s">
        <v>27</v>
      </c>
      <c r="C11" s="4" t="s">
        <v>748</v>
      </c>
      <c r="D11" s="4" t="s">
        <v>749</v>
      </c>
    </row>
    <row r="12" spans="1:7">
      <c r="A12">
        <v>11</v>
      </c>
      <c r="B12" s="42"/>
      <c r="C12" s="43" t="s">
        <v>102</v>
      </c>
      <c r="D12" s="4" t="s">
        <v>750</v>
      </c>
    </row>
    <row r="13" spans="1:7">
      <c r="A13">
        <v>12</v>
      </c>
      <c r="B13" s="42"/>
      <c r="C13" s="43"/>
      <c r="D13" s="4" t="s">
        <v>751</v>
      </c>
    </row>
    <row r="14" spans="1:7">
      <c r="A14">
        <v>13</v>
      </c>
      <c r="B14" s="42"/>
      <c r="C14" s="43" t="s">
        <v>29</v>
      </c>
      <c r="D14" s="4" t="s">
        <v>752</v>
      </c>
    </row>
    <row r="15" spans="1:7">
      <c r="A15">
        <v>14</v>
      </c>
      <c r="B15" s="42"/>
      <c r="C15" s="43"/>
      <c r="D15" s="4" t="s">
        <v>753</v>
      </c>
    </row>
    <row r="16" spans="1:7">
      <c r="A16">
        <v>15</v>
      </c>
      <c r="B16" s="42"/>
      <c r="C16" s="43"/>
      <c r="D16" s="4" t="s">
        <v>754</v>
      </c>
    </row>
    <row r="17" spans="1:4">
      <c r="A17">
        <v>16</v>
      </c>
      <c r="B17" s="42"/>
      <c r="C17" s="43" t="s">
        <v>116</v>
      </c>
      <c r="D17" s="4" t="s">
        <v>755</v>
      </c>
    </row>
    <row r="18" spans="1:4">
      <c r="A18">
        <v>17</v>
      </c>
      <c r="B18" s="42"/>
      <c r="C18" s="43"/>
      <c r="D18" s="4" t="s">
        <v>756</v>
      </c>
    </row>
    <row r="19" spans="1:4">
      <c r="A19">
        <v>18</v>
      </c>
      <c r="B19" s="42"/>
      <c r="C19" s="43"/>
      <c r="D19" s="4" t="s">
        <v>757</v>
      </c>
    </row>
    <row r="20" spans="1:4">
      <c r="A20">
        <v>19</v>
      </c>
      <c r="B20" s="42"/>
      <c r="C20" s="43"/>
      <c r="D20" s="4" t="s">
        <v>758</v>
      </c>
    </row>
    <row r="21" spans="1:4">
      <c r="A21">
        <v>20</v>
      </c>
      <c r="B21" s="42"/>
      <c r="C21" s="43"/>
      <c r="D21" s="4" t="s">
        <v>759</v>
      </c>
    </row>
    <row r="22" spans="1:4">
      <c r="A22">
        <v>21</v>
      </c>
      <c r="B22" s="42"/>
      <c r="C22" s="43"/>
      <c r="D22" s="4" t="s">
        <v>760</v>
      </c>
    </row>
    <row r="23" spans="1:4">
      <c r="A23">
        <v>22</v>
      </c>
      <c r="B23" s="42"/>
      <c r="C23" s="4" t="s">
        <v>761</v>
      </c>
      <c r="D23" s="4" t="s">
        <v>762</v>
      </c>
    </row>
    <row r="24" spans="1:4">
      <c r="A24">
        <v>23</v>
      </c>
      <c r="B24" s="42"/>
      <c r="C24" s="4" t="s">
        <v>763</v>
      </c>
      <c r="D24" s="4" t="s">
        <v>764</v>
      </c>
    </row>
    <row r="25" spans="1:4">
      <c r="A25">
        <v>24</v>
      </c>
      <c r="B25" s="42"/>
      <c r="C25" s="43" t="s">
        <v>410</v>
      </c>
      <c r="D25" s="4" t="s">
        <v>765</v>
      </c>
    </row>
    <row r="26" spans="1:4">
      <c r="A26">
        <v>25</v>
      </c>
      <c r="B26" s="42"/>
      <c r="C26" s="43"/>
      <c r="D26" s="4" t="s">
        <v>766</v>
      </c>
    </row>
    <row r="27" spans="1:4">
      <c r="A27">
        <v>26</v>
      </c>
      <c r="B27" s="42"/>
      <c r="C27" s="4" t="s">
        <v>169</v>
      </c>
      <c r="D27" s="4" t="s">
        <v>767</v>
      </c>
    </row>
    <row r="28" spans="1:4">
      <c r="A28">
        <v>27</v>
      </c>
      <c r="B28" s="42"/>
      <c r="C28" s="43" t="s">
        <v>768</v>
      </c>
      <c r="D28" s="4" t="s">
        <v>769</v>
      </c>
    </row>
    <row r="29" spans="1:4">
      <c r="A29">
        <v>28</v>
      </c>
      <c r="B29" s="42"/>
      <c r="C29" s="43"/>
      <c r="D29" s="4" t="s">
        <v>770</v>
      </c>
    </row>
    <row r="30" spans="1:4">
      <c r="A30">
        <v>29</v>
      </c>
      <c r="B30" s="42"/>
      <c r="C30" s="43" t="s">
        <v>166</v>
      </c>
      <c r="D30" s="4" t="s">
        <v>771</v>
      </c>
    </row>
    <row r="31" spans="1:4">
      <c r="A31">
        <v>30</v>
      </c>
      <c r="B31" s="42"/>
      <c r="C31" s="43"/>
      <c r="D31" s="4" t="s">
        <v>772</v>
      </c>
    </row>
    <row r="32" spans="1:4">
      <c r="A32">
        <v>31</v>
      </c>
      <c r="B32" s="42"/>
      <c r="C32" s="43"/>
      <c r="D32" s="4" t="s">
        <v>773</v>
      </c>
    </row>
    <row r="33" spans="1:4">
      <c r="A33">
        <v>32</v>
      </c>
      <c r="B33" s="42"/>
      <c r="C33" s="43"/>
      <c r="D33" s="4" t="s">
        <v>774</v>
      </c>
    </row>
    <row r="34" spans="1:4">
      <c r="A34">
        <v>33</v>
      </c>
      <c r="B34" s="42"/>
      <c r="C34" s="43" t="s">
        <v>51</v>
      </c>
      <c r="D34" s="4" t="s">
        <v>775</v>
      </c>
    </row>
    <row r="35" spans="1:4">
      <c r="A35">
        <v>34</v>
      </c>
      <c r="B35" s="42"/>
      <c r="C35" s="43"/>
      <c r="D35" s="4" t="s">
        <v>776</v>
      </c>
    </row>
    <row r="36" spans="1:4">
      <c r="A36">
        <v>35</v>
      </c>
      <c r="B36" s="42"/>
      <c r="C36" s="43"/>
      <c r="D36" s="4" t="s">
        <v>777</v>
      </c>
    </row>
    <row r="37" spans="1:4">
      <c r="A37">
        <v>36</v>
      </c>
      <c r="B37" s="42"/>
      <c r="C37" s="43" t="s">
        <v>25</v>
      </c>
      <c r="D37" s="4" t="s">
        <v>778</v>
      </c>
    </row>
    <row r="38" spans="1:4">
      <c r="A38">
        <v>37</v>
      </c>
      <c r="B38" s="42"/>
      <c r="C38" s="43"/>
      <c r="D38" s="4" t="s">
        <v>779</v>
      </c>
    </row>
    <row r="39" spans="1:4">
      <c r="A39">
        <v>38</v>
      </c>
      <c r="B39" s="42"/>
      <c r="C39" s="43"/>
      <c r="D39" s="4" t="s">
        <v>780</v>
      </c>
    </row>
    <row r="40" spans="1:4">
      <c r="A40">
        <v>39</v>
      </c>
      <c r="B40" s="42"/>
      <c r="C40" s="43"/>
      <c r="D40" s="4" t="s">
        <v>781</v>
      </c>
    </row>
    <row r="41" spans="1:4">
      <c r="A41">
        <v>40</v>
      </c>
      <c r="B41" s="42"/>
      <c r="C41" s="43"/>
      <c r="D41" s="4" t="s">
        <v>782</v>
      </c>
    </row>
    <row r="42" spans="1:4">
      <c r="A42">
        <v>41</v>
      </c>
      <c r="B42" s="42" t="s">
        <v>37</v>
      </c>
      <c r="C42" s="4" t="s">
        <v>783</v>
      </c>
      <c r="D42" s="4" t="s">
        <v>784</v>
      </c>
    </row>
    <row r="43" spans="1:4">
      <c r="A43">
        <v>42</v>
      </c>
      <c r="B43" s="42"/>
      <c r="C43" s="43" t="s">
        <v>35</v>
      </c>
      <c r="D43" s="4" t="s">
        <v>785</v>
      </c>
    </row>
    <row r="44" spans="1:4">
      <c r="A44">
        <v>43</v>
      </c>
      <c r="B44" s="42"/>
      <c r="C44" s="43"/>
      <c r="D44" s="4" t="s">
        <v>786</v>
      </c>
    </row>
    <row r="45" spans="1:4">
      <c r="A45">
        <v>44</v>
      </c>
      <c r="B45" s="42"/>
      <c r="C45" s="43"/>
      <c r="D45" s="4" t="s">
        <v>787</v>
      </c>
    </row>
    <row r="46" spans="1:4">
      <c r="A46">
        <v>45</v>
      </c>
      <c r="B46" s="42"/>
      <c r="C46" s="43"/>
      <c r="D46" s="4" t="s">
        <v>788</v>
      </c>
    </row>
    <row r="47" spans="1:4">
      <c r="A47">
        <v>46</v>
      </c>
      <c r="B47" s="42"/>
      <c r="C47" s="43"/>
      <c r="D47" s="4" t="s">
        <v>789</v>
      </c>
    </row>
    <row r="48" spans="1:4">
      <c r="A48">
        <v>47</v>
      </c>
      <c r="B48" s="42"/>
      <c r="C48" s="43"/>
      <c r="D48" s="4" t="s">
        <v>790</v>
      </c>
    </row>
    <row r="49" spans="1:4">
      <c r="A49">
        <v>48</v>
      </c>
      <c r="B49" s="42"/>
      <c r="C49" s="43"/>
      <c r="D49" s="4" t="s">
        <v>791</v>
      </c>
    </row>
    <row r="50" spans="1:4">
      <c r="A50">
        <v>49</v>
      </c>
      <c r="B50" s="42"/>
      <c r="C50" s="43"/>
      <c r="D50" s="4" t="s">
        <v>792</v>
      </c>
    </row>
    <row r="51" spans="1:4">
      <c r="A51">
        <v>50</v>
      </c>
      <c r="B51" s="42"/>
      <c r="C51" s="43"/>
      <c r="D51" s="4" t="s">
        <v>793</v>
      </c>
    </row>
    <row r="52" spans="1:4">
      <c r="A52">
        <v>51</v>
      </c>
      <c r="B52" s="42"/>
      <c r="C52" s="43"/>
      <c r="D52" s="4" t="s">
        <v>794</v>
      </c>
    </row>
    <row r="53" spans="1:4">
      <c r="A53">
        <v>52</v>
      </c>
      <c r="B53" s="42"/>
      <c r="C53" s="43"/>
      <c r="D53" s="4" t="s">
        <v>795</v>
      </c>
    </row>
    <row r="54" spans="1:4">
      <c r="A54">
        <v>53</v>
      </c>
      <c r="B54" s="42"/>
      <c r="C54" s="43"/>
      <c r="D54" s="4" t="s">
        <v>796</v>
      </c>
    </row>
    <row r="55" spans="1:4">
      <c r="A55">
        <v>54</v>
      </c>
      <c r="B55" s="42"/>
      <c r="C55" s="43"/>
      <c r="D55" s="4" t="s">
        <v>797</v>
      </c>
    </row>
    <row r="56" spans="1:4">
      <c r="A56">
        <v>55</v>
      </c>
      <c r="B56" s="42"/>
      <c r="C56" s="43"/>
      <c r="D56" s="4" t="s">
        <v>798</v>
      </c>
    </row>
    <row r="57" spans="1:4">
      <c r="A57">
        <v>56</v>
      </c>
      <c r="B57" s="42"/>
      <c r="C57" s="43"/>
      <c r="D57" s="4" t="s">
        <v>799</v>
      </c>
    </row>
    <row r="58" spans="1:4">
      <c r="A58">
        <v>57</v>
      </c>
      <c r="B58" s="42"/>
      <c r="C58" s="43"/>
      <c r="D58" s="4" t="s">
        <v>800</v>
      </c>
    </row>
    <row r="59" spans="1:4">
      <c r="A59">
        <v>58</v>
      </c>
      <c r="B59" s="42"/>
      <c r="C59" s="43"/>
      <c r="D59" s="4" t="s">
        <v>801</v>
      </c>
    </row>
    <row r="60" spans="1:4">
      <c r="A60">
        <v>59</v>
      </c>
      <c r="B60" s="42"/>
      <c r="C60" s="43"/>
      <c r="D60" s="4" t="s">
        <v>802</v>
      </c>
    </row>
    <row r="61" spans="1:4">
      <c r="A61">
        <v>60</v>
      </c>
      <c r="B61" s="42"/>
      <c r="C61" s="43"/>
      <c r="D61" s="4" t="s">
        <v>803</v>
      </c>
    </row>
    <row r="62" spans="1:4">
      <c r="A62">
        <v>61</v>
      </c>
      <c r="B62" s="42"/>
      <c r="C62" s="43" t="s">
        <v>152</v>
      </c>
      <c r="D62" s="4" t="s">
        <v>804</v>
      </c>
    </row>
    <row r="63" spans="1:4">
      <c r="A63">
        <v>62</v>
      </c>
      <c r="B63" s="42"/>
      <c r="C63" s="43"/>
      <c r="D63" s="4" t="s">
        <v>805</v>
      </c>
    </row>
    <row r="64" spans="1:4">
      <c r="A64">
        <v>63</v>
      </c>
      <c r="B64" s="42"/>
      <c r="C64" s="43"/>
      <c r="D64" s="4" t="s">
        <v>806</v>
      </c>
    </row>
    <row r="65" spans="1:4">
      <c r="A65">
        <v>64</v>
      </c>
      <c r="B65" s="42"/>
      <c r="C65" s="43" t="s">
        <v>41</v>
      </c>
      <c r="D65" s="4" t="s">
        <v>807</v>
      </c>
    </row>
    <row r="66" spans="1:4">
      <c r="A66">
        <v>65</v>
      </c>
      <c r="B66" s="42"/>
      <c r="C66" s="43"/>
      <c r="D66" s="4" t="s">
        <v>808</v>
      </c>
    </row>
    <row r="67" spans="1:4">
      <c r="A67">
        <v>66</v>
      </c>
      <c r="B67" s="42"/>
      <c r="C67" s="43"/>
      <c r="D67" s="4" t="s">
        <v>809</v>
      </c>
    </row>
    <row r="68" spans="1:4">
      <c r="A68">
        <v>67</v>
      </c>
      <c r="B68" s="42" t="s">
        <v>58</v>
      </c>
      <c r="C68" s="43" t="s">
        <v>206</v>
      </c>
      <c r="D68" s="4" t="s">
        <v>810</v>
      </c>
    </row>
    <row r="69" spans="1:4">
      <c r="A69">
        <v>68</v>
      </c>
      <c r="B69" s="42"/>
      <c r="C69" s="43"/>
      <c r="D69" s="4" t="s">
        <v>811</v>
      </c>
    </row>
    <row r="70" spans="1:4">
      <c r="A70">
        <v>69</v>
      </c>
      <c r="B70" s="42"/>
      <c r="C70" s="43"/>
      <c r="D70" s="4" t="s">
        <v>812</v>
      </c>
    </row>
    <row r="71" spans="1:4">
      <c r="A71">
        <v>70</v>
      </c>
      <c r="B71" s="42"/>
      <c r="C71" s="4" t="s">
        <v>813</v>
      </c>
      <c r="D71" s="4" t="s">
        <v>814</v>
      </c>
    </row>
    <row r="72" spans="1:4">
      <c r="A72">
        <v>71</v>
      </c>
      <c r="B72" s="42"/>
      <c r="C72" s="4" t="s">
        <v>337</v>
      </c>
      <c r="D72" s="4" t="s">
        <v>815</v>
      </c>
    </row>
    <row r="73" spans="1:4">
      <c r="A73">
        <v>72</v>
      </c>
      <c r="B73" s="42"/>
      <c r="C73" s="4" t="s">
        <v>816</v>
      </c>
      <c r="D73" s="4" t="s">
        <v>816</v>
      </c>
    </row>
    <row r="74" spans="1:4">
      <c r="A74">
        <v>73</v>
      </c>
      <c r="B74" s="42"/>
      <c r="C74" s="43" t="s">
        <v>72</v>
      </c>
      <c r="D74" s="4" t="s">
        <v>817</v>
      </c>
    </row>
    <row r="75" spans="1:4">
      <c r="A75">
        <v>74</v>
      </c>
      <c r="B75" s="42"/>
      <c r="C75" s="43"/>
      <c r="D75" s="4" t="s">
        <v>818</v>
      </c>
    </row>
    <row r="76" spans="1:4">
      <c r="A76">
        <v>75</v>
      </c>
      <c r="B76" s="42"/>
      <c r="C76" s="4" t="s">
        <v>61</v>
      </c>
      <c r="D76" s="4" t="s">
        <v>819</v>
      </c>
    </row>
    <row r="77" spans="1:4">
      <c r="A77">
        <v>76</v>
      </c>
      <c r="B77" s="42"/>
      <c r="C77" s="4" t="s">
        <v>820</v>
      </c>
      <c r="D77" s="4" t="s">
        <v>820</v>
      </c>
    </row>
    <row r="78" spans="1:4">
      <c r="A78">
        <v>77</v>
      </c>
      <c r="B78" s="42"/>
      <c r="C78" s="4" t="s">
        <v>290</v>
      </c>
      <c r="D78" s="4" t="s">
        <v>821</v>
      </c>
    </row>
    <row r="79" spans="1:4">
      <c r="A79">
        <v>78</v>
      </c>
      <c r="B79" s="42"/>
      <c r="C79" s="4" t="s">
        <v>56</v>
      </c>
      <c r="D79" s="4" t="s">
        <v>822</v>
      </c>
    </row>
  </sheetData>
  <autoFilter ref="B1:D79" xr:uid="{84135E72-175E-4FDB-99D6-3B7BD6811C73}">
    <sortState xmlns:xlrd2="http://schemas.microsoft.com/office/spreadsheetml/2017/richdata2" ref="B2:D79">
      <sortCondition ref="B1:B79"/>
    </sortState>
  </autoFilter>
  <mergeCells count="21">
    <mergeCell ref="B2:B5"/>
    <mergeCell ref="C2:C5"/>
    <mergeCell ref="C7:C8"/>
    <mergeCell ref="C9:C10"/>
    <mergeCell ref="B6:B10"/>
    <mergeCell ref="B68:B79"/>
    <mergeCell ref="B42:B67"/>
    <mergeCell ref="B11:B41"/>
    <mergeCell ref="C37:C41"/>
    <mergeCell ref="C43:C61"/>
    <mergeCell ref="C62:C64"/>
    <mergeCell ref="C65:C67"/>
    <mergeCell ref="C68:C70"/>
    <mergeCell ref="C74:C75"/>
    <mergeCell ref="C14:C16"/>
    <mergeCell ref="C17:C22"/>
    <mergeCell ref="C25:C26"/>
    <mergeCell ref="C28:C29"/>
    <mergeCell ref="C30:C33"/>
    <mergeCell ref="C34:C36"/>
    <mergeCell ref="C12:C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D56D-8F34-453F-BC60-A0E3711A36DC}">
  <sheetPr codeName="Лист7"/>
  <dimension ref="A1:I101"/>
  <sheetViews>
    <sheetView zoomScale="70" zoomScaleNormal="70" workbookViewId="0">
      <selection activeCell="B1" sqref="B1"/>
    </sheetView>
  </sheetViews>
  <sheetFormatPr defaultRowHeight="14.45"/>
  <cols>
    <col min="1" max="1" width="9.140625" customWidth="1"/>
    <col min="2" max="4" width="18.28515625" customWidth="1"/>
    <col min="5" max="6" width="9.140625" customWidth="1"/>
  </cols>
  <sheetData>
    <row r="1" spans="1:9" s="19" customFormat="1">
      <c r="A1" s="18">
        <v>0</v>
      </c>
      <c r="B1" s="18">
        <f>_xlfn.NORM.DIST(A1, 0.5, $C$1, TRUE)</f>
        <v>2.2750131948179191E-2</v>
      </c>
      <c r="C1" s="18">
        <v>0.25</v>
      </c>
      <c r="D1" s="18"/>
      <c r="E1" s="18"/>
      <c r="F1" s="18"/>
      <c r="G1" s="18"/>
      <c r="H1" s="18"/>
      <c r="I1" s="18"/>
    </row>
    <row r="2" spans="1:9">
      <c r="A2">
        <v>0.01</v>
      </c>
      <c r="B2" s="18">
        <f t="shared" ref="B2:B65" si="0">_xlfn.NORM.DIST(A2, 0.5, $C$1, TRUE)</f>
        <v>2.4997895148220432E-2</v>
      </c>
    </row>
    <row r="3" spans="1:9">
      <c r="A3" s="18">
        <v>0.02</v>
      </c>
      <c r="B3" s="18">
        <f t="shared" si="0"/>
        <v>2.7428949703836809E-2</v>
      </c>
    </row>
    <row r="4" spans="1:9">
      <c r="A4">
        <v>0.03</v>
      </c>
      <c r="B4" s="18">
        <f t="shared" si="0"/>
        <v>3.0054038961199788E-2</v>
      </c>
    </row>
    <row r="5" spans="1:9">
      <c r="A5" s="18">
        <v>0.04</v>
      </c>
      <c r="B5" s="18">
        <f t="shared" si="0"/>
        <v>3.2884118659163887E-2</v>
      </c>
    </row>
    <row r="6" spans="1:9">
      <c r="A6">
        <v>0.05</v>
      </c>
      <c r="B6" s="18">
        <f t="shared" si="0"/>
        <v>3.5930319112925789E-2</v>
      </c>
    </row>
    <row r="7" spans="1:9">
      <c r="A7" s="18">
        <v>0.06</v>
      </c>
      <c r="B7" s="18">
        <f t="shared" si="0"/>
        <v>3.9203903287482647E-2</v>
      </c>
    </row>
    <row r="8" spans="1:9">
      <c r="A8">
        <v>7.0000000000000007E-2</v>
      </c>
      <c r="B8" s="18">
        <f t="shared" si="0"/>
        <v>4.2716220791328911E-2</v>
      </c>
    </row>
    <row r="9" spans="1:9">
      <c r="A9" s="18">
        <v>0.08</v>
      </c>
      <c r="B9" s="18">
        <f t="shared" si="0"/>
        <v>4.6478657863720053E-2</v>
      </c>
    </row>
    <row r="10" spans="1:9">
      <c r="A10">
        <v>0.09</v>
      </c>
      <c r="B10" s="18">
        <f t="shared" si="0"/>
        <v>5.0502583474103704E-2</v>
      </c>
    </row>
    <row r="11" spans="1:9">
      <c r="A11" s="18">
        <v>0.1</v>
      </c>
      <c r="B11" s="18">
        <f t="shared" si="0"/>
        <v>5.4799291699557967E-2</v>
      </c>
    </row>
    <row r="12" spans="1:9">
      <c r="A12">
        <v>0.11</v>
      </c>
      <c r="B12" s="18">
        <f t="shared" si="0"/>
        <v>5.9379940594793013E-2</v>
      </c>
    </row>
    <row r="13" spans="1:9">
      <c r="A13" s="18">
        <v>0.12</v>
      </c>
      <c r="B13" s="18">
        <f t="shared" si="0"/>
        <v>6.4255487818935766E-2</v>
      </c>
    </row>
    <row r="14" spans="1:9">
      <c r="A14">
        <v>0.13</v>
      </c>
      <c r="B14" s="18">
        <f t="shared" si="0"/>
        <v>6.9436623333331698E-2</v>
      </c>
    </row>
    <row r="15" spans="1:9">
      <c r="A15" s="18">
        <v>0.14000000000000001</v>
      </c>
      <c r="B15" s="18">
        <f t="shared" si="0"/>
        <v>7.4933699534327061E-2</v>
      </c>
    </row>
    <row r="16" spans="1:9">
      <c r="A16">
        <v>0.15</v>
      </c>
      <c r="B16" s="18">
        <f t="shared" si="0"/>
        <v>8.0756659233771053E-2</v>
      </c>
    </row>
    <row r="17" spans="1:2">
      <c r="A17" s="18">
        <v>0.16</v>
      </c>
      <c r="B17" s="18">
        <f t="shared" si="0"/>
        <v>8.6914961947085034E-2</v>
      </c>
    </row>
    <row r="18" spans="1:2">
      <c r="A18">
        <v>0.17</v>
      </c>
      <c r="B18" s="18">
        <f t="shared" si="0"/>
        <v>9.3417508993471829E-2</v>
      </c>
    </row>
    <row r="19" spans="1:2">
      <c r="A19" s="18">
        <v>0.18</v>
      </c>
      <c r="B19" s="18">
        <f t="shared" si="0"/>
        <v>0.10027256795444205</v>
      </c>
    </row>
    <row r="20" spans="1:2">
      <c r="A20">
        <v>0.19</v>
      </c>
      <c r="B20" s="18">
        <f t="shared" si="0"/>
        <v>0.1074876970745869</v>
      </c>
    </row>
    <row r="21" spans="1:2">
      <c r="A21" s="18">
        <v>0.2</v>
      </c>
      <c r="B21" s="18">
        <f t="shared" si="0"/>
        <v>0.11506967022170828</v>
      </c>
    </row>
    <row r="22" spans="1:2">
      <c r="A22">
        <v>0.21</v>
      </c>
      <c r="B22" s="18">
        <f t="shared" si="0"/>
        <v>0.12302440305134332</v>
      </c>
    </row>
    <row r="23" spans="1:2">
      <c r="A23" s="18">
        <v>0.22</v>
      </c>
      <c r="B23" s="18">
        <f t="shared" si="0"/>
        <v>0.13135688104273069</v>
      </c>
    </row>
    <row r="24" spans="1:2">
      <c r="A24">
        <v>0.23</v>
      </c>
      <c r="B24" s="18">
        <f t="shared" si="0"/>
        <v>0.14007109008876906</v>
      </c>
    </row>
    <row r="25" spans="1:2">
      <c r="A25" s="18">
        <v>0.24</v>
      </c>
      <c r="B25" s="18">
        <f t="shared" si="0"/>
        <v>0.1491699503309814</v>
      </c>
    </row>
    <row r="26" spans="1:2">
      <c r="A26">
        <v>0.25</v>
      </c>
      <c r="B26" s="18">
        <f t="shared" si="0"/>
        <v>0.15865525393145699</v>
      </c>
    </row>
    <row r="27" spans="1:2">
      <c r="A27" s="18">
        <v>0.26</v>
      </c>
      <c r="B27" s="18">
        <f t="shared" si="0"/>
        <v>0.16852760746683779</v>
      </c>
    </row>
    <row r="28" spans="1:2">
      <c r="A28">
        <v>0.27</v>
      </c>
      <c r="B28" s="18">
        <f t="shared" si="0"/>
        <v>0.17878637961437172</v>
      </c>
    </row>
    <row r="29" spans="1:2">
      <c r="A29" s="18">
        <v>0.28000000000000003</v>
      </c>
      <c r="B29" s="18">
        <f t="shared" si="0"/>
        <v>0.18942965477671211</v>
      </c>
    </row>
    <row r="30" spans="1:2">
      <c r="A30">
        <v>0.28999999999999998</v>
      </c>
      <c r="B30" s="18">
        <f t="shared" si="0"/>
        <v>0.20045419326044966</v>
      </c>
    </row>
    <row r="31" spans="1:2">
      <c r="A31" s="18">
        <v>0.3</v>
      </c>
      <c r="B31" s="18">
        <f t="shared" si="0"/>
        <v>0.21185539858339661</v>
      </c>
    </row>
    <row r="32" spans="1:2">
      <c r="A32">
        <v>0.31</v>
      </c>
      <c r="B32" s="18">
        <f t="shared" si="0"/>
        <v>0.22362729243759941</v>
      </c>
    </row>
    <row r="33" spans="1:2">
      <c r="A33" s="18">
        <v>0.32</v>
      </c>
      <c r="B33" s="18">
        <f t="shared" si="0"/>
        <v>0.23576249777925118</v>
      </c>
    </row>
    <row r="34" spans="1:2">
      <c r="A34">
        <v>0.33</v>
      </c>
      <c r="B34" s="18">
        <f t="shared" si="0"/>
        <v>0.24825223045357048</v>
      </c>
    </row>
    <row r="35" spans="1:2">
      <c r="A35" s="18">
        <v>0.34</v>
      </c>
      <c r="B35" s="18">
        <f t="shared" si="0"/>
        <v>0.26108629969286157</v>
      </c>
    </row>
    <row r="36" spans="1:2">
      <c r="A36">
        <v>0.35</v>
      </c>
      <c r="B36" s="18">
        <f t="shared" si="0"/>
        <v>0.27425311775007355</v>
      </c>
    </row>
    <row r="37" spans="1:2">
      <c r="A37" s="18">
        <v>0.36</v>
      </c>
      <c r="B37" s="18">
        <f t="shared" si="0"/>
        <v>0.28773971884902705</v>
      </c>
    </row>
    <row r="38" spans="1:2">
      <c r="A38">
        <v>0.37</v>
      </c>
      <c r="B38" s="18">
        <f t="shared" si="0"/>
        <v>0.30153178754696619</v>
      </c>
    </row>
    <row r="39" spans="1:2">
      <c r="A39" s="18">
        <v>0.38</v>
      </c>
      <c r="B39" s="18">
        <f t="shared" si="0"/>
        <v>0.31561369651622256</v>
      </c>
    </row>
    <row r="40" spans="1:2">
      <c r="A40">
        <v>0.39</v>
      </c>
      <c r="B40" s="18">
        <f t="shared" si="0"/>
        <v>0.32996855366059363</v>
      </c>
    </row>
    <row r="41" spans="1:2">
      <c r="A41" s="18">
        <v>0.4</v>
      </c>
      <c r="B41" s="18">
        <f t="shared" si="0"/>
        <v>0.34457825838967582</v>
      </c>
    </row>
    <row r="42" spans="1:2">
      <c r="A42">
        <v>0.41</v>
      </c>
      <c r="B42" s="18">
        <f t="shared" si="0"/>
        <v>0.35942356678200871</v>
      </c>
    </row>
    <row r="43" spans="1:2">
      <c r="A43" s="18">
        <v>0.42</v>
      </c>
      <c r="B43" s="18">
        <f t="shared" si="0"/>
        <v>0.37448416527667994</v>
      </c>
    </row>
    <row r="44" spans="1:2">
      <c r="A44">
        <v>0.43</v>
      </c>
      <c r="B44" s="18">
        <f t="shared" si="0"/>
        <v>0.38973875244420275</v>
      </c>
    </row>
    <row r="45" spans="1:2">
      <c r="A45" s="18">
        <v>0.44</v>
      </c>
      <c r="B45" s="18">
        <f t="shared" si="0"/>
        <v>0.40516512830220414</v>
      </c>
    </row>
    <row r="46" spans="1:2">
      <c r="A46">
        <v>0.45</v>
      </c>
      <c r="B46" s="18">
        <f t="shared" si="0"/>
        <v>0.42074029056089696</v>
      </c>
    </row>
    <row r="47" spans="1:2">
      <c r="A47" s="18">
        <v>0.46</v>
      </c>
      <c r="B47" s="18">
        <f t="shared" si="0"/>
        <v>0.43644053710856717</v>
      </c>
    </row>
    <row r="48" spans="1:2">
      <c r="A48">
        <v>0.47</v>
      </c>
      <c r="B48" s="18">
        <f t="shared" si="0"/>
        <v>0.45224157397941611</v>
      </c>
    </row>
    <row r="49" spans="1:2">
      <c r="A49" s="18">
        <v>0.48</v>
      </c>
      <c r="B49" s="18">
        <f t="shared" si="0"/>
        <v>0.46811862798601256</v>
      </c>
    </row>
    <row r="50" spans="1:2">
      <c r="A50">
        <v>0.49</v>
      </c>
      <c r="B50" s="18">
        <f t="shared" si="0"/>
        <v>0.48404656314716921</v>
      </c>
    </row>
    <row r="51" spans="1:2">
      <c r="A51" s="18">
        <v>0.5</v>
      </c>
      <c r="B51" s="18">
        <f t="shared" si="0"/>
        <v>0.5</v>
      </c>
    </row>
    <row r="52" spans="1:2">
      <c r="A52">
        <v>0.51</v>
      </c>
      <c r="B52" s="18">
        <f t="shared" si="0"/>
        <v>0.51595343685283079</v>
      </c>
    </row>
    <row r="53" spans="1:2">
      <c r="A53" s="18">
        <v>0.52</v>
      </c>
      <c r="B53" s="18">
        <f t="shared" si="0"/>
        <v>0.53188137201398744</v>
      </c>
    </row>
    <row r="54" spans="1:2">
      <c r="A54">
        <v>0.53</v>
      </c>
      <c r="B54" s="18">
        <f t="shared" si="0"/>
        <v>0.54775842602058389</v>
      </c>
    </row>
    <row r="55" spans="1:2">
      <c r="A55" s="18">
        <v>0.54</v>
      </c>
      <c r="B55" s="18">
        <f t="shared" si="0"/>
        <v>0.56355946289143288</v>
      </c>
    </row>
    <row r="56" spans="1:2">
      <c r="A56">
        <v>0.55000000000000004</v>
      </c>
      <c r="B56" s="18">
        <f t="shared" si="0"/>
        <v>0.5792597094391031</v>
      </c>
    </row>
    <row r="57" spans="1:2">
      <c r="A57" s="18">
        <v>0.56000000000000005</v>
      </c>
      <c r="B57" s="18">
        <f t="shared" si="0"/>
        <v>0.59483487169779603</v>
      </c>
    </row>
    <row r="58" spans="1:2">
      <c r="A58">
        <v>0.56999999999999995</v>
      </c>
      <c r="B58" s="18">
        <f t="shared" si="0"/>
        <v>0.61026124755579714</v>
      </c>
    </row>
    <row r="59" spans="1:2">
      <c r="A59" s="18">
        <v>0.57999999999999996</v>
      </c>
      <c r="B59" s="18">
        <f t="shared" si="0"/>
        <v>0.62551583472331995</v>
      </c>
    </row>
    <row r="60" spans="1:2">
      <c r="A60">
        <v>0.59</v>
      </c>
      <c r="B60" s="18">
        <f t="shared" si="0"/>
        <v>0.64057643321799118</v>
      </c>
    </row>
    <row r="61" spans="1:2">
      <c r="A61" s="18">
        <v>0.6</v>
      </c>
      <c r="B61" s="18">
        <f t="shared" si="0"/>
        <v>0.65542174161032418</v>
      </c>
    </row>
    <row r="62" spans="1:2">
      <c r="A62">
        <v>0.61</v>
      </c>
      <c r="B62" s="18">
        <f t="shared" si="0"/>
        <v>0.67003144633940637</v>
      </c>
    </row>
    <row r="63" spans="1:2">
      <c r="A63" s="18">
        <v>0.62</v>
      </c>
      <c r="B63" s="18">
        <f t="shared" si="0"/>
        <v>0.68438630348377738</v>
      </c>
    </row>
    <row r="64" spans="1:2">
      <c r="A64">
        <v>0.63</v>
      </c>
      <c r="B64" s="18">
        <f t="shared" si="0"/>
        <v>0.69846821245303381</v>
      </c>
    </row>
    <row r="65" spans="1:2">
      <c r="A65" s="18">
        <v>0.64</v>
      </c>
      <c r="B65" s="18">
        <f t="shared" si="0"/>
        <v>0.71226028115097295</v>
      </c>
    </row>
    <row r="66" spans="1:2">
      <c r="A66">
        <v>0.65</v>
      </c>
      <c r="B66" s="18">
        <f t="shared" ref="B66:B101" si="1">_xlfn.NORM.DIST(A66, 0.5, $C$1, TRUE)</f>
        <v>0.72574688224992645</v>
      </c>
    </row>
    <row r="67" spans="1:2">
      <c r="A67" s="18">
        <v>0.66</v>
      </c>
      <c r="B67" s="18">
        <f t="shared" si="1"/>
        <v>0.73891370030713843</v>
      </c>
    </row>
    <row r="68" spans="1:2">
      <c r="A68">
        <v>0.67</v>
      </c>
      <c r="B68" s="18">
        <f t="shared" si="1"/>
        <v>0.75174776954642963</v>
      </c>
    </row>
    <row r="69" spans="1:2">
      <c r="A69" s="18">
        <v>0.68</v>
      </c>
      <c r="B69" s="18">
        <f t="shared" si="1"/>
        <v>0.76423750222074893</v>
      </c>
    </row>
    <row r="70" spans="1:2">
      <c r="A70">
        <v>0.69</v>
      </c>
      <c r="B70" s="18">
        <f t="shared" si="1"/>
        <v>0.77637270756240051</v>
      </c>
    </row>
    <row r="71" spans="1:2">
      <c r="A71" s="18">
        <v>0.7</v>
      </c>
      <c r="B71" s="18">
        <f t="shared" si="1"/>
        <v>0.78814460141660325</v>
      </c>
    </row>
    <row r="72" spans="1:2">
      <c r="A72">
        <v>0.71</v>
      </c>
      <c r="B72" s="18">
        <f t="shared" si="1"/>
        <v>0.79954580673955022</v>
      </c>
    </row>
    <row r="73" spans="1:2">
      <c r="A73" s="18">
        <v>0.72</v>
      </c>
      <c r="B73" s="18">
        <f t="shared" si="1"/>
        <v>0.81057034522328786</v>
      </c>
    </row>
    <row r="74" spans="1:2">
      <c r="A74">
        <v>0.73</v>
      </c>
      <c r="B74" s="18">
        <f t="shared" si="1"/>
        <v>0.82121362038562828</v>
      </c>
    </row>
    <row r="75" spans="1:2">
      <c r="A75" s="18">
        <v>0.74</v>
      </c>
      <c r="B75" s="18">
        <f t="shared" si="1"/>
        <v>0.83147239253316219</v>
      </c>
    </row>
    <row r="76" spans="1:2">
      <c r="A76">
        <v>0.75</v>
      </c>
      <c r="B76" s="18">
        <f t="shared" si="1"/>
        <v>0.84134474606854304</v>
      </c>
    </row>
    <row r="77" spans="1:2">
      <c r="A77" s="18">
        <v>0.76</v>
      </c>
      <c r="B77" s="18">
        <f t="shared" si="1"/>
        <v>0.85083004966901865</v>
      </c>
    </row>
    <row r="78" spans="1:2">
      <c r="A78">
        <v>0.77</v>
      </c>
      <c r="B78" s="18">
        <f t="shared" si="1"/>
        <v>0.85992890991123094</v>
      </c>
    </row>
    <row r="79" spans="1:2">
      <c r="A79" s="18">
        <v>0.78</v>
      </c>
      <c r="B79" s="18">
        <f t="shared" si="1"/>
        <v>0.86864311895726931</v>
      </c>
    </row>
    <row r="80" spans="1:2">
      <c r="A80">
        <v>0.79</v>
      </c>
      <c r="B80" s="18">
        <f t="shared" si="1"/>
        <v>0.87697559694865668</v>
      </c>
    </row>
    <row r="81" spans="1:2">
      <c r="A81" s="18">
        <v>0.8</v>
      </c>
      <c r="B81" s="18">
        <f t="shared" si="1"/>
        <v>0.88493032977829178</v>
      </c>
    </row>
    <row r="82" spans="1:2">
      <c r="A82">
        <v>0.81</v>
      </c>
      <c r="B82" s="18">
        <f t="shared" si="1"/>
        <v>0.89251230292541317</v>
      </c>
    </row>
    <row r="83" spans="1:2">
      <c r="A83" s="18">
        <v>0.82</v>
      </c>
      <c r="B83" s="18">
        <f t="shared" si="1"/>
        <v>0.89972743204555794</v>
      </c>
    </row>
    <row r="84" spans="1:2">
      <c r="A84">
        <v>0.83</v>
      </c>
      <c r="B84" s="18">
        <f t="shared" si="1"/>
        <v>0.90658249100652821</v>
      </c>
    </row>
    <row r="85" spans="1:2">
      <c r="A85" s="18">
        <v>0.84</v>
      </c>
      <c r="B85" s="18">
        <f t="shared" si="1"/>
        <v>0.91308503805291497</v>
      </c>
    </row>
    <row r="86" spans="1:2">
      <c r="A86">
        <v>0.85</v>
      </c>
      <c r="B86" s="18">
        <f t="shared" si="1"/>
        <v>0.91924334076622893</v>
      </c>
    </row>
    <row r="87" spans="1:2">
      <c r="A87" s="18">
        <v>0.86</v>
      </c>
      <c r="B87" s="18">
        <f t="shared" si="1"/>
        <v>0.92506630046567295</v>
      </c>
    </row>
    <row r="88" spans="1:2">
      <c r="A88">
        <v>0.87</v>
      </c>
      <c r="B88" s="18">
        <f t="shared" si="1"/>
        <v>0.93056337666666833</v>
      </c>
    </row>
    <row r="89" spans="1:2">
      <c r="A89" s="18">
        <v>0.88</v>
      </c>
      <c r="B89" s="18">
        <f t="shared" si="1"/>
        <v>0.93574451218106425</v>
      </c>
    </row>
    <row r="90" spans="1:2">
      <c r="A90">
        <v>0.89</v>
      </c>
      <c r="B90" s="18">
        <f t="shared" si="1"/>
        <v>0.94062005940520699</v>
      </c>
    </row>
    <row r="91" spans="1:2">
      <c r="A91" s="18">
        <v>0.9</v>
      </c>
      <c r="B91" s="18">
        <f t="shared" si="1"/>
        <v>0.94520070830044201</v>
      </c>
    </row>
    <row r="92" spans="1:2">
      <c r="A92">
        <v>0.91</v>
      </c>
      <c r="B92" s="18">
        <f t="shared" si="1"/>
        <v>0.94949741652589625</v>
      </c>
    </row>
    <row r="93" spans="1:2">
      <c r="A93" s="18">
        <v>0.92</v>
      </c>
      <c r="B93" s="18">
        <f t="shared" si="1"/>
        <v>0.95352134213628004</v>
      </c>
    </row>
    <row r="94" spans="1:2">
      <c r="A94">
        <v>0.93</v>
      </c>
      <c r="B94" s="18">
        <f t="shared" si="1"/>
        <v>0.95728377920867114</v>
      </c>
    </row>
    <row r="95" spans="1:2">
      <c r="A95" s="18">
        <v>0.94</v>
      </c>
      <c r="B95" s="18">
        <f t="shared" si="1"/>
        <v>0.96079609671251731</v>
      </c>
    </row>
    <row r="96" spans="1:2">
      <c r="A96">
        <v>0.95</v>
      </c>
      <c r="B96" s="18">
        <f t="shared" si="1"/>
        <v>0.96406968088707423</v>
      </c>
    </row>
    <row r="97" spans="1:2">
      <c r="A97" s="18">
        <v>0.96</v>
      </c>
      <c r="B97" s="18">
        <f t="shared" si="1"/>
        <v>0.96711588134083615</v>
      </c>
    </row>
    <row r="98" spans="1:2">
      <c r="A98">
        <v>0.97</v>
      </c>
      <c r="B98" s="18">
        <f t="shared" si="1"/>
        <v>0.96994596103880026</v>
      </c>
    </row>
    <row r="99" spans="1:2">
      <c r="A99" s="18">
        <v>0.98</v>
      </c>
      <c r="B99" s="18">
        <f t="shared" si="1"/>
        <v>0.9725710502961632</v>
      </c>
    </row>
    <row r="100" spans="1:2">
      <c r="A100">
        <v>0.99</v>
      </c>
      <c r="B100" s="18">
        <f t="shared" si="1"/>
        <v>0.97500210485177952</v>
      </c>
    </row>
    <row r="101" spans="1:2">
      <c r="A101" s="18">
        <v>1</v>
      </c>
      <c r="B101" s="18">
        <f t="shared" si="1"/>
        <v>0.97724986805182079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2023-04-25T16:20:34Z</dcterms:modified>
  <cp:category/>
  <cp:contentStatus/>
</cp:coreProperties>
</file>