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m78\OneDrive\바탕 화면\21-2\응용통계학\"/>
    </mc:Choice>
  </mc:AlternateContent>
  <xr:revisionPtr revIDLastSave="0" documentId="8_{D8C448C2-8903-44B1-A5DF-AF306160EEB1}" xr6:coauthVersionLast="47" xr6:coauthVersionMax="47" xr10:uidLastSave="{00000000-0000-0000-0000-000000000000}"/>
  <bookViews>
    <workbookView xWindow="-120" yWindow="-120" windowWidth="29040" windowHeight="15840" xr2:uid="{A3FB7B81-D3F0-4EF8-B3F1-3E60991B74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9" i="1" l="1"/>
  <c r="E128" i="1"/>
  <c r="E120" i="1"/>
  <c r="E119" i="1"/>
  <c r="E115" i="1"/>
  <c r="E92" i="1"/>
  <c r="E91" i="1"/>
  <c r="E84" i="1"/>
  <c r="G43" i="1"/>
  <c r="G35" i="1"/>
  <c r="G32" i="1"/>
  <c r="E11" i="1"/>
  <c r="E13" i="1" s="1"/>
  <c r="E18" i="1"/>
  <c r="E17" i="1"/>
  <c r="E130" i="1" l="1"/>
  <c r="E131" i="1"/>
  <c r="E101" i="1" l="1"/>
  <c r="E90" i="1"/>
  <c r="E100" i="1"/>
  <c r="E121" i="1" l="1"/>
  <c r="E102" i="1"/>
  <c r="E56" i="1" l="1"/>
  <c r="E57" i="1" s="1"/>
  <c r="H67" i="1"/>
  <c r="H74" i="1" s="1"/>
  <c r="H75" i="1" s="1"/>
  <c r="E59" i="1"/>
  <c r="E62" i="1" s="1"/>
  <c r="G33" i="1"/>
  <c r="D28" i="1"/>
  <c r="E61" i="1" l="1"/>
</calcChain>
</file>

<file path=xl/sharedStrings.xml><?xml version="1.0" encoding="utf-8"?>
<sst xmlns="http://schemas.openxmlformats.org/spreadsheetml/2006/main" count="123" uniqueCount="79">
  <si>
    <t>Assignment #1 소프트웨어융합학과 2018102111 서보민</t>
    <phoneticPr fontId="2" type="noConversion"/>
  </si>
  <si>
    <t>Q1</t>
    <phoneticPr fontId="2" type="noConversion"/>
  </si>
  <si>
    <t>sample mean</t>
    <phoneticPr fontId="2" type="noConversion"/>
  </si>
  <si>
    <t>sample std</t>
    <phoneticPr fontId="2" type="noConversion"/>
  </si>
  <si>
    <t>h_0</t>
    <phoneticPr fontId="2" type="noConversion"/>
  </si>
  <si>
    <t>mu &lt; 15</t>
    <phoneticPr fontId="2" type="noConversion"/>
  </si>
  <si>
    <t>h_a</t>
    <phoneticPr fontId="2" type="noConversion"/>
  </si>
  <si>
    <t>mu &gt;= 15</t>
    <phoneticPr fontId="2" type="noConversion"/>
  </si>
  <si>
    <t>alpha</t>
    <phoneticPr fontId="2" type="noConversion"/>
  </si>
  <si>
    <t>Q1.(A)</t>
    <phoneticPr fontId="2" type="noConversion"/>
  </si>
  <si>
    <t>sample size</t>
    <phoneticPr fontId="2" type="noConversion"/>
  </si>
  <si>
    <t>t_0.05,29</t>
    <phoneticPr fontId="2" type="noConversion"/>
  </si>
  <si>
    <t>lowerbound</t>
    <phoneticPr fontId="2" type="noConversion"/>
  </si>
  <si>
    <t>mu_0</t>
    <phoneticPr fontId="2" type="noConversion"/>
  </si>
  <si>
    <t>so mu &gt;= 15 plausible</t>
    <phoneticPr fontId="2" type="noConversion"/>
  </si>
  <si>
    <t>Q1.(B)</t>
    <phoneticPr fontId="2" type="noConversion"/>
  </si>
  <si>
    <t>t-statistic</t>
    <phoneticPr fontId="2" type="noConversion"/>
  </si>
  <si>
    <t>p-value</t>
    <phoneticPr fontId="2" type="noConversion"/>
  </si>
  <si>
    <t>p-value &gt; alpha</t>
    <phoneticPr fontId="2" type="noConversion"/>
  </si>
  <si>
    <t>Q1.(C)</t>
    <phoneticPr fontId="2" type="noConversion"/>
  </si>
  <si>
    <t>Q2</t>
    <phoneticPr fontId="2" type="noConversion"/>
  </si>
  <si>
    <t>Sample size</t>
    <phoneticPr fontId="2" type="noConversion"/>
  </si>
  <si>
    <t>upperbound</t>
    <phoneticPr fontId="2" type="noConversion"/>
  </si>
  <si>
    <t>Q2.(A)</t>
    <phoneticPr fontId="2" type="noConversion"/>
  </si>
  <si>
    <t>t_0.005,99 * sample_std / sqrt(100)</t>
    <phoneticPr fontId="2" type="noConversion"/>
  </si>
  <si>
    <t>t_0.005,99</t>
    <phoneticPr fontId="2" type="noConversion"/>
  </si>
  <si>
    <t>thus,  sample_std = 11 / t_0.005,99</t>
    <phoneticPr fontId="2" type="noConversion"/>
  </si>
  <si>
    <t>Q2.(B)</t>
    <phoneticPr fontId="2" type="noConversion"/>
  </si>
  <si>
    <t xml:space="preserve">L_0 </t>
    <phoneticPr fontId="2" type="noConversion"/>
  </si>
  <si>
    <t>L_0(=2) &gt;= 2 * T_0.005,99 * sample_std / sqrt(n)</t>
    <phoneticPr fontId="2" type="noConversion"/>
  </si>
  <si>
    <t>1 &gt;= t_0.005,99*sample_std/sqrt(n)</t>
    <phoneticPr fontId="2" type="noConversion"/>
  </si>
  <si>
    <t>thus, n &gt;= (t_0.005,99*sample_std)^2</t>
    <phoneticPr fontId="2" type="noConversion"/>
  </si>
  <si>
    <t>(t_0.005,99*sample_std)^2</t>
    <phoneticPr fontId="2" type="noConversion"/>
  </si>
  <si>
    <t>Q3</t>
    <phoneticPr fontId="2" type="noConversion"/>
  </si>
  <si>
    <t>mu != 600</t>
    <phoneticPr fontId="2" type="noConversion"/>
  </si>
  <si>
    <t>mu = 600</t>
    <phoneticPr fontId="2" type="noConversion"/>
  </si>
  <si>
    <t>t_0.005,9</t>
    <phoneticPr fontId="2" type="noConversion"/>
  </si>
  <si>
    <t>Confidence interval(570.4122,658.5878)</t>
    <phoneticPr fontId="2" type="noConversion"/>
  </si>
  <si>
    <t>insufficient</t>
  </si>
  <si>
    <t>Q3.(B)</t>
    <phoneticPr fontId="2" type="noConversion"/>
  </si>
  <si>
    <t>L_0</t>
    <phoneticPr fontId="2" type="noConversion"/>
  </si>
  <si>
    <t>L_0(=30) &gt;= 2 * T_0.005,9 * sample_std / sqrt(n)</t>
    <phoneticPr fontId="2" type="noConversion"/>
  </si>
  <si>
    <t>15 &gt;= t_0.005,9*sample_std/sqrt(n)</t>
    <phoneticPr fontId="2" type="noConversion"/>
  </si>
  <si>
    <t>thus, n &gt;= (t_0.005,9*sample_std/15)^2</t>
    <phoneticPr fontId="2" type="noConversion"/>
  </si>
  <si>
    <t>(t_0.005,9*sample_std/15)^2</t>
  </si>
  <si>
    <t>at least</t>
    <phoneticPr fontId="2" type="noConversion"/>
  </si>
  <si>
    <t>Need at least 77 additional samples.</t>
    <phoneticPr fontId="2" type="noConversion"/>
  </si>
  <si>
    <t>Q3.(A)</t>
    <phoneticPr fontId="2" type="noConversion"/>
  </si>
  <si>
    <t>Q3.(C)</t>
    <phoneticPr fontId="2" type="noConversion"/>
  </si>
  <si>
    <t>Q4</t>
    <phoneticPr fontId="2" type="noConversion"/>
  </si>
  <si>
    <t>Q4.(A)</t>
    <phoneticPr fontId="2" type="noConversion"/>
  </si>
  <si>
    <t>x_bar</t>
    <phoneticPr fontId="2" type="noConversion"/>
  </si>
  <si>
    <t>y_bar</t>
    <phoneticPr fontId="2" type="noConversion"/>
  </si>
  <si>
    <t>s_x</t>
    <phoneticPr fontId="2" type="noConversion"/>
  </si>
  <si>
    <t>s_y</t>
    <phoneticPr fontId="2" type="noConversion"/>
  </si>
  <si>
    <t>n</t>
    <phoneticPr fontId="2" type="noConversion"/>
  </si>
  <si>
    <t>m</t>
    <phoneticPr fontId="2" type="noConversion"/>
  </si>
  <si>
    <t>t_statistic</t>
    <phoneticPr fontId="2" type="noConversion"/>
  </si>
  <si>
    <t>s.e(x_bar - y_bar)</t>
    <phoneticPr fontId="2" type="noConversion"/>
  </si>
  <si>
    <t>v</t>
    <phoneticPr fontId="2" type="noConversion"/>
  </si>
  <si>
    <t>p - value &gt; alpha</t>
    <phoneticPr fontId="2" type="noConversion"/>
  </si>
  <si>
    <t>so null hypothesis accepted</t>
    <phoneticPr fontId="2" type="noConversion"/>
  </si>
  <si>
    <t>There's no strong evidence.</t>
    <phoneticPr fontId="2" type="noConversion"/>
  </si>
  <si>
    <t>Q4.(B)</t>
    <phoneticPr fontId="2" type="noConversion"/>
  </si>
  <si>
    <t xml:space="preserve">alpha </t>
    <phoneticPr fontId="2" type="noConversion"/>
  </si>
  <si>
    <t>h_0 : mu_Before - mu_After &lt;= 0</t>
    <phoneticPr fontId="2" type="noConversion"/>
  </si>
  <si>
    <t>h_0 : mu_Before - mu_After &gt; 0</t>
    <phoneticPr fontId="2" type="noConversion"/>
  </si>
  <si>
    <t>h_0 : mu_Before = mu_After</t>
    <phoneticPr fontId="2" type="noConversion"/>
  </si>
  <si>
    <t>h_a : mu_Before != mu_After</t>
    <phoneticPr fontId="2" type="noConversion"/>
  </si>
  <si>
    <t>Q5</t>
    <phoneticPr fontId="2" type="noConversion"/>
  </si>
  <si>
    <t>Q5.(A)</t>
    <phoneticPr fontId="2" type="noConversion"/>
  </si>
  <si>
    <t>h_0 : mu_before = mu_after</t>
    <phoneticPr fontId="2" type="noConversion"/>
  </si>
  <si>
    <t>h_a : mu_before != mu_after</t>
    <phoneticPr fontId="2" type="noConversion"/>
  </si>
  <si>
    <t>Q5.(B)</t>
    <phoneticPr fontId="2" type="noConversion"/>
  </si>
  <si>
    <t>s_p</t>
    <phoneticPr fontId="2" type="noConversion"/>
  </si>
  <si>
    <t>Confidence interval : (infinity, 15.32445)</t>
    <phoneticPr fontId="2" type="noConversion"/>
  </si>
  <si>
    <t>acceptance region : (infinity, 15.32445)</t>
    <phoneticPr fontId="2" type="noConversion"/>
  </si>
  <si>
    <t>Need at least 21 additional samples.</t>
    <phoneticPr fontId="2" type="noConversion"/>
  </si>
  <si>
    <t>(mu = 600) accepted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</si>
</sst>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76" fontId="0" fillId="0" borderId="0" xfId="0" applyNumberFormat="1" applyBorder="1">
      <alignment vertical="center"/>
    </xf>
    <xf numFmtId="0" fontId="0" fillId="0" borderId="8" xfId="0" applyBorder="1">
      <alignment vertical="center"/>
    </xf>
    <xf numFmtId="0" fontId="1" fillId="3" borderId="7" xfId="1" applyFill="1" applyBorder="1">
      <alignment vertical="center"/>
    </xf>
    <xf numFmtId="0" fontId="0" fillId="3" borderId="7" xfId="0" applyFill="1" applyBorder="1">
      <alignment vertical="center"/>
    </xf>
    <xf numFmtId="0" fontId="1" fillId="3" borderId="8" xfId="1" applyFill="1" applyBorder="1">
      <alignment vertical="center"/>
    </xf>
    <xf numFmtId="0" fontId="0" fillId="3" borderId="0" xfId="0" applyFill="1" applyBorder="1">
      <alignment vertical="center"/>
    </xf>
    <xf numFmtId="0" fontId="0" fillId="3" borderId="8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Fill="1" applyBorder="1">
      <alignment vertical="center"/>
    </xf>
    <xf numFmtId="0" fontId="0" fillId="0" borderId="11" xfId="0" applyBorder="1">
      <alignment vertical="center"/>
    </xf>
    <xf numFmtId="0" fontId="0" fillId="3" borderId="11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3" borderId="13" xfId="0" applyFill="1" applyBorder="1">
      <alignment vertical="center"/>
    </xf>
    <xf numFmtId="0" fontId="0" fillId="3" borderId="0" xfId="0" applyFill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31611-7F25-4987-A183-9D48F5C0A84E}">
  <dimension ref="A1:H134"/>
  <sheetViews>
    <sheetView tabSelected="1" topLeftCell="A109" workbookViewId="0">
      <selection activeCell="E131" sqref="E131"/>
    </sheetView>
  </sheetViews>
  <sheetFormatPr defaultRowHeight="16.5" x14ac:dyDescent="0.3"/>
  <cols>
    <col min="5" max="5" width="13.875" customWidth="1"/>
    <col min="7" max="7" width="15.375" bestFit="1" customWidth="1"/>
  </cols>
  <sheetData>
    <row r="1" spans="1:8" x14ac:dyDescent="0.3">
      <c r="A1" t="s">
        <v>0</v>
      </c>
    </row>
    <row r="2" spans="1:8" ht="17.25" thickBot="1" x14ac:dyDescent="0.35"/>
    <row r="3" spans="1:8" x14ac:dyDescent="0.3">
      <c r="A3" t="s">
        <v>1</v>
      </c>
      <c r="B3" s="11" t="s">
        <v>2</v>
      </c>
      <c r="C3" s="2"/>
      <c r="D3" s="2"/>
      <c r="E3" s="2">
        <v>14.4</v>
      </c>
      <c r="F3" s="3"/>
      <c r="G3" s="3"/>
      <c r="H3" s="4"/>
    </row>
    <row r="4" spans="1:8" x14ac:dyDescent="0.3">
      <c r="B4" s="12" t="s">
        <v>3</v>
      </c>
      <c r="C4" s="6"/>
      <c r="D4" s="6"/>
      <c r="E4" s="6">
        <v>2.98</v>
      </c>
      <c r="F4" s="7"/>
      <c r="G4" s="7"/>
      <c r="H4" s="8"/>
    </row>
    <row r="5" spans="1:8" x14ac:dyDescent="0.3">
      <c r="B5" s="12" t="s">
        <v>10</v>
      </c>
      <c r="C5" s="6"/>
      <c r="D5" s="6"/>
      <c r="E5" s="6">
        <v>30</v>
      </c>
      <c r="F5" s="7"/>
      <c r="G5" s="7"/>
      <c r="H5" s="8"/>
    </row>
    <row r="6" spans="1:8" x14ac:dyDescent="0.3">
      <c r="B6" s="12" t="s">
        <v>13</v>
      </c>
      <c r="C6" s="6"/>
      <c r="D6" s="6"/>
      <c r="E6" s="6">
        <v>15</v>
      </c>
      <c r="F6" s="7"/>
      <c r="G6" s="7"/>
      <c r="H6" s="8"/>
    </row>
    <row r="7" spans="1:8" x14ac:dyDescent="0.3">
      <c r="B7" s="12" t="s">
        <v>4</v>
      </c>
      <c r="C7" s="6"/>
      <c r="D7" s="6"/>
      <c r="E7" s="6" t="s">
        <v>7</v>
      </c>
      <c r="F7" s="7"/>
      <c r="G7" s="7"/>
      <c r="H7" s="8"/>
    </row>
    <row r="8" spans="1:8" ht="17.25" thickBot="1" x14ac:dyDescent="0.35">
      <c r="B8" s="12" t="s">
        <v>6</v>
      </c>
      <c r="C8" s="6"/>
      <c r="D8" s="6"/>
      <c r="E8" s="6" t="s">
        <v>5</v>
      </c>
      <c r="F8" s="7"/>
      <c r="G8" s="7"/>
      <c r="H8" s="8"/>
    </row>
    <row r="9" spans="1:8" x14ac:dyDescent="0.3">
      <c r="B9" s="1" t="s">
        <v>9</v>
      </c>
      <c r="C9" s="3"/>
      <c r="D9" s="3"/>
      <c r="E9" s="3"/>
      <c r="F9" s="3"/>
      <c r="G9" s="3"/>
      <c r="H9" s="4"/>
    </row>
    <row r="10" spans="1:8" x14ac:dyDescent="0.3">
      <c r="B10" s="5"/>
      <c r="C10" s="7" t="s">
        <v>8</v>
      </c>
      <c r="D10" s="7"/>
      <c r="E10" s="7">
        <v>0.05</v>
      </c>
      <c r="F10" s="7"/>
      <c r="G10" s="7"/>
      <c r="H10" s="8"/>
    </row>
    <row r="11" spans="1:8" x14ac:dyDescent="0.3">
      <c r="B11" s="5"/>
      <c r="C11" s="7" t="s">
        <v>11</v>
      </c>
      <c r="D11" s="7"/>
      <c r="E11" s="13">
        <f>-_xlfn.T.INV(0.05,29)</f>
        <v>1.6991270265334986</v>
      </c>
      <c r="F11" s="7"/>
      <c r="G11" s="7"/>
      <c r="H11" s="8"/>
    </row>
    <row r="12" spans="1:8" x14ac:dyDescent="0.3">
      <c r="B12" s="5"/>
      <c r="C12" s="7"/>
      <c r="D12" s="7"/>
      <c r="E12" s="7"/>
      <c r="F12" s="7"/>
      <c r="G12" s="7"/>
      <c r="H12" s="8"/>
    </row>
    <row r="13" spans="1:8" x14ac:dyDescent="0.3">
      <c r="B13" s="5"/>
      <c r="C13" s="7" t="s">
        <v>22</v>
      </c>
      <c r="D13" s="7"/>
      <c r="E13" s="13">
        <f>E3 + E11*E4/SQRT(E5)</f>
        <v>15.324445865829082</v>
      </c>
      <c r="F13" s="7"/>
      <c r="G13" s="7"/>
      <c r="H13" s="8"/>
    </row>
    <row r="14" spans="1:8" x14ac:dyDescent="0.3">
      <c r="B14" s="5"/>
      <c r="C14" s="7"/>
      <c r="D14" s="7"/>
      <c r="E14" s="7"/>
      <c r="F14" s="7"/>
      <c r="G14" s="7"/>
      <c r="H14" s="8"/>
    </row>
    <row r="15" spans="1:8" ht="17.25" thickBot="1" x14ac:dyDescent="0.35">
      <c r="B15" s="9"/>
      <c r="C15" s="15" t="s">
        <v>75</v>
      </c>
      <c r="D15" s="15"/>
      <c r="E15" s="16"/>
      <c r="F15" s="30"/>
      <c r="G15" s="15" t="s">
        <v>14</v>
      </c>
      <c r="H15" s="17"/>
    </row>
    <row r="16" spans="1:8" x14ac:dyDescent="0.3">
      <c r="B16" s="1" t="s">
        <v>15</v>
      </c>
      <c r="C16" s="3"/>
      <c r="D16" s="3"/>
      <c r="E16" s="3"/>
      <c r="F16" s="3"/>
      <c r="G16" s="3"/>
      <c r="H16" s="4"/>
    </row>
    <row r="17" spans="1:8" x14ac:dyDescent="0.3">
      <c r="B17" s="5"/>
      <c r="C17" s="7" t="s">
        <v>16</v>
      </c>
      <c r="D17" s="7"/>
      <c r="E17" s="13">
        <f>SQRT(E5)*(E3-E6)/E4</f>
        <v>-1.1027970956479849</v>
      </c>
      <c r="F17" s="7"/>
      <c r="G17" s="7"/>
      <c r="H17" s="8"/>
    </row>
    <row r="18" spans="1:8" x14ac:dyDescent="0.3">
      <c r="B18" s="5"/>
      <c r="C18" s="7" t="s">
        <v>17</v>
      </c>
      <c r="D18" s="7"/>
      <c r="E18" s="13">
        <f>_xlfn.T.DIST(E17,29,TRUE)</f>
        <v>0.1395916062045921</v>
      </c>
      <c r="F18" s="7"/>
      <c r="G18" s="7"/>
      <c r="H18" s="8"/>
    </row>
    <row r="19" spans="1:8" x14ac:dyDescent="0.3">
      <c r="B19" s="5"/>
      <c r="C19" s="7"/>
      <c r="D19" s="7"/>
      <c r="E19" s="7"/>
      <c r="F19" s="7"/>
      <c r="G19" s="7"/>
      <c r="H19" s="8"/>
    </row>
    <row r="20" spans="1:8" ht="17.25" thickBot="1" x14ac:dyDescent="0.35">
      <c r="B20" s="9"/>
      <c r="C20" s="10" t="s">
        <v>18</v>
      </c>
      <c r="D20" s="10"/>
      <c r="E20" s="10"/>
      <c r="F20" s="15" t="s">
        <v>14</v>
      </c>
      <c r="G20" s="15"/>
      <c r="H20" s="17"/>
    </row>
    <row r="21" spans="1:8" x14ac:dyDescent="0.3">
      <c r="B21" s="1" t="s">
        <v>19</v>
      </c>
      <c r="C21" s="3"/>
      <c r="D21" s="3"/>
      <c r="E21" s="3"/>
      <c r="F21" s="3"/>
      <c r="G21" s="3"/>
      <c r="H21" s="4"/>
    </row>
    <row r="22" spans="1:8" ht="17.25" thickBot="1" x14ac:dyDescent="0.35">
      <c r="B22" s="9"/>
      <c r="C22" s="15" t="s">
        <v>76</v>
      </c>
      <c r="D22" s="15"/>
      <c r="E22" s="15"/>
      <c r="F22" s="10"/>
      <c r="G22" s="10"/>
      <c r="H22" s="14"/>
    </row>
    <row r="24" spans="1:8" ht="17.25" thickBot="1" x14ac:dyDescent="0.35"/>
    <row r="25" spans="1:8" x14ac:dyDescent="0.3">
      <c r="A25" t="s">
        <v>20</v>
      </c>
      <c r="B25" s="1" t="s">
        <v>21</v>
      </c>
      <c r="C25" s="3"/>
      <c r="D25" s="3">
        <v>100</v>
      </c>
      <c r="E25" s="3"/>
      <c r="F25" s="3"/>
      <c r="G25" s="3"/>
      <c r="H25" s="4"/>
    </row>
    <row r="26" spans="1:8" x14ac:dyDescent="0.3">
      <c r="B26" s="5" t="s">
        <v>12</v>
      </c>
      <c r="C26" s="7"/>
      <c r="D26" s="7">
        <v>72.3</v>
      </c>
      <c r="E26" s="7"/>
      <c r="F26" s="7"/>
      <c r="G26" s="7"/>
      <c r="H26" s="8"/>
    </row>
    <row r="27" spans="1:8" x14ac:dyDescent="0.3">
      <c r="B27" s="5" t="s">
        <v>22</v>
      </c>
      <c r="C27" s="7"/>
      <c r="D27" s="7">
        <v>74.5</v>
      </c>
      <c r="E27" s="7"/>
      <c r="F27" s="7"/>
      <c r="G27" s="7"/>
      <c r="H27" s="8"/>
    </row>
    <row r="28" spans="1:8" x14ac:dyDescent="0.3">
      <c r="B28" s="5" t="s">
        <v>2</v>
      </c>
      <c r="C28" s="7"/>
      <c r="D28" s="7">
        <f>(D26+D27)/2</f>
        <v>73.400000000000006</v>
      </c>
      <c r="E28" s="7"/>
      <c r="F28" s="7"/>
      <c r="G28" s="7"/>
      <c r="H28" s="8"/>
    </row>
    <row r="29" spans="1:8" x14ac:dyDescent="0.3">
      <c r="B29" s="5" t="s">
        <v>8</v>
      </c>
      <c r="C29" s="7"/>
      <c r="D29" s="7">
        <v>0.01</v>
      </c>
      <c r="E29" s="7"/>
      <c r="F29" s="7"/>
      <c r="G29" s="7"/>
      <c r="H29" s="8"/>
    </row>
    <row r="30" spans="1:8" ht="17.25" thickBot="1" x14ac:dyDescent="0.35">
      <c r="B30" s="9"/>
      <c r="C30" s="10"/>
      <c r="D30" s="10"/>
      <c r="E30" s="10"/>
      <c r="F30" s="10"/>
      <c r="G30" s="10"/>
      <c r="H30" s="14"/>
    </row>
    <row r="31" spans="1:8" x14ac:dyDescent="0.3">
      <c r="B31" s="1" t="s">
        <v>23</v>
      </c>
      <c r="C31" s="3"/>
      <c r="D31" s="3"/>
      <c r="E31" s="3"/>
      <c r="F31" s="3"/>
      <c r="G31" s="3"/>
      <c r="H31" s="4"/>
    </row>
    <row r="32" spans="1:8" x14ac:dyDescent="0.3">
      <c r="B32" s="5"/>
      <c r="C32" s="7" t="s">
        <v>24</v>
      </c>
      <c r="D32" s="7"/>
      <c r="E32" s="7"/>
      <c r="F32" s="7"/>
      <c r="G32" s="7">
        <f>D27-D28</f>
        <v>1.0999999999999943</v>
      </c>
      <c r="H32" s="8"/>
    </row>
    <row r="33" spans="1:8" x14ac:dyDescent="0.3">
      <c r="B33" s="5"/>
      <c r="C33" s="7" t="s">
        <v>25</v>
      </c>
      <c r="D33" s="7"/>
      <c r="E33" s="7"/>
      <c r="F33" s="7"/>
      <c r="G33" s="7">
        <f>-_xlfn.T.INV(0.005,99)</f>
        <v>2.626405457280828</v>
      </c>
      <c r="H33" s="8"/>
    </row>
    <row r="34" spans="1:8" x14ac:dyDescent="0.3">
      <c r="B34" s="5"/>
      <c r="C34" s="7"/>
      <c r="D34" s="7"/>
      <c r="E34" s="7"/>
      <c r="F34" s="7"/>
      <c r="G34" s="7"/>
      <c r="H34" s="8"/>
    </row>
    <row r="35" spans="1:8" ht="17.25" thickBot="1" x14ac:dyDescent="0.35">
      <c r="B35" s="5"/>
      <c r="C35" s="7" t="s">
        <v>26</v>
      </c>
      <c r="D35" s="7"/>
      <c r="E35" s="7"/>
      <c r="F35" s="7"/>
      <c r="G35" s="18">
        <f xml:space="preserve"> 11/G33</f>
        <v>4.1882337586171969</v>
      </c>
      <c r="H35" s="8"/>
    </row>
    <row r="36" spans="1:8" x14ac:dyDescent="0.3">
      <c r="B36" s="1" t="s">
        <v>27</v>
      </c>
      <c r="C36" s="3"/>
      <c r="D36" s="3"/>
      <c r="E36" s="3"/>
      <c r="F36" s="3"/>
      <c r="G36" s="3"/>
      <c r="H36" s="4"/>
    </row>
    <row r="37" spans="1:8" x14ac:dyDescent="0.3">
      <c r="B37" s="5"/>
      <c r="C37" s="7" t="s">
        <v>28</v>
      </c>
      <c r="D37" s="7"/>
      <c r="E37" s="7"/>
      <c r="F37" s="7"/>
      <c r="G37" s="7">
        <v>2</v>
      </c>
      <c r="H37" s="8"/>
    </row>
    <row r="38" spans="1:8" x14ac:dyDescent="0.3">
      <c r="B38" s="5"/>
      <c r="C38" s="7"/>
      <c r="D38" s="7"/>
      <c r="E38" s="7"/>
      <c r="F38" s="7"/>
      <c r="G38" s="7"/>
      <c r="H38" s="8"/>
    </row>
    <row r="39" spans="1:8" x14ac:dyDescent="0.3">
      <c r="B39" s="5"/>
      <c r="C39" s="7" t="s">
        <v>29</v>
      </c>
      <c r="D39" s="7"/>
      <c r="E39" s="7"/>
      <c r="F39" s="7"/>
      <c r="G39" s="7"/>
      <c r="H39" s="8"/>
    </row>
    <row r="40" spans="1:8" x14ac:dyDescent="0.3">
      <c r="B40" s="5"/>
      <c r="C40" s="7" t="s">
        <v>30</v>
      </c>
      <c r="D40" s="7"/>
      <c r="E40" s="7"/>
      <c r="F40" s="7"/>
      <c r="G40" s="7"/>
      <c r="H40" s="8"/>
    </row>
    <row r="41" spans="1:8" x14ac:dyDescent="0.3">
      <c r="B41" s="5"/>
      <c r="C41" s="7" t="s">
        <v>31</v>
      </c>
      <c r="D41" s="7"/>
      <c r="E41" s="7"/>
      <c r="F41" s="7"/>
      <c r="G41" s="7"/>
      <c r="H41" s="8"/>
    </row>
    <row r="42" spans="1:8" x14ac:dyDescent="0.3">
      <c r="B42" s="5"/>
      <c r="C42" s="7"/>
      <c r="D42" s="7"/>
      <c r="E42" s="7"/>
      <c r="F42" s="7"/>
      <c r="G42" s="7"/>
      <c r="H42" s="8"/>
    </row>
    <row r="43" spans="1:8" x14ac:dyDescent="0.3">
      <c r="B43" s="5"/>
      <c r="C43" s="7" t="s">
        <v>32</v>
      </c>
      <c r="D43" s="7"/>
      <c r="E43" s="7"/>
      <c r="F43" s="7"/>
      <c r="G43" s="13">
        <f>(G33*G35)^2</f>
        <v>121</v>
      </c>
      <c r="H43" s="8"/>
    </row>
    <row r="44" spans="1:8" ht="17.25" thickBot="1" x14ac:dyDescent="0.35">
      <c r="B44" s="9"/>
      <c r="C44" s="10"/>
      <c r="D44" s="10"/>
      <c r="E44" s="10"/>
      <c r="F44" s="16" t="s">
        <v>77</v>
      </c>
      <c r="G44" s="16"/>
      <c r="H44" s="19"/>
    </row>
    <row r="46" spans="1:8" ht="17.25" thickBot="1" x14ac:dyDescent="0.35"/>
    <row r="47" spans="1:8" x14ac:dyDescent="0.3">
      <c r="A47" t="s">
        <v>33</v>
      </c>
      <c r="B47" s="1" t="s">
        <v>10</v>
      </c>
      <c r="C47" s="3"/>
      <c r="D47" s="3">
        <v>10</v>
      </c>
      <c r="E47" s="3"/>
      <c r="F47" s="3"/>
      <c r="G47" s="3"/>
      <c r="H47" s="4"/>
    </row>
    <row r="48" spans="1:8" x14ac:dyDescent="0.3">
      <c r="B48" s="5" t="s">
        <v>2</v>
      </c>
      <c r="C48" s="7"/>
      <c r="D48" s="7">
        <v>614.5</v>
      </c>
      <c r="E48" s="7"/>
      <c r="F48" s="7"/>
      <c r="G48" s="7"/>
      <c r="H48" s="8"/>
    </row>
    <row r="49" spans="1:8" x14ac:dyDescent="0.3">
      <c r="B49" s="5" t="s">
        <v>3</v>
      </c>
      <c r="C49" s="7"/>
      <c r="D49" s="7">
        <v>42.9</v>
      </c>
      <c r="E49" s="7"/>
      <c r="F49" s="7"/>
      <c r="G49" s="7"/>
      <c r="H49" s="8"/>
    </row>
    <row r="50" spans="1:8" ht="17.25" thickBot="1" x14ac:dyDescent="0.35">
      <c r="B50" s="9"/>
      <c r="C50" s="10"/>
      <c r="D50" s="10"/>
      <c r="E50" s="10"/>
      <c r="F50" s="10"/>
      <c r="G50" s="10"/>
      <c r="H50" s="14"/>
    </row>
    <row r="51" spans="1:8" x14ac:dyDescent="0.3">
      <c r="A51" s="21"/>
      <c r="B51" s="3" t="s">
        <v>47</v>
      </c>
      <c r="C51" s="3" t="s">
        <v>4</v>
      </c>
      <c r="D51" s="3"/>
      <c r="E51" s="3" t="s">
        <v>35</v>
      </c>
      <c r="F51" s="3"/>
      <c r="G51" s="3"/>
      <c r="H51" s="26"/>
    </row>
    <row r="52" spans="1:8" x14ac:dyDescent="0.3">
      <c r="A52" s="21"/>
      <c r="B52" s="7"/>
      <c r="C52" s="7" t="s">
        <v>6</v>
      </c>
      <c r="D52" s="7"/>
      <c r="E52" s="7" t="s">
        <v>34</v>
      </c>
      <c r="F52" s="7"/>
      <c r="G52" s="7"/>
      <c r="H52" s="21"/>
    </row>
    <row r="53" spans="1:8" x14ac:dyDescent="0.3">
      <c r="A53" s="21"/>
      <c r="B53" s="7"/>
      <c r="C53" s="7" t="s">
        <v>8</v>
      </c>
      <c r="D53" s="7"/>
      <c r="E53" s="7">
        <v>0.01</v>
      </c>
      <c r="F53" s="7"/>
      <c r="G53" s="7"/>
      <c r="H53" s="21"/>
    </row>
    <row r="54" spans="1:8" x14ac:dyDescent="0.3">
      <c r="A54" s="21"/>
      <c r="B54" s="7"/>
      <c r="C54" s="7" t="s">
        <v>13</v>
      </c>
      <c r="D54" s="7"/>
      <c r="E54" s="7">
        <v>600</v>
      </c>
      <c r="F54" s="7"/>
      <c r="G54" s="7"/>
      <c r="H54" s="21"/>
    </row>
    <row r="55" spans="1:8" x14ac:dyDescent="0.3">
      <c r="A55" s="21"/>
      <c r="B55" s="7"/>
      <c r="C55" s="7"/>
      <c r="D55" s="7"/>
      <c r="E55" s="7"/>
      <c r="F55" s="7"/>
      <c r="G55" s="7" t="s">
        <v>18</v>
      </c>
      <c r="H55" s="21"/>
    </row>
    <row r="56" spans="1:8" x14ac:dyDescent="0.3">
      <c r="A56" s="21"/>
      <c r="B56" s="7"/>
      <c r="C56" s="20" t="s">
        <v>16</v>
      </c>
      <c r="D56" s="7"/>
      <c r="E56" s="7">
        <f>SQRT(D47)*(D48-E54)/D49</f>
        <v>1.0688351065837181</v>
      </c>
      <c r="F56" s="7"/>
      <c r="G56" s="7" t="s">
        <v>78</v>
      </c>
      <c r="H56" s="21"/>
    </row>
    <row r="57" spans="1:8" ht="17.25" thickBot="1" x14ac:dyDescent="0.35">
      <c r="A57" s="21"/>
      <c r="B57" s="22"/>
      <c r="C57" s="23" t="s">
        <v>17</v>
      </c>
      <c r="D57" s="24"/>
      <c r="E57" s="24">
        <f>2*_xlfn.T.DIST.RT(E56,9)</f>
        <v>0.31297182022978492</v>
      </c>
      <c r="F57" s="24"/>
      <c r="G57" s="25" t="s">
        <v>38</v>
      </c>
      <c r="H57" s="27"/>
    </row>
    <row r="58" spans="1:8" ht="17.25" thickTop="1" x14ac:dyDescent="0.3">
      <c r="A58" s="21"/>
      <c r="B58" t="s">
        <v>39</v>
      </c>
      <c r="H58" s="28"/>
    </row>
    <row r="59" spans="1:8" x14ac:dyDescent="0.3">
      <c r="A59" s="21"/>
      <c r="B59" s="7"/>
      <c r="C59" s="7" t="s">
        <v>36</v>
      </c>
      <c r="D59" s="7"/>
      <c r="E59" s="7">
        <f>-_xlfn.T.INV(0.005,9)</f>
        <v>3.2498355415921263</v>
      </c>
      <c r="F59" s="7"/>
      <c r="G59" s="7"/>
      <c r="H59" s="21"/>
    </row>
    <row r="60" spans="1:8" x14ac:dyDescent="0.3">
      <c r="A60" s="21"/>
      <c r="B60" s="7"/>
      <c r="C60" s="7"/>
      <c r="D60" s="7"/>
      <c r="E60" s="7"/>
      <c r="F60" s="7"/>
      <c r="G60" s="7"/>
      <c r="H60" s="21"/>
    </row>
    <row r="61" spans="1:8" x14ac:dyDescent="0.3">
      <c r="A61" s="21"/>
      <c r="B61" s="7"/>
      <c r="C61" s="7" t="s">
        <v>12</v>
      </c>
      <c r="D61" s="7"/>
      <c r="E61" s="7">
        <f>D48 - E59*D49/SQRT(D47)</f>
        <v>570.41217479401269</v>
      </c>
      <c r="G61" s="7"/>
      <c r="H61" s="21"/>
    </row>
    <row r="62" spans="1:8" x14ac:dyDescent="0.3">
      <c r="A62" s="21"/>
      <c r="B62" s="7"/>
      <c r="C62" s="7" t="s">
        <v>22</v>
      </c>
      <c r="D62" s="7"/>
      <c r="E62" s="7">
        <f>D48 + E59*D49/SQRT(D47)</f>
        <v>658.58782520598731</v>
      </c>
      <c r="F62" s="7"/>
      <c r="G62" s="7"/>
      <c r="H62" s="21"/>
    </row>
    <row r="63" spans="1:8" x14ac:dyDescent="0.3">
      <c r="A63" s="21"/>
      <c r="H63" s="21"/>
    </row>
    <row r="64" spans="1:8" ht="17.25" thickBot="1" x14ac:dyDescent="0.35">
      <c r="A64" s="21"/>
      <c r="B64" s="22"/>
      <c r="C64" s="24"/>
      <c r="D64" s="24"/>
      <c r="E64" s="24"/>
      <c r="F64" s="25" t="s">
        <v>37</v>
      </c>
      <c r="G64" s="25"/>
      <c r="H64" s="29"/>
    </row>
    <row r="65" spans="1:8" ht="17.25" thickTop="1" x14ac:dyDescent="0.3">
      <c r="B65" s="1" t="s">
        <v>48</v>
      </c>
      <c r="C65" s="3"/>
      <c r="D65" s="3"/>
      <c r="E65" s="3"/>
      <c r="F65" s="3"/>
      <c r="G65" s="3"/>
      <c r="H65" s="4"/>
    </row>
    <row r="66" spans="1:8" x14ac:dyDescent="0.3">
      <c r="B66" s="5"/>
      <c r="C66" s="7" t="s">
        <v>40</v>
      </c>
      <c r="D66" s="7"/>
      <c r="E66" s="7"/>
      <c r="F66" s="7"/>
      <c r="G66" s="7"/>
      <c r="H66" s="8">
        <v>30</v>
      </c>
    </row>
    <row r="67" spans="1:8" x14ac:dyDescent="0.3">
      <c r="B67" s="5"/>
      <c r="C67" s="7" t="s">
        <v>36</v>
      </c>
      <c r="D67" s="7"/>
      <c r="E67" s="7"/>
      <c r="F67" s="7"/>
      <c r="G67" s="7"/>
      <c r="H67" s="8">
        <f>-_xlfn.T.INV(0.005,9)</f>
        <v>3.2498355415921263</v>
      </c>
    </row>
    <row r="68" spans="1:8" x14ac:dyDescent="0.3">
      <c r="B68" s="5"/>
      <c r="C68" s="7"/>
      <c r="D68" s="7"/>
      <c r="E68" s="7"/>
      <c r="F68" s="7"/>
      <c r="G68" s="7"/>
      <c r="H68" s="8"/>
    </row>
    <row r="69" spans="1:8" x14ac:dyDescent="0.3">
      <c r="B69" s="5"/>
      <c r="C69" s="7" t="s">
        <v>41</v>
      </c>
      <c r="D69" s="7"/>
      <c r="E69" s="7"/>
      <c r="F69" s="7"/>
      <c r="G69" s="7"/>
      <c r="H69" s="8"/>
    </row>
    <row r="70" spans="1:8" x14ac:dyDescent="0.3">
      <c r="B70" s="5"/>
      <c r="C70" s="7" t="s">
        <v>42</v>
      </c>
      <c r="D70" s="7"/>
      <c r="E70" s="7"/>
      <c r="F70" s="7"/>
      <c r="G70" s="7"/>
      <c r="H70" s="8"/>
    </row>
    <row r="71" spans="1:8" x14ac:dyDescent="0.3">
      <c r="B71" s="5"/>
      <c r="C71" s="7"/>
      <c r="D71" s="7"/>
      <c r="E71" s="7"/>
      <c r="F71" s="7"/>
      <c r="G71" s="7"/>
      <c r="H71" s="8"/>
    </row>
    <row r="72" spans="1:8" x14ac:dyDescent="0.3">
      <c r="B72" s="5"/>
      <c r="C72" s="7" t="s">
        <v>43</v>
      </c>
      <c r="D72" s="7"/>
      <c r="E72" s="7"/>
      <c r="F72" s="7"/>
      <c r="G72" s="7"/>
      <c r="H72" s="8"/>
    </row>
    <row r="73" spans="1:8" x14ac:dyDescent="0.3">
      <c r="B73" s="5"/>
      <c r="C73" s="7"/>
      <c r="D73" s="7"/>
      <c r="E73" s="7"/>
      <c r="F73" s="7"/>
      <c r="G73" s="7"/>
      <c r="H73" s="8"/>
    </row>
    <row r="74" spans="1:8" x14ac:dyDescent="0.3">
      <c r="B74" s="5"/>
      <c r="C74" s="7" t="s">
        <v>44</v>
      </c>
      <c r="D74" s="7"/>
      <c r="E74" s="7"/>
      <c r="F74" s="7"/>
      <c r="G74" s="7"/>
      <c r="H74" s="8">
        <f>(H67*D49/15)^2</f>
        <v>86.3882813952753</v>
      </c>
    </row>
    <row r="75" spans="1:8" x14ac:dyDescent="0.3">
      <c r="B75" s="5"/>
      <c r="C75" s="7"/>
      <c r="D75" s="7"/>
      <c r="E75" s="7"/>
      <c r="F75" s="7"/>
      <c r="G75" s="7" t="s">
        <v>45</v>
      </c>
      <c r="H75" s="8">
        <f>_xlfn.CEILING.MATH(H74)</f>
        <v>87</v>
      </c>
    </row>
    <row r="76" spans="1:8" ht="17.25" thickBot="1" x14ac:dyDescent="0.35">
      <c r="B76" s="9"/>
      <c r="C76" s="10"/>
      <c r="D76" s="10"/>
      <c r="E76" s="10"/>
      <c r="F76" s="16" t="s">
        <v>46</v>
      </c>
      <c r="G76" s="16"/>
      <c r="H76" s="19"/>
    </row>
    <row r="77" spans="1:8" ht="17.25" thickBot="1" x14ac:dyDescent="0.35"/>
    <row r="78" spans="1:8" x14ac:dyDescent="0.3">
      <c r="A78" t="s">
        <v>49</v>
      </c>
      <c r="B78" s="1" t="s">
        <v>51</v>
      </c>
      <c r="C78" s="3"/>
      <c r="D78" s="3"/>
      <c r="E78" s="3">
        <v>18.399999999999999</v>
      </c>
      <c r="F78" s="3"/>
      <c r="G78" s="4"/>
    </row>
    <row r="79" spans="1:8" x14ac:dyDescent="0.3">
      <c r="B79" s="5" t="s">
        <v>52</v>
      </c>
      <c r="C79" s="7"/>
      <c r="D79" s="7"/>
      <c r="E79" s="7">
        <v>20.2</v>
      </c>
      <c r="F79" s="7"/>
      <c r="G79" s="8"/>
    </row>
    <row r="80" spans="1:8" x14ac:dyDescent="0.3">
      <c r="B80" s="5" t="s">
        <v>53</v>
      </c>
      <c r="C80" s="7"/>
      <c r="D80" s="7"/>
      <c r="E80" s="7">
        <v>6.7</v>
      </c>
      <c r="F80" s="7"/>
      <c r="G80" s="8"/>
    </row>
    <row r="81" spans="2:7" x14ac:dyDescent="0.3">
      <c r="B81" s="5" t="s">
        <v>54</v>
      </c>
      <c r="C81" s="7"/>
      <c r="D81" s="7"/>
      <c r="E81" s="7">
        <v>4.0999999999999996</v>
      </c>
      <c r="F81" s="7"/>
      <c r="G81" s="8"/>
    </row>
    <row r="82" spans="2:7" x14ac:dyDescent="0.3">
      <c r="B82" s="5" t="s">
        <v>55</v>
      </c>
      <c r="C82" s="7"/>
      <c r="D82" s="7"/>
      <c r="E82" s="7">
        <v>40</v>
      </c>
      <c r="F82" s="7"/>
      <c r="G82" s="8"/>
    </row>
    <row r="83" spans="2:7" x14ac:dyDescent="0.3">
      <c r="B83" s="5" t="s">
        <v>56</v>
      </c>
      <c r="C83" s="7"/>
      <c r="D83" s="7"/>
      <c r="E83" s="7">
        <v>40</v>
      </c>
      <c r="F83" s="7"/>
      <c r="G83" s="8"/>
    </row>
    <row r="84" spans="2:7" x14ac:dyDescent="0.3">
      <c r="B84" s="5" t="s">
        <v>58</v>
      </c>
      <c r="C84" s="7"/>
      <c r="D84" s="7"/>
      <c r="E84" s="7">
        <f>SQRT((E80^2/E82+E81^2/E83))</f>
        <v>1.2419742348374221</v>
      </c>
      <c r="F84" s="7"/>
      <c r="G84" s="8"/>
    </row>
    <row r="85" spans="2:7" ht="17.25" thickBot="1" x14ac:dyDescent="0.35">
      <c r="B85" s="9" t="s">
        <v>64</v>
      </c>
      <c r="C85" s="10"/>
      <c r="D85" s="10"/>
      <c r="E85" s="10">
        <v>0.05</v>
      </c>
      <c r="F85" s="10"/>
      <c r="G85" s="14"/>
    </row>
    <row r="86" spans="2:7" x14ac:dyDescent="0.3">
      <c r="B86" s="1" t="s">
        <v>50</v>
      </c>
      <c r="C86" s="3"/>
      <c r="D86" s="3"/>
      <c r="E86" s="3"/>
      <c r="F86" s="3"/>
      <c r="G86" s="4"/>
    </row>
    <row r="87" spans="2:7" x14ac:dyDescent="0.3">
      <c r="B87" s="5"/>
      <c r="C87" s="7" t="s">
        <v>67</v>
      </c>
      <c r="D87" s="7"/>
      <c r="E87" s="7"/>
      <c r="F87" s="7"/>
      <c r="G87" s="8"/>
    </row>
    <row r="88" spans="2:7" x14ac:dyDescent="0.3">
      <c r="B88" s="5"/>
      <c r="C88" s="7" t="s">
        <v>68</v>
      </c>
      <c r="D88" s="7"/>
      <c r="E88" s="7"/>
      <c r="F88" s="7"/>
      <c r="G88" s="8"/>
    </row>
    <row r="89" spans="2:7" x14ac:dyDescent="0.3">
      <c r="B89" s="5"/>
      <c r="C89" s="7"/>
      <c r="D89" s="7"/>
      <c r="E89" s="7"/>
      <c r="F89" s="7"/>
      <c r="G89" s="8"/>
    </row>
    <row r="90" spans="2:7" x14ac:dyDescent="0.3">
      <c r="B90" s="5"/>
      <c r="C90" s="7" t="s">
        <v>57</v>
      </c>
      <c r="D90" s="7"/>
      <c r="E90" s="7">
        <f>(E78-E79)/E84</f>
        <v>-1.4493054280112547</v>
      </c>
      <c r="F90" s="7"/>
      <c r="G90" s="8"/>
    </row>
    <row r="91" spans="2:7" x14ac:dyDescent="0.3">
      <c r="B91" s="5"/>
      <c r="C91" s="7" t="s">
        <v>59</v>
      </c>
      <c r="D91" s="7"/>
      <c r="E91" s="7">
        <f>_xlfn.FLOOR.MATH(E84^4/(E80^4/(E82^2*(E82-1)) + E81^4/(E83^2*(E83-1))))</f>
        <v>64</v>
      </c>
      <c r="F91" s="7"/>
      <c r="G91" s="8"/>
    </row>
    <row r="92" spans="2:7" x14ac:dyDescent="0.3">
      <c r="B92" s="5"/>
      <c r="C92" s="7" t="s">
        <v>17</v>
      </c>
      <c r="D92" s="7"/>
      <c r="E92" s="7">
        <f>2*(_xlfn.T.DIST(E90,E91,TRUE))</f>
        <v>0.15213485482173417</v>
      </c>
      <c r="F92" s="7"/>
      <c r="G92" s="8"/>
    </row>
    <row r="93" spans="2:7" x14ac:dyDescent="0.3">
      <c r="B93" s="5"/>
      <c r="C93" s="7" t="s">
        <v>60</v>
      </c>
      <c r="D93" s="7"/>
      <c r="E93" s="7"/>
      <c r="F93" s="7"/>
      <c r="G93" s="8"/>
    </row>
    <row r="94" spans="2:7" x14ac:dyDescent="0.3">
      <c r="B94" s="5"/>
      <c r="C94" s="7"/>
      <c r="D94" s="7"/>
      <c r="E94" s="7"/>
      <c r="F94" s="7"/>
      <c r="G94" s="8"/>
    </row>
    <row r="95" spans="2:7" ht="17.25" thickBot="1" x14ac:dyDescent="0.35">
      <c r="B95" s="9"/>
      <c r="C95" s="16" t="s">
        <v>62</v>
      </c>
      <c r="D95" s="16"/>
      <c r="E95" s="16"/>
      <c r="F95" s="10"/>
      <c r="G95" s="14"/>
    </row>
    <row r="96" spans="2:7" x14ac:dyDescent="0.3">
      <c r="B96" s="1" t="s">
        <v>63</v>
      </c>
      <c r="C96" s="3"/>
      <c r="D96" s="3"/>
      <c r="E96" s="3"/>
      <c r="F96" s="3"/>
      <c r="G96" s="4"/>
    </row>
    <row r="97" spans="1:7" x14ac:dyDescent="0.3">
      <c r="B97" s="5"/>
      <c r="C97" s="7" t="s">
        <v>65</v>
      </c>
      <c r="D97" s="7"/>
      <c r="E97" s="7"/>
      <c r="F97" s="7"/>
      <c r="G97" s="8"/>
    </row>
    <row r="98" spans="1:7" x14ac:dyDescent="0.3">
      <c r="B98" s="5"/>
      <c r="C98" s="7" t="s">
        <v>66</v>
      </c>
      <c r="D98" s="7"/>
      <c r="E98" s="7"/>
      <c r="F98" s="7"/>
      <c r="G98" s="8"/>
    </row>
    <row r="99" spans="1:7" x14ac:dyDescent="0.3">
      <c r="B99" s="5"/>
      <c r="C99" s="7"/>
      <c r="D99" s="7"/>
      <c r="E99" s="7"/>
      <c r="F99" s="7"/>
      <c r="G99" s="8"/>
    </row>
    <row r="100" spans="1:7" x14ac:dyDescent="0.3">
      <c r="B100" s="5"/>
      <c r="C100" s="7" t="s">
        <v>57</v>
      </c>
      <c r="D100" s="7"/>
      <c r="E100" s="7">
        <f>(E78-E79)/E84</f>
        <v>-1.4493054280112547</v>
      </c>
      <c r="F100" s="7"/>
      <c r="G100" s="8"/>
    </row>
    <row r="101" spans="1:7" x14ac:dyDescent="0.3">
      <c r="B101" s="5"/>
      <c r="C101" s="7" t="s">
        <v>59</v>
      </c>
      <c r="D101" s="7"/>
      <c r="E101" s="7">
        <f>_xlfn.FLOOR.MATH(E84^4/(E80^4/(E82^2*(E82-1))+E81^4/(E83^2*(E83-1))))</f>
        <v>64</v>
      </c>
      <c r="F101" s="7"/>
      <c r="G101" s="8"/>
    </row>
    <row r="102" spans="1:7" x14ac:dyDescent="0.3">
      <c r="B102" s="5"/>
      <c r="C102" s="7" t="s">
        <v>17</v>
      </c>
      <c r="D102" s="7"/>
      <c r="E102" s="7">
        <f>_xlfn.T.DIST.RT(E100,E101)</f>
        <v>0.92393257258913297</v>
      </c>
      <c r="F102" s="7"/>
      <c r="G102" s="8"/>
    </row>
    <row r="103" spans="1:7" x14ac:dyDescent="0.3">
      <c r="B103" s="5"/>
      <c r="C103" s="7"/>
      <c r="D103" s="7"/>
      <c r="E103" s="7"/>
      <c r="F103" s="7"/>
      <c r="G103" s="8"/>
    </row>
    <row r="104" spans="1:7" x14ac:dyDescent="0.3">
      <c r="B104" s="5"/>
      <c r="C104" s="7" t="s">
        <v>60</v>
      </c>
      <c r="D104" s="7"/>
      <c r="E104" s="7" t="s">
        <v>61</v>
      </c>
      <c r="F104" s="7"/>
      <c r="G104" s="8"/>
    </row>
    <row r="105" spans="1:7" x14ac:dyDescent="0.3">
      <c r="B105" s="5"/>
      <c r="C105" s="7"/>
      <c r="D105" s="7"/>
      <c r="E105" s="7"/>
      <c r="F105" s="7"/>
      <c r="G105" s="8"/>
    </row>
    <row r="106" spans="1:7" ht="17.25" thickBot="1" x14ac:dyDescent="0.35">
      <c r="B106" s="9"/>
      <c r="C106" s="16" t="s">
        <v>62</v>
      </c>
      <c r="D106" s="16"/>
      <c r="E106" s="16"/>
      <c r="F106" s="10"/>
      <c r="G106" s="14"/>
    </row>
    <row r="108" spans="1:7" ht="17.25" thickBot="1" x14ac:dyDescent="0.35"/>
    <row r="109" spans="1:7" x14ac:dyDescent="0.3">
      <c r="A109" t="s">
        <v>69</v>
      </c>
      <c r="B109" s="1" t="s">
        <v>55</v>
      </c>
      <c r="C109" s="3"/>
      <c r="D109" s="3"/>
      <c r="E109" s="3">
        <v>30</v>
      </c>
      <c r="F109" s="3"/>
      <c r="G109" s="4"/>
    </row>
    <row r="110" spans="1:7" x14ac:dyDescent="0.3">
      <c r="B110" s="5" t="s">
        <v>51</v>
      </c>
      <c r="C110" s="7"/>
      <c r="D110" s="7"/>
      <c r="E110" s="7">
        <v>19.2</v>
      </c>
      <c r="F110" s="7"/>
      <c r="G110" s="8"/>
    </row>
    <row r="111" spans="1:7" x14ac:dyDescent="0.3">
      <c r="B111" s="5" t="s">
        <v>53</v>
      </c>
      <c r="C111" s="7"/>
      <c r="D111" s="7"/>
      <c r="E111" s="7">
        <v>3.9</v>
      </c>
      <c r="F111" s="7"/>
      <c r="G111" s="8"/>
    </row>
    <row r="112" spans="1:7" x14ac:dyDescent="0.3">
      <c r="B112" s="5" t="s">
        <v>56</v>
      </c>
      <c r="C112" s="7"/>
      <c r="D112" s="7"/>
      <c r="E112" s="7">
        <v>31</v>
      </c>
      <c r="F112" s="7"/>
      <c r="G112" s="8"/>
    </row>
    <row r="113" spans="2:7" x14ac:dyDescent="0.3">
      <c r="B113" s="5" t="s">
        <v>52</v>
      </c>
      <c r="C113" s="7"/>
      <c r="D113" s="7"/>
      <c r="E113" s="7">
        <v>17.899999999999999</v>
      </c>
      <c r="F113" s="7"/>
      <c r="G113" s="8"/>
    </row>
    <row r="114" spans="2:7" x14ac:dyDescent="0.3">
      <c r="B114" s="5" t="s">
        <v>54</v>
      </c>
      <c r="C114" s="7"/>
      <c r="D114" s="7"/>
      <c r="E114" s="7">
        <v>3.4</v>
      </c>
      <c r="F114" s="7"/>
      <c r="G114" s="8"/>
    </row>
    <row r="115" spans="2:7" ht="17.25" thickBot="1" x14ac:dyDescent="0.35">
      <c r="B115" s="9" t="s">
        <v>58</v>
      </c>
      <c r="C115" s="10"/>
      <c r="D115" s="10"/>
      <c r="E115" s="10">
        <f>SQRT(E111^2/E109 + E114^2/E112)</f>
        <v>0.93803156972804047</v>
      </c>
      <c r="F115" s="10"/>
      <c r="G115" s="14"/>
    </row>
    <row r="116" spans="2:7" x14ac:dyDescent="0.3">
      <c r="B116" s="1" t="s">
        <v>70</v>
      </c>
      <c r="C116" s="3" t="s">
        <v>71</v>
      </c>
      <c r="D116" s="3"/>
      <c r="E116" s="3"/>
      <c r="F116" s="3"/>
      <c r="G116" s="4"/>
    </row>
    <row r="117" spans="2:7" x14ac:dyDescent="0.3">
      <c r="B117" s="5"/>
      <c r="C117" s="7" t="s">
        <v>72</v>
      </c>
      <c r="D117" s="7"/>
      <c r="E117" s="7"/>
      <c r="F117" s="7"/>
      <c r="G117" s="8"/>
    </row>
    <row r="118" spans="2:7" x14ac:dyDescent="0.3">
      <c r="B118" s="5"/>
      <c r="C118" s="7"/>
      <c r="D118" s="7"/>
      <c r="E118" s="7"/>
      <c r="F118" s="7"/>
      <c r="G118" s="8"/>
    </row>
    <row r="119" spans="2:7" x14ac:dyDescent="0.3">
      <c r="B119" s="5"/>
      <c r="C119" s="7" t="s">
        <v>57</v>
      </c>
      <c r="D119" s="7"/>
      <c r="E119" s="7">
        <f>(E110-E113)/E115</f>
        <v>1.3858808615331617</v>
      </c>
      <c r="F119" s="7"/>
      <c r="G119" s="8"/>
    </row>
    <row r="120" spans="2:7" x14ac:dyDescent="0.3">
      <c r="B120" s="5"/>
      <c r="C120" s="7" t="s">
        <v>59</v>
      </c>
      <c r="D120" s="7"/>
      <c r="E120" s="7">
        <f>_xlfn.FLOOR.MATH(E115^4/((E111^4/((E109^2)*(E109-1))) + (E114^4/((E112^2)*(E112-1)))))</f>
        <v>57</v>
      </c>
      <c r="F120" s="7"/>
      <c r="G120" s="8"/>
    </row>
    <row r="121" spans="2:7" x14ac:dyDescent="0.3">
      <c r="B121" s="5"/>
      <c r="C121" s="7" t="s">
        <v>17</v>
      </c>
      <c r="D121" s="7"/>
      <c r="E121" s="7">
        <f xml:space="preserve"> 2 * (_xlfn.T.DIST.RT(E119,E120))</f>
        <v>0.17118167947299179</v>
      </c>
      <c r="F121" s="7"/>
      <c r="G121" s="8"/>
    </row>
    <row r="122" spans="2:7" x14ac:dyDescent="0.3">
      <c r="B122" s="5"/>
      <c r="C122" s="7"/>
      <c r="D122" s="7"/>
      <c r="E122" s="7"/>
      <c r="F122" s="7"/>
      <c r="G122" s="8"/>
    </row>
    <row r="123" spans="2:7" x14ac:dyDescent="0.3">
      <c r="B123" s="5"/>
      <c r="C123" s="7" t="s">
        <v>60</v>
      </c>
      <c r="D123" s="7"/>
      <c r="E123" s="7" t="s">
        <v>61</v>
      </c>
      <c r="F123" s="7"/>
      <c r="G123" s="8"/>
    </row>
    <row r="124" spans="2:7" ht="17.25" thickBot="1" x14ac:dyDescent="0.35">
      <c r="B124" s="9"/>
      <c r="C124" s="16" t="s">
        <v>62</v>
      </c>
      <c r="D124" s="16"/>
      <c r="E124" s="16"/>
      <c r="F124" s="10"/>
      <c r="G124" s="14"/>
    </row>
    <row r="125" spans="2:7" x14ac:dyDescent="0.3">
      <c r="B125" s="1" t="s">
        <v>73</v>
      </c>
      <c r="C125" s="3" t="s">
        <v>71</v>
      </c>
      <c r="D125" s="3"/>
      <c r="E125" s="3"/>
      <c r="F125" s="3"/>
      <c r="G125" s="4"/>
    </row>
    <row r="126" spans="2:7" x14ac:dyDescent="0.3">
      <c r="B126" s="5"/>
      <c r="C126" s="7" t="s">
        <v>72</v>
      </c>
      <c r="D126" s="7"/>
      <c r="E126" s="7"/>
      <c r="F126" s="7"/>
      <c r="G126" s="8"/>
    </row>
    <row r="127" spans="2:7" x14ac:dyDescent="0.3">
      <c r="B127" s="5"/>
      <c r="C127" s="7"/>
      <c r="D127" s="7"/>
      <c r="E127" s="7"/>
      <c r="F127" s="7"/>
      <c r="G127" s="8"/>
    </row>
    <row r="128" spans="2:7" x14ac:dyDescent="0.3">
      <c r="B128" s="5"/>
      <c r="C128" s="7" t="s">
        <v>74</v>
      </c>
      <c r="D128" s="7"/>
      <c r="E128" s="7">
        <f>SQRT(((E109-1)*(E111^2) + (E112-1)*(E114^2))/(E109+E112-2))</f>
        <v>3.6543217970794752</v>
      </c>
      <c r="F128" s="7"/>
      <c r="G128" s="8"/>
    </row>
    <row r="129" spans="2:7" x14ac:dyDescent="0.3">
      <c r="B129" s="5"/>
      <c r="C129" s="7" t="s">
        <v>16</v>
      </c>
      <c r="D129" s="7"/>
      <c r="E129" s="7">
        <f>(E110-E113)/(E128*SQRT(1/E109+1/E112))</f>
        <v>1.3890347817352333</v>
      </c>
      <c r="F129" s="7"/>
      <c r="G129" s="8"/>
    </row>
    <row r="130" spans="2:7" x14ac:dyDescent="0.3">
      <c r="B130" s="5"/>
      <c r="C130" s="7" t="s">
        <v>59</v>
      </c>
      <c r="D130" s="7"/>
      <c r="E130" s="7">
        <f>E109+E112-2</f>
        <v>59</v>
      </c>
      <c r="F130" s="7"/>
      <c r="G130" s="8"/>
    </row>
    <row r="131" spans="2:7" x14ac:dyDescent="0.3">
      <c r="B131" s="5"/>
      <c r="C131" s="7" t="s">
        <v>17</v>
      </c>
      <c r="D131" s="7"/>
      <c r="E131" s="7">
        <f>2*_xlfn.T.DIST.RT(E129,E109+E112-2)</f>
        <v>0.17004306114708773</v>
      </c>
      <c r="F131" s="7"/>
      <c r="G131" s="8"/>
    </row>
    <row r="132" spans="2:7" x14ac:dyDescent="0.3">
      <c r="B132" s="5"/>
      <c r="C132" s="7"/>
      <c r="D132" s="7"/>
      <c r="E132" s="7"/>
      <c r="F132" s="7"/>
      <c r="G132" s="8"/>
    </row>
    <row r="133" spans="2:7" x14ac:dyDescent="0.3">
      <c r="B133" s="5"/>
      <c r="C133" s="7" t="s">
        <v>60</v>
      </c>
      <c r="D133" s="7"/>
      <c r="E133" s="7" t="s">
        <v>61</v>
      </c>
      <c r="F133" s="7"/>
      <c r="G133" s="8"/>
    </row>
    <row r="134" spans="2:7" ht="17.25" thickBot="1" x14ac:dyDescent="0.35">
      <c r="B134" s="9"/>
      <c r="C134" s="16" t="s">
        <v>62</v>
      </c>
      <c r="D134" s="16"/>
      <c r="E134" s="16"/>
      <c r="F134" s="10"/>
      <c r="G134" s="1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sbm78</dc:creator>
  <cp:lastModifiedBy>sbm78</cp:lastModifiedBy>
  <dcterms:created xsi:type="dcterms:W3CDTF">2021-10-12T07:54:02Z</dcterms:created>
  <dcterms:modified xsi:type="dcterms:W3CDTF">2021-10-14T03:20:28Z</dcterms:modified>
</cp:coreProperties>
</file>