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 tabRatio="712"/>
  </bookViews>
  <sheets>
    <sheet name="기말문제" sheetId="13" r:id="rId1"/>
  </sheets>
  <calcPr calcId="162913"/>
</workbook>
</file>

<file path=xl/calcChain.xml><?xml version="1.0" encoding="utf-8"?>
<calcChain xmlns="http://schemas.openxmlformats.org/spreadsheetml/2006/main">
  <c r="H245" i="13" l="1"/>
  <c r="H246" i="13"/>
  <c r="H247" i="13"/>
  <c r="H244" i="13"/>
  <c r="J239" i="13"/>
  <c r="J231" i="13"/>
  <c r="H222" i="13"/>
  <c r="H223" i="13"/>
  <c r="H224" i="13"/>
  <c r="H221" i="13"/>
  <c r="G221" i="13"/>
  <c r="H216" i="13"/>
  <c r="H217" i="13"/>
  <c r="H215" i="13"/>
  <c r="G215" i="13"/>
  <c r="D211" i="13"/>
  <c r="D207" i="13"/>
  <c r="D203" i="13"/>
  <c r="D199" i="13"/>
  <c r="G190" i="13"/>
  <c r="G179" i="13"/>
  <c r="G168" i="13"/>
  <c r="L152" i="13"/>
  <c r="M152" i="13"/>
  <c r="N152" i="13"/>
  <c r="O152" i="13"/>
  <c r="K152" i="13"/>
  <c r="K145" i="13"/>
  <c r="K146" i="13"/>
  <c r="K147" i="13"/>
  <c r="K148" i="13"/>
  <c r="K144" i="13"/>
  <c r="K137" i="13"/>
  <c r="K138" i="13"/>
  <c r="K139" i="13"/>
  <c r="K140" i="13"/>
  <c r="K136" i="13"/>
  <c r="F124" i="13"/>
  <c r="F125" i="13"/>
  <c r="F126" i="13"/>
  <c r="F123" i="13"/>
  <c r="F110" i="13" a="1"/>
  <c r="F110" i="13" s="1"/>
  <c r="F111" i="13" a="1"/>
  <c r="F111" i="13" s="1"/>
  <c r="F112" i="13" a="1"/>
  <c r="F112" i="13" s="1"/>
  <c r="F113" i="13" a="1"/>
  <c r="F113" i="13" s="1"/>
  <c r="F109" i="13" a="1"/>
  <c r="F109" i="13" s="1"/>
  <c r="H104" i="13"/>
  <c r="H105" i="13"/>
  <c r="H103" i="13"/>
  <c r="H98" i="13"/>
  <c r="H99" i="13"/>
  <c r="H97" i="13"/>
  <c r="J92" i="13"/>
  <c r="J86" i="13"/>
  <c r="J77" i="13"/>
  <c r="H71" i="13"/>
  <c r="H72" i="13"/>
  <c r="H73" i="13"/>
  <c r="G63" i="13"/>
  <c r="G58" i="13"/>
  <c r="G59" i="13"/>
  <c r="G57" i="13"/>
  <c r="G52" i="13"/>
  <c r="G53" i="13"/>
  <c r="G51" i="13"/>
  <c r="D47" i="13"/>
  <c r="C43" i="13"/>
  <c r="C39" i="13"/>
  <c r="C35" i="13"/>
  <c r="C27" i="13"/>
  <c r="C31" i="13"/>
  <c r="C23" i="13"/>
  <c r="C19" i="13"/>
  <c r="C15" i="13"/>
  <c r="C11" i="13"/>
  <c r="C7" i="13"/>
  <c r="G247" i="13"/>
  <c r="G246" i="13"/>
  <c r="G245" i="13"/>
  <c r="G244" i="13"/>
  <c r="H240" i="13"/>
  <c r="H239" i="13"/>
  <c r="H238" i="13"/>
  <c r="H237" i="13"/>
  <c r="H236" i="13"/>
  <c r="H232" i="13"/>
  <c r="H231" i="13"/>
  <c r="H230" i="13"/>
  <c r="H229" i="13"/>
  <c r="H228" i="13"/>
  <c r="G224" i="13"/>
  <c r="G223" i="13"/>
  <c r="G222" i="13"/>
  <c r="G217" i="13"/>
  <c r="G216" i="13"/>
  <c r="H196" i="13"/>
  <c r="H195" i="13"/>
  <c r="H194" i="13"/>
  <c r="H187" i="13"/>
  <c r="H186" i="13"/>
  <c r="H185" i="13"/>
  <c r="H184" i="13"/>
  <c r="H183" i="13"/>
  <c r="G176" i="13"/>
  <c r="G175" i="13"/>
  <c r="G174" i="13"/>
  <c r="G173" i="13"/>
  <c r="G172" i="13"/>
  <c r="G165" i="13"/>
  <c r="G164" i="13"/>
  <c r="G163" i="13"/>
  <c r="G162" i="13"/>
  <c r="G161" i="13"/>
  <c r="H81" i="13"/>
  <c r="H80" i="13"/>
  <c r="H79" i="13"/>
  <c r="H78" i="13"/>
  <c r="H77" i="13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<sst xmlns="http://schemas.openxmlformats.org/spreadsheetml/2006/main" count="412" uniqueCount="152">
  <si>
    <t>학년</t>
    <phoneticPr fontId="2" type="noConversion"/>
  </si>
  <si>
    <t>3학년</t>
    <phoneticPr fontId="2" type="noConversion"/>
  </si>
  <si>
    <t>4학년</t>
    <phoneticPr fontId="2" type="noConversion"/>
  </si>
  <si>
    <t>이름</t>
  </si>
  <si>
    <t>국어</t>
  </si>
  <si>
    <t>영어</t>
  </si>
  <si>
    <t>수학</t>
  </si>
  <si>
    <t>순위</t>
  </si>
  <si>
    <t>최자두</t>
  </si>
  <si>
    <t>노진구</t>
  </si>
  <si>
    <t>홍길동</t>
  </si>
  <si>
    <t>결과</t>
  </si>
  <si>
    <t>학년</t>
  </si>
  <si>
    <t>총점</t>
  </si>
  <si>
    <t>3학년</t>
  </si>
  <si>
    <t>4학년</t>
  </si>
  <si>
    <t>가장 높은 총점</t>
  </si>
  <si>
    <t>유재석</t>
  </si>
  <si>
    <t>다솜이</t>
  </si>
  <si>
    <t>날짜</t>
    <phoneticPr fontId="2" type="noConversion"/>
  </si>
  <si>
    <t>제출</t>
    <phoneticPr fontId="2" type="noConversion"/>
  </si>
  <si>
    <t>미제출</t>
    <phoneticPr fontId="2" type="noConversion"/>
  </si>
  <si>
    <t>결석</t>
    <phoneticPr fontId="2" type="noConversion"/>
  </si>
  <si>
    <t>중간값</t>
    <phoneticPr fontId="2" type="noConversion"/>
  </si>
  <si>
    <t>최빈값</t>
    <phoneticPr fontId="2" type="noConversion"/>
  </si>
  <si>
    <t>가산점</t>
    <phoneticPr fontId="2" type="noConversion"/>
  </si>
  <si>
    <t>구분</t>
    <phoneticPr fontId="2" type="noConversion"/>
  </si>
  <si>
    <t>1학년</t>
    <phoneticPr fontId="2" type="noConversion"/>
  </si>
  <si>
    <t>2학년</t>
    <phoneticPr fontId="2" type="noConversion"/>
  </si>
  <si>
    <t>1회</t>
    <phoneticPr fontId="2" type="noConversion"/>
  </si>
  <si>
    <t>2회</t>
    <phoneticPr fontId="2" type="noConversion"/>
  </si>
  <si>
    <t>3회</t>
    <phoneticPr fontId="2" type="noConversion"/>
  </si>
  <si>
    <t>1점</t>
    <phoneticPr fontId="2" type="noConversion"/>
  </si>
  <si>
    <t>2점</t>
    <phoneticPr fontId="2" type="noConversion"/>
  </si>
  <si>
    <t>3점</t>
    <phoneticPr fontId="2" type="noConversion"/>
  </si>
  <si>
    <t>4점</t>
    <phoneticPr fontId="2" type="noConversion"/>
  </si>
  <si>
    <t>점수</t>
    <phoneticPr fontId="2" type="noConversion"/>
  </si>
  <si>
    <t>위치</t>
    <phoneticPr fontId="2" type="noConversion"/>
  </si>
  <si>
    <t>10점</t>
    <phoneticPr fontId="2" type="noConversion"/>
  </si>
  <si>
    <t>20점</t>
    <phoneticPr fontId="2" type="noConversion"/>
  </si>
  <si>
    <t>30점</t>
    <phoneticPr fontId="2" type="noConversion"/>
  </si>
  <si>
    <t>심심해</t>
    <phoneticPr fontId="2" type="noConversion"/>
  </si>
  <si>
    <t>인원</t>
    <phoneticPr fontId="2" type="noConversion"/>
  </si>
  <si>
    <t>평가</t>
    <phoneticPr fontId="2" type="noConversion"/>
  </si>
  <si>
    <t>우수</t>
    <phoneticPr fontId="2" type="noConversion"/>
  </si>
  <si>
    <t>보통</t>
    <phoneticPr fontId="2" type="noConversion"/>
  </si>
  <si>
    <t>최고총점</t>
    <phoneticPr fontId="2" type="noConversion"/>
  </si>
  <si>
    <t>풀이</t>
  </si>
  <si>
    <t>풀이</t>
    <phoneticPr fontId="2" type="noConversion"/>
  </si>
  <si>
    <t>최진구</t>
    <phoneticPr fontId="2" type="noConversion"/>
  </si>
  <si>
    <t>노원구</t>
    <phoneticPr fontId="2" type="noConversion"/>
  </si>
  <si>
    <t>데이터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</si>
  <si>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</si>
  <si>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</si>
  <si>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</si>
  <si>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</si>
  <si>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학년</t>
    <phoneticPr fontId="2" type="noConversion"/>
  </si>
  <si>
    <t>이름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</si>
  <si>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</si>
  <si>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</si>
  <si>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</si>
  <si>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2번째로 높은 총점</t>
    <phoneticPr fontId="2" type="noConversion"/>
  </si>
  <si>
    <t>학년</t>
    <phoneticPr fontId="2" type="noConversion"/>
  </si>
  <si>
    <t>3학년</t>
    <phoneticPr fontId="2" type="noConversion"/>
  </si>
  <si>
    <t>최자두</t>
    <phoneticPr fontId="2" type="noConversion"/>
  </si>
  <si>
    <t>최자두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</si>
  <si>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</si>
  <si>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</si>
  <si>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</si>
  <si>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</si>
  <si>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과제물</t>
    <phoneticPr fontId="2" type="noConversion"/>
  </si>
  <si>
    <t>숫자가입력된 
셀의 개수</t>
    <phoneticPr fontId="2" type="noConversion"/>
  </si>
  <si>
    <t>공백을 제외한 
셀의 개수</t>
    <phoneticPr fontId="2" type="noConversion"/>
  </si>
  <si>
    <t>수학</t>
    <phoneticPr fontId="2" type="noConversion"/>
  </si>
  <si>
    <t>기타</t>
    <phoneticPr fontId="2" type="noConversion"/>
  </si>
  <si>
    <t>이름</t>
    <phoneticPr fontId="2" type="noConversion"/>
  </si>
  <si>
    <t>가산점</t>
    <phoneticPr fontId="2" type="noConversion"/>
  </si>
  <si>
    <t>이름</t>
    <phoneticPr fontId="2" type="noConversion"/>
  </si>
  <si>
    <t>학년</t>
    <phoneticPr fontId="2" type="noConversion"/>
  </si>
  <si>
    <t>봉사횟수</t>
    <phoneticPr fontId="2" type="noConversion"/>
  </si>
  <si>
    <t>봉사횟수</t>
    <phoneticPr fontId="2" type="noConversion"/>
  </si>
  <si>
    <t>봉사점수</t>
    <phoneticPr fontId="2" type="noConversion"/>
  </si>
  <si>
    <t>국어</t>
    <phoneticPr fontId="2" type="noConversion"/>
  </si>
  <si>
    <t>인원</t>
    <phoneticPr fontId="2" type="noConversion"/>
  </si>
  <si>
    <t>수학</t>
    <phoneticPr fontId="2" type="noConversion"/>
  </si>
  <si>
    <t>총점합계</t>
    <phoneticPr fontId="2" type="noConversion"/>
  </si>
  <si>
    <t>본인의이름</t>
    <phoneticPr fontId="2" type="noConversion"/>
  </si>
  <si>
    <t>본인의이름</t>
    <phoneticPr fontId="2" type="noConversion"/>
  </si>
  <si>
    <t>학교</t>
    <phoneticPr fontId="2" type="noConversion"/>
  </si>
  <si>
    <t>평균</t>
    <phoneticPr fontId="2" type="noConversion"/>
  </si>
  <si>
    <t>학년</t>
    <phoneticPr fontId="2" type="noConversion"/>
  </si>
  <si>
    <t>총점</t>
    <phoneticPr fontId="2" type="noConversion"/>
  </si>
  <si>
    <t>3학년 학생의 국어점수 합계</t>
    <phoneticPr fontId="2" type="noConversion"/>
  </si>
  <si>
    <t>80점 이상인 셀의개수</t>
    <phoneticPr fontId="2" type="noConversion"/>
  </si>
  <si>
    <t>3점</t>
    <phoneticPr fontId="2" type="noConversion"/>
  </si>
  <si>
    <t>4점</t>
    <phoneticPr fontId="2" type="noConversion"/>
  </si>
  <si>
    <t>5점</t>
    <phoneticPr fontId="2" type="noConversion"/>
  </si>
  <si>
    <t>시간</t>
    <phoneticPr fontId="2" type="noConversion"/>
  </si>
  <si>
    <t>평균</t>
    <phoneticPr fontId="2" type="noConversion"/>
  </si>
  <si>
    <t>TODAY 함수를 사용하여 오늘 날짜를 표시하시오</t>
    <phoneticPr fontId="2" type="noConversion"/>
  </si>
  <si>
    <t>YEAR 함수를 사용하고 오른쪽 날짜 셀의 데이터를 참조하여 연도를 나타내시오</t>
    <phoneticPr fontId="2" type="noConversion"/>
  </si>
  <si>
    <t>MONTH 함수를 사용하고 오른쪽 날짜 셀의 데이터를 참조하여 월을 나타내시오</t>
    <phoneticPr fontId="2" type="noConversion"/>
  </si>
  <si>
    <t>DAY 함수를 사용하고 오른쪽 날짜 셀의 데이터를 참조하여 일을 나타내시오</t>
    <phoneticPr fontId="2" type="noConversion"/>
  </si>
  <si>
    <t>TIME 함수를 이용하여 09:11:20 을 표시하시오</t>
    <phoneticPr fontId="2" type="noConversion"/>
  </si>
  <si>
    <t>NOW 함수를 사용하여 현재 시간을 표시하시오</t>
    <phoneticPr fontId="2" type="noConversion"/>
  </si>
  <si>
    <t>HOUR 함수를 사용하고 오른쪽 셀의 데이터를 참조하여 시간을 나타내시오</t>
    <phoneticPr fontId="2" type="noConversion"/>
  </si>
  <si>
    <t>MINUTE 함수를 사용하고 오른쪽 셀의 데이터를 참조하여 분을 나타내시오</t>
    <phoneticPr fontId="2" type="noConversion"/>
  </si>
  <si>
    <t>SECOND 함수를 사용하고 오른쪽 셀의 데이터를 참조하여 초를 나타내시오</t>
    <phoneticPr fontId="2" type="noConversion"/>
  </si>
  <si>
    <t>ROUND 함수를 사용하고 왼쪽 데이터셀을 참조하여 반올림후 소수 3자리로 나타내시오</t>
    <phoneticPr fontId="2" type="noConversion"/>
  </si>
  <si>
    <t>SUM 함수를 사용하여 아래표 국어,영어,수학의 총점을 나타내시오</t>
    <phoneticPr fontId="2" type="noConversion"/>
  </si>
  <si>
    <t>AVERAGE 함수를 사용하여 아래표 국어,영어,수학의 평균을 나타내시오</t>
    <phoneticPr fontId="2" type="noConversion"/>
  </si>
  <si>
    <t>MAX 함수를 사용하여 아래표의 총점중 가장높은 총점을 나타내시오</t>
    <phoneticPr fontId="2" type="noConversion"/>
  </si>
  <si>
    <t>RANK 함수를 사용하여 아래표의 평균점수의 순위를 나타내시오</t>
    <phoneticPr fontId="2" type="noConversion"/>
  </si>
  <si>
    <t>LARGE 함수를 이용하여 아래표의 2번째로 높은 총점을 나타내시오</t>
    <phoneticPr fontId="2" type="noConversion"/>
  </si>
  <si>
    <t>COUNT 함수를 이용하여 아래표의 내용중 숫자가 입력된 셀의 개수를 구하시오</t>
    <phoneticPr fontId="2" type="noConversion"/>
  </si>
  <si>
    <t>COUNTA 함수를 이용하여 아래표의 내용중 공백을 제외한 셀의 개수를 구하시오</t>
    <phoneticPr fontId="2" type="noConversion"/>
  </si>
  <si>
    <t>MEDIAN 함수를 이용하여 국어,영어,수학,과제물 점수의 중간값을 나타내시오</t>
    <phoneticPr fontId="2" type="noConversion"/>
  </si>
  <si>
    <t>MODE 함수를 이용하여 국어,영어,수학,과제물 점수의 최빈값을 구하시오</t>
    <phoneticPr fontId="2" type="noConversion"/>
  </si>
  <si>
    <t>INDEX 함수를 이용하여 가산점표에 있는 값을 각사람의 학년, 봉사횟수를 따라 나타내시오</t>
    <phoneticPr fontId="2" type="noConversion"/>
  </si>
  <si>
    <t>MATCH 함수를 이용하여 각사람의 봉사점수가 가산점표의 어느위치에 있는지 나타내시오</t>
    <phoneticPr fontId="2" type="noConversion"/>
  </si>
  <si>
    <t>LOOKUP 함수를 이용하여 오른쪽표의 이름을 이용하여 각 사람의 수학점수를 가져오시오</t>
    <phoneticPr fontId="2" type="noConversion"/>
  </si>
  <si>
    <t>VLOOKUP 함수를 이용하여 오른쪽표의 이름을 이용하여 국어점수를 가져오시오</t>
    <phoneticPr fontId="2" type="noConversion"/>
  </si>
  <si>
    <t>HLOOKUP 함수를 이용하여 오른쪽표의 이름을 이용하여 영어점수를 가져오시오</t>
    <phoneticPr fontId="2" type="noConversion"/>
  </si>
  <si>
    <t>DCOUNTA 함수를 이용하여 평가가 보통인 인원수를 구하시오</t>
    <phoneticPr fontId="2" type="noConversion"/>
  </si>
  <si>
    <t>DMAX 함수를 이용하여 3학년 학생중 최고총점을 구하시오</t>
    <phoneticPr fontId="2" type="noConversion"/>
  </si>
  <si>
    <t>DSUM을 이용하여 아래테이블의 2학년의 총점 합계를 구하시오</t>
    <phoneticPr fontId="2" type="noConversion"/>
  </si>
  <si>
    <t>LEFT 함수를 사용하여 본인의 이름이 적힌 셀을 참조하여 왼쪽에서 첫번째 글자가 나타나도록 하시오</t>
    <phoneticPr fontId="2" type="noConversion"/>
  </si>
  <si>
    <t>RIGHT 함수를 사용하여 본인의 이름이 적힌 셀을 참조하여 오른쪽에서 첫번째 글자가 나타나도록 하시오</t>
    <phoneticPr fontId="2" type="noConversion"/>
  </si>
  <si>
    <t>MID 함수를 사용하여 본인의 이름이 적힌 셀을 참조하여 왼쪽에서 두번째 위치에 있는 한 글자가 나타나도록 하시오</t>
    <phoneticPr fontId="2" type="noConversion"/>
  </si>
  <si>
    <t>아래의 표에서 IF 함수를 이용하여 영어점수가 80점 이상이면 "외고", 그렇지 않으면 "일반고"로 나타나도록 아시오</t>
    <phoneticPr fontId="2" type="noConversion"/>
  </si>
  <si>
    <t>중첩IF를 이용하여 영어점수가 90이상이면 "영어최우수", 80이상이면 "영어우수", 그외에는 "영어보통"으로 표시하시오</t>
    <phoneticPr fontId="2" type="noConversion"/>
  </si>
  <si>
    <t>SUMIF를 이용하여 3학년 학생의 국어점수 합계를 구하시오</t>
    <phoneticPr fontId="2" type="noConversion"/>
  </si>
  <si>
    <t>COUNTIF를 이용하여 점수가 80점 이상인 셀의 개수를 구하시오</t>
    <phoneticPr fontId="2" type="noConversion"/>
  </si>
  <si>
    <t>IF와 AND 중첩문을 이용하여 국어와 영어가 모두 80이상이면 "우수" 그렇지 않으면 "보통"으로 표시하시오</t>
    <phoneticPr fontId="2" type="noConversion"/>
  </si>
  <si>
    <t>Anna</t>
  </si>
  <si>
    <t>David</t>
  </si>
  <si>
    <t>Jane</t>
  </si>
  <si>
    <t>Jone</t>
  </si>
  <si>
    <t>Mary</t>
  </si>
  <si>
    <t>index함수는 위치값을 주고 그 위치에 해당하는 값을 가지고 온다</t>
    <phoneticPr fontId="2" type="noConversion"/>
  </si>
  <si>
    <t>match 함수는 값을 가지고 그 위치를 가져온다</t>
    <phoneticPr fontId="2" type="noConversion"/>
  </si>
  <si>
    <t>Class</t>
    <phoneticPr fontId="2" type="noConversion"/>
  </si>
  <si>
    <t>이름</t>
    <phoneticPr fontId="2" type="noConversion"/>
  </si>
  <si>
    <t>학번</t>
    <phoneticPr fontId="2" type="noConversion"/>
  </si>
  <si>
    <t>DATE 함수를 이용하여 2021년 6월 10일 날짜를 표시하시오</t>
    <phoneticPr fontId="2" type="noConversion"/>
  </si>
  <si>
    <t>DCOUNT 함수를 이용하여 수학점수가 80점 이상인 인원을 구하시오</t>
    <phoneticPr fontId="2" type="noConversion"/>
  </si>
  <si>
    <t>C</t>
    <phoneticPr fontId="2" type="noConversion"/>
  </si>
  <si>
    <t>&gt;=70</t>
    <phoneticPr fontId="2" type="noConversion"/>
  </si>
  <si>
    <t>보통</t>
    <phoneticPr fontId="2" type="noConversion"/>
  </si>
  <si>
    <t>3학년</t>
    <phoneticPr fontId="2" type="noConversion"/>
  </si>
  <si>
    <t>2학년</t>
    <phoneticPr fontId="2" type="noConversion"/>
  </si>
  <si>
    <t>서종민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</si>
</sst>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&quot;점&quot;"/>
    <numFmt numFmtId="177" formatCode="hh:mm:ss"/>
    <numFmt numFmtId="178" formatCode="yyyy&quot;년&quot;\ 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" fontId="4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4" fillId="0" borderId="0" xfId="0" applyFont="1" applyBorder="1" applyAlignment="1">
      <alignment horizontal="left" vertical="center"/>
    </xf>
    <xf numFmtId="176" fontId="4" fillId="0" borderId="0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1" xfId="1" applyNumberFormat="1" applyFont="1" applyBorder="1" applyAlignment="1">
      <alignment horizontal="left"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178" fontId="4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tabSelected="1" zoomScaleNormal="100" workbookViewId="0">
      <selection activeCell="C212" sqref="C212"/>
    </sheetView>
  </sheetViews>
  <sheetFormatPr defaultColWidth="9" defaultRowHeight="16.5" x14ac:dyDescent="0.3"/>
  <cols>
    <col min="1" max="1" width="3.25" style="2" customWidth="1"/>
    <col min="2" max="2" width="9" style="4"/>
    <col min="3" max="3" width="17.625" style="4" customWidth="1"/>
    <col min="4" max="4" width="14.25" style="4" customWidth="1"/>
    <col min="5" max="5" width="16" style="4" customWidth="1"/>
    <col min="6" max="6" width="11.25" style="4" customWidth="1"/>
    <col min="7" max="7" width="14.5" style="4" customWidth="1"/>
    <col min="8" max="8" width="12.75" style="4" customWidth="1"/>
    <col min="9" max="9" width="4.375" style="4" customWidth="1"/>
    <col min="10" max="10" width="17.5" style="4" customWidth="1"/>
    <col min="11" max="16384" width="9" style="4"/>
  </cols>
  <sheetData>
    <row r="1" spans="2:9" x14ac:dyDescent="0.3">
      <c r="B1" s="32" t="s">
        <v>141</v>
      </c>
      <c r="C1" s="3" t="s">
        <v>146</v>
      </c>
    </row>
    <row r="2" spans="2:9" x14ac:dyDescent="0.3">
      <c r="B2" s="32" t="s">
        <v>142</v>
      </c>
      <c r="C2" s="3" t="s">
        <v>151</v>
      </c>
    </row>
    <row r="3" spans="2:9" x14ac:dyDescent="0.3">
      <c r="B3" s="32" t="s">
        <v>143</v>
      </c>
      <c r="C3" s="3">
        <v>202104019</v>
      </c>
    </row>
    <row r="5" spans="2:9" x14ac:dyDescent="0.3">
      <c r="B5" s="4" t="s">
        <v>144</v>
      </c>
      <c r="F5" s="1"/>
    </row>
    <row r="6" spans="2:9" x14ac:dyDescent="0.3">
      <c r="C6" s="33" t="s">
        <v>48</v>
      </c>
    </row>
    <row r="7" spans="2:9" x14ac:dyDescent="0.3">
      <c r="C7" s="31">
        <f>DATE(2021,6,10)</f>
        <v>44357</v>
      </c>
      <c r="E7" s="6"/>
      <c r="G7" s="6"/>
      <c r="I7" s="6"/>
    </row>
    <row r="8" spans="2:9" x14ac:dyDescent="0.3">
      <c r="C8" s="5"/>
      <c r="E8" s="6"/>
    </row>
    <row r="9" spans="2:9" x14ac:dyDescent="0.3">
      <c r="B9" s="4" t="s">
        <v>99</v>
      </c>
      <c r="C9" s="5"/>
      <c r="E9" s="6"/>
    </row>
    <row r="10" spans="2:9" x14ac:dyDescent="0.3">
      <c r="C10" s="33" t="s">
        <v>47</v>
      </c>
    </row>
    <row r="11" spans="2:9" x14ac:dyDescent="0.3">
      <c r="C11" s="7">
        <f ca="1">TODAY()</f>
        <v>44896</v>
      </c>
    </row>
    <row r="12" spans="2:9" x14ac:dyDescent="0.3">
      <c r="C12" s="5"/>
      <c r="E12" s="6"/>
    </row>
    <row r="13" spans="2:9" x14ac:dyDescent="0.3">
      <c r="B13" s="4" t="s">
        <v>100</v>
      </c>
      <c r="C13" s="5"/>
      <c r="E13" s="6"/>
    </row>
    <row r="14" spans="2:9" x14ac:dyDescent="0.3">
      <c r="C14" s="33" t="s">
        <v>47</v>
      </c>
      <c r="E14" s="8" t="s">
        <v>19</v>
      </c>
    </row>
    <row r="15" spans="2:9" x14ac:dyDescent="0.3">
      <c r="C15" s="3">
        <f>YEAR(E15)</f>
        <v>2021</v>
      </c>
      <c r="E15" s="7">
        <v>44389</v>
      </c>
    </row>
    <row r="16" spans="2:9" x14ac:dyDescent="0.3">
      <c r="C16" s="5"/>
      <c r="E16" s="6"/>
    </row>
    <row r="17" spans="2:9" x14ac:dyDescent="0.3">
      <c r="B17" s="4" t="s">
        <v>101</v>
      </c>
      <c r="C17" s="5"/>
      <c r="E17" s="9"/>
    </row>
    <row r="18" spans="2:9" x14ac:dyDescent="0.3">
      <c r="C18" s="33" t="s">
        <v>47</v>
      </c>
      <c r="E18" s="8" t="s">
        <v>19</v>
      </c>
    </row>
    <row r="19" spans="2:9" x14ac:dyDescent="0.3">
      <c r="C19" s="3">
        <f>MONTH(E19)</f>
        <v>7</v>
      </c>
      <c r="E19" s="7">
        <v>44389</v>
      </c>
    </row>
    <row r="20" spans="2:9" x14ac:dyDescent="0.3">
      <c r="C20" s="5"/>
      <c r="E20" s="6"/>
    </row>
    <row r="21" spans="2:9" x14ac:dyDescent="0.3">
      <c r="B21" s="4" t="s">
        <v>102</v>
      </c>
      <c r="C21" s="5"/>
      <c r="E21" s="9"/>
    </row>
    <row r="22" spans="2:9" x14ac:dyDescent="0.3">
      <c r="C22" s="33" t="s">
        <v>47</v>
      </c>
      <c r="E22" s="8" t="s">
        <v>19</v>
      </c>
    </row>
    <row r="23" spans="2:9" x14ac:dyDescent="0.3">
      <c r="C23" s="3">
        <f>DAY(E23)</f>
        <v>12</v>
      </c>
      <c r="E23" s="7">
        <v>44389</v>
      </c>
    </row>
    <row r="24" spans="2:9" x14ac:dyDescent="0.3">
      <c r="C24" s="5"/>
      <c r="E24" s="6"/>
    </row>
    <row r="25" spans="2:9" x14ac:dyDescent="0.3">
      <c r="B25" s="4" t="s">
        <v>103</v>
      </c>
    </row>
    <row r="26" spans="2:9" x14ac:dyDescent="0.3">
      <c r="C26" s="33" t="s">
        <v>48</v>
      </c>
    </row>
    <row r="27" spans="2:9" x14ac:dyDescent="0.3">
      <c r="C27" s="10">
        <f>TIME(9,11,20)</f>
        <v>0.38287037037037036</v>
      </c>
      <c r="E27" s="6"/>
      <c r="G27" s="6"/>
      <c r="I27" s="6"/>
    </row>
    <row r="28" spans="2:9" x14ac:dyDescent="0.3">
      <c r="C28" s="5"/>
      <c r="E28" s="6"/>
    </row>
    <row r="29" spans="2:9" x14ac:dyDescent="0.3">
      <c r="B29" s="4" t="s">
        <v>104</v>
      </c>
      <c r="C29" s="5"/>
      <c r="E29" s="6"/>
    </row>
    <row r="30" spans="2:9" x14ac:dyDescent="0.3">
      <c r="C30" s="33" t="s">
        <v>47</v>
      </c>
    </row>
    <row r="31" spans="2:9" x14ac:dyDescent="0.3">
      <c r="C31" s="11">
        <f ca="1">NOW()</f>
        <v>44896.437795833335</v>
      </c>
    </row>
    <row r="32" spans="2:9" x14ac:dyDescent="0.3">
      <c r="C32" s="5"/>
      <c r="E32" s="6"/>
    </row>
    <row r="33" spans="2:5" x14ac:dyDescent="0.3">
      <c r="B33" s="4" t="s">
        <v>105</v>
      </c>
      <c r="C33" s="5"/>
      <c r="E33" s="6"/>
    </row>
    <row r="34" spans="2:5" x14ac:dyDescent="0.3">
      <c r="C34" s="33" t="s">
        <v>47</v>
      </c>
      <c r="E34" s="8" t="s">
        <v>97</v>
      </c>
    </row>
    <row r="35" spans="2:5" x14ac:dyDescent="0.3">
      <c r="C35" s="3">
        <f>HOUR(E35)</f>
        <v>9</v>
      </c>
      <c r="E35" s="12">
        <v>0.38298611111111108</v>
      </c>
    </row>
    <row r="36" spans="2:5" x14ac:dyDescent="0.3">
      <c r="C36" s="5"/>
      <c r="E36" s="6"/>
    </row>
    <row r="37" spans="2:5" x14ac:dyDescent="0.3">
      <c r="B37" s="4" t="s">
        <v>106</v>
      </c>
      <c r="C37" s="5"/>
      <c r="E37" s="9"/>
    </row>
    <row r="38" spans="2:5" x14ac:dyDescent="0.3">
      <c r="C38" s="33" t="s">
        <v>47</v>
      </c>
      <c r="E38" s="8" t="s">
        <v>97</v>
      </c>
    </row>
    <row r="39" spans="2:5" x14ac:dyDescent="0.3">
      <c r="C39" s="3">
        <f>MINUTE(E39)</f>
        <v>11</v>
      </c>
      <c r="E39" s="12">
        <v>0.38298611111111108</v>
      </c>
    </row>
    <row r="40" spans="2:5" x14ac:dyDescent="0.3">
      <c r="C40" s="5"/>
      <c r="E40" s="6"/>
    </row>
    <row r="41" spans="2:5" x14ac:dyDescent="0.3">
      <c r="B41" s="4" t="s">
        <v>107</v>
      </c>
      <c r="C41" s="5"/>
      <c r="E41" s="9"/>
    </row>
    <row r="42" spans="2:5" x14ac:dyDescent="0.3">
      <c r="C42" s="33" t="s">
        <v>47</v>
      </c>
      <c r="E42" s="8" t="s">
        <v>97</v>
      </c>
    </row>
    <row r="43" spans="2:5" x14ac:dyDescent="0.3">
      <c r="C43" s="3">
        <f>SECOND(E43)</f>
        <v>30</v>
      </c>
      <c r="E43" s="12">
        <v>0.38298611111111108</v>
      </c>
    </row>
    <row r="45" spans="2:5" x14ac:dyDescent="0.3">
      <c r="B45" s="4" t="s">
        <v>108</v>
      </c>
    </row>
    <row r="46" spans="2:5" x14ac:dyDescent="0.3">
      <c r="C46" s="8" t="s">
        <v>51</v>
      </c>
      <c r="D46" s="33" t="s">
        <v>47</v>
      </c>
    </row>
    <row r="47" spans="2:5" x14ac:dyDescent="0.3">
      <c r="C47" s="13">
        <v>8579.3654000000006</v>
      </c>
      <c r="D47" s="13">
        <f>ROUND(C47,3)</f>
        <v>8579.3649999999998</v>
      </c>
    </row>
    <row r="49" spans="2:7" x14ac:dyDescent="0.3">
      <c r="B49" s="4" t="s">
        <v>109</v>
      </c>
    </row>
    <row r="50" spans="2:7" x14ac:dyDescent="0.3">
      <c r="C50" s="8" t="s">
        <v>52</v>
      </c>
      <c r="D50" s="8" t="s">
        <v>53</v>
      </c>
      <c r="E50" s="8" t="s">
        <v>54</v>
      </c>
      <c r="F50" s="8" t="s">
        <v>55</v>
      </c>
      <c r="G50" s="33" t="s">
        <v>13</v>
      </c>
    </row>
    <row r="51" spans="2:7" x14ac:dyDescent="0.3">
      <c r="C51" s="3" t="s">
        <v>49</v>
      </c>
      <c r="D51" s="3">
        <v>85</v>
      </c>
      <c r="E51" s="3">
        <v>75</v>
      </c>
      <c r="F51" s="3">
        <v>90</v>
      </c>
      <c r="G51" s="14">
        <f>SUM(D51:F51)</f>
        <v>250</v>
      </c>
    </row>
    <row r="52" spans="2:7" x14ac:dyDescent="0.3">
      <c r="C52" s="3" t="s">
        <v>50</v>
      </c>
      <c r="D52" s="3">
        <v>85</v>
      </c>
      <c r="E52" s="3">
        <v>100</v>
      </c>
      <c r="F52" s="3">
        <v>60</v>
      </c>
      <c r="G52" s="14">
        <f t="shared" ref="G52:G53" si="0">SUM(D52:F52)</f>
        <v>245</v>
      </c>
    </row>
    <row r="53" spans="2:7" x14ac:dyDescent="0.3">
      <c r="C53" s="3" t="s">
        <v>10</v>
      </c>
      <c r="D53" s="3">
        <v>80</v>
      </c>
      <c r="E53" s="3">
        <v>80</v>
      </c>
      <c r="F53" s="3">
        <v>100</v>
      </c>
      <c r="G53" s="14">
        <f t="shared" si="0"/>
        <v>260</v>
      </c>
    </row>
    <row r="54" spans="2:7" x14ac:dyDescent="0.3">
      <c r="C54" s="5"/>
      <c r="D54" s="5"/>
      <c r="E54" s="5"/>
      <c r="F54" s="5"/>
      <c r="G54" s="15"/>
    </row>
    <row r="55" spans="2:7" x14ac:dyDescent="0.3">
      <c r="B55" s="4" t="s">
        <v>110</v>
      </c>
    </row>
    <row r="56" spans="2:7" x14ac:dyDescent="0.3">
      <c r="C56" s="8" t="s">
        <v>52</v>
      </c>
      <c r="D56" s="8" t="s">
        <v>53</v>
      </c>
      <c r="E56" s="8" t="s">
        <v>54</v>
      </c>
      <c r="F56" s="8" t="s">
        <v>55</v>
      </c>
      <c r="G56" s="33" t="s">
        <v>98</v>
      </c>
    </row>
    <row r="57" spans="2:7" x14ac:dyDescent="0.3">
      <c r="C57" s="3" t="s">
        <v>49</v>
      </c>
      <c r="D57" s="3">
        <v>85</v>
      </c>
      <c r="E57" s="3">
        <v>75</v>
      </c>
      <c r="F57" s="3">
        <v>90</v>
      </c>
      <c r="G57" s="14">
        <f>AVERAGE(D57:F57)</f>
        <v>83.333333333333329</v>
      </c>
    </row>
    <row r="58" spans="2:7" x14ac:dyDescent="0.3">
      <c r="C58" s="3" t="s">
        <v>50</v>
      </c>
      <c r="D58" s="3">
        <v>85</v>
      </c>
      <c r="E58" s="3">
        <v>98</v>
      </c>
      <c r="F58" s="3">
        <v>60</v>
      </c>
      <c r="G58" s="14">
        <f t="shared" ref="G58:G59" si="1">AVERAGE(D58:F58)</f>
        <v>81</v>
      </c>
    </row>
    <row r="59" spans="2:7" x14ac:dyDescent="0.3">
      <c r="C59" s="3" t="s">
        <v>10</v>
      </c>
      <c r="D59" s="3">
        <v>80</v>
      </c>
      <c r="E59" s="3">
        <v>79</v>
      </c>
      <c r="F59" s="3">
        <v>100</v>
      </c>
      <c r="G59" s="14">
        <f t="shared" si="1"/>
        <v>86.333333333333329</v>
      </c>
    </row>
    <row r="60" spans="2:7" x14ac:dyDescent="0.3">
      <c r="C60" s="5"/>
      <c r="D60" s="5"/>
      <c r="E60" s="5"/>
      <c r="F60" s="5"/>
      <c r="G60" s="15"/>
    </row>
    <row r="61" spans="2:7" x14ac:dyDescent="0.3">
      <c r="B61" s="4" t="s">
        <v>111</v>
      </c>
    </row>
    <row r="62" spans="2:7" x14ac:dyDescent="0.3">
      <c r="C62" s="8" t="s">
        <v>56</v>
      </c>
      <c r="D62" s="8" t="s">
        <v>57</v>
      </c>
      <c r="E62" s="8" t="s">
        <v>59</v>
      </c>
      <c r="G62" s="33" t="s">
        <v>16</v>
      </c>
    </row>
    <row r="63" spans="2:7" x14ac:dyDescent="0.3">
      <c r="C63" s="3" t="s">
        <v>14</v>
      </c>
      <c r="D63" s="3" t="s">
        <v>8</v>
      </c>
      <c r="E63" s="14">
        <v>250</v>
      </c>
      <c r="G63" s="3">
        <f>MAX(E63:E67)</f>
        <v>300</v>
      </c>
    </row>
    <row r="64" spans="2:7" x14ac:dyDescent="0.3">
      <c r="C64" s="3" t="s">
        <v>15</v>
      </c>
      <c r="D64" s="3" t="s">
        <v>9</v>
      </c>
      <c r="E64" s="14">
        <v>220</v>
      </c>
      <c r="G64" s="16"/>
    </row>
    <row r="65" spans="2:10" x14ac:dyDescent="0.3">
      <c r="C65" s="3" t="s">
        <v>14</v>
      </c>
      <c r="D65" s="3" t="s">
        <v>10</v>
      </c>
      <c r="E65" s="14">
        <v>300</v>
      </c>
    </row>
    <row r="66" spans="2:10" x14ac:dyDescent="0.3">
      <c r="C66" s="3" t="s">
        <v>15</v>
      </c>
      <c r="D66" s="3" t="s">
        <v>17</v>
      </c>
      <c r="E66" s="14">
        <v>295</v>
      </c>
    </row>
    <row r="67" spans="2:10" x14ac:dyDescent="0.3">
      <c r="C67" s="3" t="s">
        <v>15</v>
      </c>
      <c r="D67" s="3" t="s">
        <v>18</v>
      </c>
      <c r="E67" s="14">
        <v>267</v>
      </c>
    </row>
    <row r="69" spans="2:10" x14ac:dyDescent="0.3">
      <c r="B69" s="4" t="s">
        <v>112</v>
      </c>
    </row>
    <row r="70" spans="2:10" x14ac:dyDescent="0.3">
      <c r="C70" s="8" t="s">
        <v>52</v>
      </c>
      <c r="D70" s="8" t="s">
        <v>53</v>
      </c>
      <c r="E70" s="8" t="s">
        <v>54</v>
      </c>
      <c r="F70" s="8" t="s">
        <v>58</v>
      </c>
      <c r="G70" s="8" t="s">
        <v>60</v>
      </c>
      <c r="H70" s="33" t="s">
        <v>7</v>
      </c>
    </row>
    <row r="71" spans="2:10" x14ac:dyDescent="0.3">
      <c r="C71" s="3" t="s">
        <v>8</v>
      </c>
      <c r="D71" s="3">
        <v>85</v>
      </c>
      <c r="E71" s="3">
        <v>75</v>
      </c>
      <c r="F71" s="3">
        <v>80</v>
      </c>
      <c r="G71" s="14">
        <v>80</v>
      </c>
      <c r="H71" s="17">
        <f>RANK(G71,$G$71:$G$73,0)</f>
        <v>2</v>
      </c>
    </row>
    <row r="72" spans="2:10" x14ac:dyDescent="0.3">
      <c r="C72" s="3" t="s">
        <v>9</v>
      </c>
      <c r="D72" s="3">
        <v>70</v>
      </c>
      <c r="E72" s="3">
        <v>60</v>
      </c>
      <c r="F72" s="3">
        <v>60</v>
      </c>
      <c r="G72" s="18">
        <v>63.333333333333336</v>
      </c>
      <c r="H72" s="17">
        <f t="shared" ref="H72:H73" si="2">RANK(G72,$G$71:$G$73)</f>
        <v>3</v>
      </c>
    </row>
    <row r="73" spans="2:10" x14ac:dyDescent="0.3">
      <c r="C73" s="3" t="s">
        <v>10</v>
      </c>
      <c r="D73" s="3">
        <v>80</v>
      </c>
      <c r="E73" s="3">
        <v>90</v>
      </c>
      <c r="F73" s="3">
        <v>100</v>
      </c>
      <c r="G73" s="14">
        <v>90</v>
      </c>
      <c r="H73" s="17">
        <f t="shared" si="2"/>
        <v>1</v>
      </c>
    </row>
    <row r="75" spans="2:10" x14ac:dyDescent="0.3">
      <c r="B75" s="4" t="s">
        <v>113</v>
      </c>
    </row>
    <row r="76" spans="2:10" x14ac:dyDescent="0.3">
      <c r="C76" s="8" t="s">
        <v>62</v>
      </c>
      <c r="D76" s="8" t="s">
        <v>52</v>
      </c>
      <c r="E76" s="8" t="s">
        <v>53</v>
      </c>
      <c r="F76" s="8" t="s">
        <v>54</v>
      </c>
      <c r="G76" s="8" t="s">
        <v>58</v>
      </c>
      <c r="H76" s="8" t="s">
        <v>59</v>
      </c>
      <c r="J76" s="33" t="s">
        <v>61</v>
      </c>
    </row>
    <row r="77" spans="2:10" x14ac:dyDescent="0.3">
      <c r="C77" s="3" t="s">
        <v>63</v>
      </c>
      <c r="D77" s="3" t="s">
        <v>64</v>
      </c>
      <c r="E77" s="3">
        <v>85</v>
      </c>
      <c r="F77" s="3">
        <v>75</v>
      </c>
      <c r="G77" s="3">
        <v>80</v>
      </c>
      <c r="H77" s="14">
        <f>SUM(E77:G77)</f>
        <v>240</v>
      </c>
      <c r="I77" s="16"/>
      <c r="J77" s="3">
        <f>LARGE(H77:H81,2)</f>
        <v>270</v>
      </c>
    </row>
    <row r="78" spans="2:10" x14ac:dyDescent="0.3">
      <c r="C78" s="3" t="s">
        <v>15</v>
      </c>
      <c r="D78" s="3" t="s">
        <v>9</v>
      </c>
      <c r="E78" s="3">
        <v>70</v>
      </c>
      <c r="F78" s="3">
        <v>75</v>
      </c>
      <c r="G78" s="3">
        <v>60</v>
      </c>
      <c r="H78" s="14">
        <f t="shared" ref="H78:H81" si="3">SUM(E78:G78)</f>
        <v>205</v>
      </c>
      <c r="I78" s="16"/>
    </row>
    <row r="79" spans="2:10" x14ac:dyDescent="0.3">
      <c r="C79" s="3" t="s">
        <v>14</v>
      </c>
      <c r="D79" s="3" t="s">
        <v>10</v>
      </c>
      <c r="E79" s="3">
        <v>80</v>
      </c>
      <c r="F79" s="3">
        <v>90</v>
      </c>
      <c r="G79" s="3">
        <v>100</v>
      </c>
      <c r="H79" s="14">
        <f t="shared" si="3"/>
        <v>270</v>
      </c>
      <c r="I79" s="16"/>
    </row>
    <row r="80" spans="2:10" x14ac:dyDescent="0.3">
      <c r="C80" s="3" t="s">
        <v>15</v>
      </c>
      <c r="D80" s="3" t="s">
        <v>17</v>
      </c>
      <c r="E80" s="3">
        <v>100</v>
      </c>
      <c r="F80" s="3">
        <v>90</v>
      </c>
      <c r="G80" s="3">
        <v>100</v>
      </c>
      <c r="H80" s="14">
        <f t="shared" si="3"/>
        <v>290</v>
      </c>
    </row>
    <row r="81" spans="2:10" x14ac:dyDescent="0.3">
      <c r="C81" s="3" t="s">
        <v>15</v>
      </c>
      <c r="D81" s="3" t="s">
        <v>18</v>
      </c>
      <c r="E81" s="3">
        <v>90</v>
      </c>
      <c r="F81" s="3">
        <v>80</v>
      </c>
      <c r="G81" s="3">
        <v>80</v>
      </c>
      <c r="H81" s="14">
        <f t="shared" si="3"/>
        <v>250</v>
      </c>
    </row>
    <row r="83" spans="2:10" x14ac:dyDescent="0.3">
      <c r="B83" s="4" t="s">
        <v>114</v>
      </c>
    </row>
    <row r="84" spans="2:10" ht="16.5" customHeight="1" x14ac:dyDescent="0.3">
      <c r="C84" s="8" t="s">
        <v>66</v>
      </c>
      <c r="D84" s="8" t="s">
        <v>67</v>
      </c>
      <c r="E84" s="8" t="s">
        <v>68</v>
      </c>
      <c r="F84" s="8" t="s">
        <v>69</v>
      </c>
      <c r="G84" s="8" t="s">
        <v>70</v>
      </c>
      <c r="J84" s="36" t="s">
        <v>71</v>
      </c>
    </row>
    <row r="85" spans="2:10" x14ac:dyDescent="0.3">
      <c r="C85" s="3" t="s">
        <v>65</v>
      </c>
      <c r="D85" s="3">
        <v>85</v>
      </c>
      <c r="E85" s="3">
        <v>75</v>
      </c>
      <c r="F85" s="3">
        <v>80</v>
      </c>
      <c r="G85" s="14" t="s">
        <v>20</v>
      </c>
      <c r="J85" s="37"/>
    </row>
    <row r="86" spans="2:10" x14ac:dyDescent="0.3">
      <c r="C86" s="3" t="s">
        <v>9</v>
      </c>
      <c r="D86" s="3">
        <v>70</v>
      </c>
      <c r="E86" s="3">
        <v>80</v>
      </c>
      <c r="F86" s="3">
        <v>60</v>
      </c>
      <c r="G86" s="18" t="s">
        <v>21</v>
      </c>
      <c r="J86" s="3">
        <f>COUNT(D85:G87)</f>
        <v>9</v>
      </c>
    </row>
    <row r="87" spans="2:10" x14ac:dyDescent="0.3">
      <c r="C87" s="3" t="s">
        <v>10</v>
      </c>
      <c r="D87" s="3">
        <v>80</v>
      </c>
      <c r="E87" s="3">
        <v>90</v>
      </c>
      <c r="F87" s="3">
        <v>100</v>
      </c>
      <c r="G87" s="14" t="s">
        <v>20</v>
      </c>
    </row>
    <row r="89" spans="2:10" x14ac:dyDescent="0.3">
      <c r="B89" s="4" t="s">
        <v>115</v>
      </c>
    </row>
    <row r="90" spans="2:10" ht="16.5" customHeight="1" x14ac:dyDescent="0.3">
      <c r="C90" s="8" t="s">
        <v>66</v>
      </c>
      <c r="D90" s="8" t="s">
        <v>67</v>
      </c>
      <c r="E90" s="8" t="s">
        <v>68</v>
      </c>
      <c r="F90" s="8" t="s">
        <v>73</v>
      </c>
      <c r="G90" s="8" t="s">
        <v>74</v>
      </c>
      <c r="J90" s="36" t="s">
        <v>72</v>
      </c>
    </row>
    <row r="91" spans="2:10" x14ac:dyDescent="0.3">
      <c r="C91" s="3" t="s">
        <v>8</v>
      </c>
      <c r="D91" s="3">
        <v>85</v>
      </c>
      <c r="E91" s="3">
        <v>75</v>
      </c>
      <c r="F91" s="3">
        <v>80</v>
      </c>
      <c r="G91" s="14"/>
      <c r="J91" s="37"/>
    </row>
    <row r="92" spans="2:10" x14ac:dyDescent="0.3">
      <c r="C92" s="3" t="s">
        <v>9</v>
      </c>
      <c r="D92" s="3">
        <v>90</v>
      </c>
      <c r="E92" s="3">
        <v>80</v>
      </c>
      <c r="F92" s="3"/>
      <c r="G92" s="18" t="s">
        <v>22</v>
      </c>
      <c r="J92" s="3">
        <f>COUNTA(D91:G93)</f>
        <v>9</v>
      </c>
    </row>
    <row r="93" spans="2:10" x14ac:dyDescent="0.3">
      <c r="C93" s="3" t="s">
        <v>10</v>
      </c>
      <c r="D93" s="3">
        <v>80</v>
      </c>
      <c r="E93" s="3">
        <v>90</v>
      </c>
      <c r="F93" s="3">
        <v>100</v>
      </c>
      <c r="G93" s="14"/>
    </row>
    <row r="95" spans="2:10" x14ac:dyDescent="0.3">
      <c r="B95" s="4" t="s">
        <v>116</v>
      </c>
    </row>
    <row r="96" spans="2:10" x14ac:dyDescent="0.3">
      <c r="C96" s="8" t="s">
        <v>75</v>
      </c>
      <c r="D96" s="8" t="s">
        <v>67</v>
      </c>
      <c r="E96" s="8" t="s">
        <v>68</v>
      </c>
      <c r="F96" s="8" t="s">
        <v>69</v>
      </c>
      <c r="G96" s="8" t="s">
        <v>70</v>
      </c>
      <c r="H96" s="33" t="s">
        <v>23</v>
      </c>
    </row>
    <row r="97" spans="2:8" x14ac:dyDescent="0.3">
      <c r="C97" s="3" t="s">
        <v>8</v>
      </c>
      <c r="D97" s="3">
        <v>85</v>
      </c>
      <c r="E97" s="3">
        <v>75</v>
      </c>
      <c r="F97" s="3">
        <v>80</v>
      </c>
      <c r="G97" s="14">
        <v>80</v>
      </c>
      <c r="H97" s="14">
        <f>MEDIAN(D97:G97)</f>
        <v>80</v>
      </c>
    </row>
    <row r="98" spans="2:8" x14ac:dyDescent="0.3">
      <c r="C98" s="3" t="s">
        <v>9</v>
      </c>
      <c r="D98" s="3">
        <v>70</v>
      </c>
      <c r="E98" s="3">
        <v>75</v>
      </c>
      <c r="F98" s="3">
        <v>60</v>
      </c>
      <c r="G98" s="18">
        <v>80</v>
      </c>
      <c r="H98" s="14">
        <f t="shared" ref="H98:H99" si="4">MEDIAN(D98:G98)</f>
        <v>72.5</v>
      </c>
    </row>
    <row r="99" spans="2:8" x14ac:dyDescent="0.3">
      <c r="C99" s="3" t="s">
        <v>10</v>
      </c>
      <c r="D99" s="3">
        <v>80</v>
      </c>
      <c r="E99" s="3">
        <v>90</v>
      </c>
      <c r="F99" s="3">
        <v>100</v>
      </c>
      <c r="G99" s="14">
        <v>60</v>
      </c>
      <c r="H99" s="14">
        <f t="shared" si="4"/>
        <v>85</v>
      </c>
    </row>
    <row r="101" spans="2:8" x14ac:dyDescent="0.3">
      <c r="B101" s="4" t="s">
        <v>117</v>
      </c>
    </row>
    <row r="102" spans="2:8" x14ac:dyDescent="0.3">
      <c r="C102" s="8" t="s">
        <v>66</v>
      </c>
      <c r="D102" s="8" t="s">
        <v>67</v>
      </c>
      <c r="E102" s="8" t="s">
        <v>68</v>
      </c>
      <c r="F102" s="8" t="s">
        <v>69</v>
      </c>
      <c r="G102" s="8" t="s">
        <v>70</v>
      </c>
      <c r="H102" s="33" t="s">
        <v>24</v>
      </c>
    </row>
    <row r="103" spans="2:8" x14ac:dyDescent="0.3">
      <c r="C103" s="3" t="s">
        <v>8</v>
      </c>
      <c r="D103" s="3">
        <v>85</v>
      </c>
      <c r="E103" s="3">
        <v>75</v>
      </c>
      <c r="F103" s="3">
        <v>80</v>
      </c>
      <c r="G103" s="14">
        <v>80</v>
      </c>
      <c r="H103" s="14">
        <f>MODE(D103:G103)</f>
        <v>80</v>
      </c>
    </row>
    <row r="104" spans="2:8" x14ac:dyDescent="0.3">
      <c r="C104" s="3" t="s">
        <v>9</v>
      </c>
      <c r="D104" s="3">
        <v>60</v>
      </c>
      <c r="E104" s="3">
        <v>75</v>
      </c>
      <c r="F104" s="3">
        <v>60</v>
      </c>
      <c r="G104" s="18">
        <v>80</v>
      </c>
      <c r="H104" s="14">
        <f t="shared" ref="H104:H105" si="5">MODE(D104:G104)</f>
        <v>60</v>
      </c>
    </row>
    <row r="105" spans="2:8" x14ac:dyDescent="0.3">
      <c r="C105" s="3" t="s">
        <v>10</v>
      </c>
      <c r="D105" s="3">
        <v>100</v>
      </c>
      <c r="E105" s="3">
        <v>90</v>
      </c>
      <c r="F105" s="3">
        <v>100</v>
      </c>
      <c r="G105" s="14">
        <v>100</v>
      </c>
      <c r="H105" s="14">
        <f t="shared" si="5"/>
        <v>100</v>
      </c>
    </row>
    <row r="107" spans="2:8" x14ac:dyDescent="0.3">
      <c r="B107" s="4" t="s">
        <v>118</v>
      </c>
    </row>
    <row r="108" spans="2:8" x14ac:dyDescent="0.3">
      <c r="C108" s="19" t="s">
        <v>77</v>
      </c>
      <c r="D108" s="19" t="s">
        <v>78</v>
      </c>
      <c r="E108" s="19" t="s">
        <v>79</v>
      </c>
      <c r="F108" s="33" t="s">
        <v>25</v>
      </c>
    </row>
    <row r="109" spans="2:8" x14ac:dyDescent="0.3">
      <c r="C109" s="3" t="s">
        <v>8</v>
      </c>
      <c r="D109" s="3">
        <v>1</v>
      </c>
      <c r="E109" s="3">
        <v>2</v>
      </c>
      <c r="F109" s="20" t="str" cm="1">
        <f t="array" ref="F109">INDEX($D$117:$F$119,D109,E109)</f>
        <v>2점</v>
      </c>
    </row>
    <row r="110" spans="2:8" x14ac:dyDescent="0.3">
      <c r="C110" s="3" t="s">
        <v>9</v>
      </c>
      <c r="D110" s="3">
        <v>2</v>
      </c>
      <c r="E110" s="3">
        <v>3</v>
      </c>
      <c r="F110" s="20" t="str" cm="1">
        <f t="array" ref="F110">INDEX($D$117:$F$119,D110,E110)</f>
        <v>4점</v>
      </c>
    </row>
    <row r="111" spans="2:8" x14ac:dyDescent="0.3">
      <c r="C111" s="3" t="s">
        <v>10</v>
      </c>
      <c r="D111" s="3">
        <v>3</v>
      </c>
      <c r="E111" s="3">
        <v>3</v>
      </c>
      <c r="F111" s="20" t="str" cm="1">
        <f t="array" ref="F111">INDEX($D$117:$F$119,D111,E111)</f>
        <v>5점</v>
      </c>
    </row>
    <row r="112" spans="2:8" x14ac:dyDescent="0.3">
      <c r="C112" s="3" t="s">
        <v>17</v>
      </c>
      <c r="D112" s="3">
        <v>2</v>
      </c>
      <c r="E112" s="3">
        <v>2</v>
      </c>
      <c r="F112" s="20" t="str" cm="1">
        <f t="array" ref="F112">INDEX($D$117:$F$119,D112,E112)</f>
        <v>3점</v>
      </c>
      <c r="G112" s="21"/>
    </row>
    <row r="113" spans="2:8" x14ac:dyDescent="0.3">
      <c r="C113" s="3" t="s">
        <v>41</v>
      </c>
      <c r="D113" s="3">
        <v>1</v>
      </c>
      <c r="E113" s="3">
        <v>1</v>
      </c>
      <c r="F113" s="20" t="str" cm="1">
        <f t="array" ref="F113">INDEX($D$117:$F$119,D113,E113)</f>
        <v>1점</v>
      </c>
      <c r="G113" s="21"/>
    </row>
    <row r="114" spans="2:8" x14ac:dyDescent="0.3">
      <c r="C114" s="22" t="s">
        <v>139</v>
      </c>
      <c r="D114" s="5"/>
      <c r="E114" s="5"/>
      <c r="F114" s="23"/>
      <c r="H114" s="5"/>
    </row>
    <row r="115" spans="2:8" x14ac:dyDescent="0.3">
      <c r="C115" s="38" t="s">
        <v>76</v>
      </c>
      <c r="D115" s="40"/>
      <c r="E115" s="40"/>
      <c r="F115" s="39"/>
    </row>
    <row r="116" spans="2:8" x14ac:dyDescent="0.3">
      <c r="C116" s="24" t="s">
        <v>26</v>
      </c>
      <c r="D116" s="24" t="s">
        <v>29</v>
      </c>
      <c r="E116" s="24" t="s">
        <v>30</v>
      </c>
      <c r="F116" s="24" t="s">
        <v>31</v>
      </c>
    </row>
    <row r="117" spans="2:8" x14ac:dyDescent="0.3">
      <c r="C117" s="24" t="s">
        <v>27</v>
      </c>
      <c r="D117" s="3" t="s">
        <v>32</v>
      </c>
      <c r="E117" s="3" t="s">
        <v>33</v>
      </c>
      <c r="F117" s="3" t="s">
        <v>94</v>
      </c>
    </row>
    <row r="118" spans="2:8" x14ac:dyDescent="0.3">
      <c r="C118" s="24" t="s">
        <v>28</v>
      </c>
      <c r="D118" s="3" t="s">
        <v>33</v>
      </c>
      <c r="E118" s="3" t="s">
        <v>34</v>
      </c>
      <c r="F118" s="3" t="s">
        <v>95</v>
      </c>
    </row>
    <row r="119" spans="2:8" x14ac:dyDescent="0.3">
      <c r="C119" s="24" t="s">
        <v>1</v>
      </c>
      <c r="D119" s="3" t="s">
        <v>34</v>
      </c>
      <c r="E119" s="3" t="s">
        <v>35</v>
      </c>
      <c r="F119" s="3" t="s">
        <v>96</v>
      </c>
    </row>
    <row r="121" spans="2:8" x14ac:dyDescent="0.3">
      <c r="B121" s="4" t="s">
        <v>119</v>
      </c>
    </row>
    <row r="122" spans="2:8" x14ac:dyDescent="0.3">
      <c r="C122" s="19" t="s">
        <v>66</v>
      </c>
      <c r="D122" s="19" t="s">
        <v>80</v>
      </c>
      <c r="E122" s="19" t="s">
        <v>81</v>
      </c>
      <c r="F122" s="33" t="s">
        <v>37</v>
      </c>
    </row>
    <row r="123" spans="2:8" x14ac:dyDescent="0.3">
      <c r="C123" s="3" t="s">
        <v>8</v>
      </c>
      <c r="D123" s="3">
        <v>1</v>
      </c>
      <c r="E123" s="3" t="s">
        <v>38</v>
      </c>
      <c r="F123" s="25">
        <f>MATCH(E123,$D$130:$D$132,0)</f>
        <v>3</v>
      </c>
    </row>
    <row r="124" spans="2:8" x14ac:dyDescent="0.3">
      <c r="C124" s="3" t="s">
        <v>9</v>
      </c>
      <c r="D124" s="3">
        <v>2</v>
      </c>
      <c r="E124" s="3" t="s">
        <v>39</v>
      </c>
      <c r="F124" s="25">
        <f t="shared" ref="F124:F126" si="6">MATCH(E124,$D$130:$D$132,0)</f>
        <v>2</v>
      </c>
    </row>
    <row r="125" spans="2:8" x14ac:dyDescent="0.3">
      <c r="C125" s="3" t="s">
        <v>10</v>
      </c>
      <c r="D125" s="3">
        <v>3</v>
      </c>
      <c r="E125" s="3" t="s">
        <v>40</v>
      </c>
      <c r="F125" s="25">
        <f t="shared" si="6"/>
        <v>1</v>
      </c>
    </row>
    <row r="126" spans="2:8" x14ac:dyDescent="0.3">
      <c r="C126" s="3" t="s">
        <v>17</v>
      </c>
      <c r="D126" s="3">
        <v>1</v>
      </c>
      <c r="E126" s="3" t="s">
        <v>38</v>
      </c>
      <c r="F126" s="25">
        <f t="shared" si="6"/>
        <v>3</v>
      </c>
      <c r="G126" s="21"/>
    </row>
    <row r="127" spans="2:8" x14ac:dyDescent="0.3">
      <c r="C127" s="22" t="s">
        <v>140</v>
      </c>
      <c r="D127" s="5"/>
      <c r="E127" s="5"/>
      <c r="F127" s="23"/>
    </row>
    <row r="128" spans="2:8" x14ac:dyDescent="0.3">
      <c r="C128" s="38" t="s">
        <v>76</v>
      </c>
      <c r="D128" s="39"/>
      <c r="G128" s="5"/>
    </row>
    <row r="129" spans="2:11" x14ac:dyDescent="0.3">
      <c r="C129" s="24" t="s">
        <v>26</v>
      </c>
      <c r="D129" s="24" t="s">
        <v>36</v>
      </c>
    </row>
    <row r="130" spans="2:11" x14ac:dyDescent="0.3">
      <c r="C130" s="24" t="s">
        <v>31</v>
      </c>
      <c r="D130" s="3" t="s">
        <v>40</v>
      </c>
    </row>
    <row r="131" spans="2:11" x14ac:dyDescent="0.3">
      <c r="C131" s="24" t="s">
        <v>30</v>
      </c>
      <c r="D131" s="3" t="s">
        <v>39</v>
      </c>
    </row>
    <row r="132" spans="2:11" x14ac:dyDescent="0.3">
      <c r="C132" s="24" t="s">
        <v>29</v>
      </c>
      <c r="D132" s="3" t="s">
        <v>38</v>
      </c>
    </row>
    <row r="134" spans="2:11" x14ac:dyDescent="0.3">
      <c r="B134" s="4" t="s">
        <v>120</v>
      </c>
    </row>
    <row r="135" spans="2:11" x14ac:dyDescent="0.3">
      <c r="C135" s="19" t="s">
        <v>12</v>
      </c>
      <c r="D135" s="19" t="s">
        <v>3</v>
      </c>
      <c r="E135" s="19" t="s">
        <v>4</v>
      </c>
      <c r="F135" s="19" t="s">
        <v>5</v>
      </c>
      <c r="G135" s="19" t="s">
        <v>6</v>
      </c>
      <c r="H135" s="19" t="s">
        <v>13</v>
      </c>
      <c r="J135" s="19" t="s">
        <v>3</v>
      </c>
      <c r="K135" s="33" t="s">
        <v>55</v>
      </c>
    </row>
    <row r="136" spans="2:11" x14ac:dyDescent="0.3">
      <c r="C136" s="3" t="s">
        <v>14</v>
      </c>
      <c r="D136" s="3" t="s">
        <v>134</v>
      </c>
      <c r="E136" s="3">
        <v>85</v>
      </c>
      <c r="F136" s="3">
        <v>75</v>
      </c>
      <c r="G136" s="3">
        <v>80</v>
      </c>
      <c r="H136" s="14">
        <v>240</v>
      </c>
      <c r="J136" s="3" t="s">
        <v>134</v>
      </c>
      <c r="K136" s="26">
        <f>LOOKUP(J136,$D$136:$D$140,$G$136:$G$140)</f>
        <v>80</v>
      </c>
    </row>
    <row r="137" spans="2:11" x14ac:dyDescent="0.3">
      <c r="C137" s="3" t="s">
        <v>15</v>
      </c>
      <c r="D137" s="3" t="s">
        <v>135</v>
      </c>
      <c r="E137" s="3">
        <v>90</v>
      </c>
      <c r="F137" s="3">
        <v>80</v>
      </c>
      <c r="G137" s="3">
        <v>80</v>
      </c>
      <c r="H137" s="14">
        <v>250</v>
      </c>
      <c r="J137" s="3" t="s">
        <v>136</v>
      </c>
      <c r="K137" s="26">
        <f t="shared" ref="K137:K140" si="7">LOOKUP(J137,$D$136:$D$140,$G$136:$G$140)</f>
        <v>60</v>
      </c>
    </row>
    <row r="138" spans="2:11" x14ac:dyDescent="0.3">
      <c r="C138" s="3" t="s">
        <v>15</v>
      </c>
      <c r="D138" s="3" t="s">
        <v>136</v>
      </c>
      <c r="E138" s="3">
        <v>70</v>
      </c>
      <c r="F138" s="3">
        <v>75</v>
      </c>
      <c r="G138" s="3">
        <v>60</v>
      </c>
      <c r="H138" s="18">
        <v>205</v>
      </c>
      <c r="J138" s="3" t="s">
        <v>135</v>
      </c>
      <c r="K138" s="26">
        <f t="shared" si="7"/>
        <v>80</v>
      </c>
    </row>
    <row r="139" spans="2:11" x14ac:dyDescent="0.3">
      <c r="C139" s="3" t="s">
        <v>15</v>
      </c>
      <c r="D139" s="3" t="s">
        <v>137</v>
      </c>
      <c r="E139" s="3">
        <v>100</v>
      </c>
      <c r="F139" s="3">
        <v>90</v>
      </c>
      <c r="G139" s="3">
        <v>100</v>
      </c>
      <c r="H139" s="14">
        <v>290</v>
      </c>
      <c r="J139" s="3" t="s">
        <v>137</v>
      </c>
      <c r="K139" s="26">
        <f t="shared" si="7"/>
        <v>100</v>
      </c>
    </row>
    <row r="140" spans="2:11" x14ac:dyDescent="0.3">
      <c r="C140" s="3" t="s">
        <v>14</v>
      </c>
      <c r="D140" s="3" t="s">
        <v>138</v>
      </c>
      <c r="E140" s="3">
        <v>80</v>
      </c>
      <c r="F140" s="3">
        <v>90</v>
      </c>
      <c r="G140" s="3">
        <v>100</v>
      </c>
      <c r="H140" s="14">
        <v>270</v>
      </c>
      <c r="J140" s="3" t="s">
        <v>138</v>
      </c>
      <c r="K140" s="26">
        <f t="shared" si="7"/>
        <v>100</v>
      </c>
    </row>
    <row r="141" spans="2:11" x14ac:dyDescent="0.3">
      <c r="C141" s="5"/>
      <c r="D141" s="5"/>
      <c r="E141" s="5"/>
      <c r="F141" s="5"/>
      <c r="G141" s="5"/>
      <c r="H141" s="15"/>
      <c r="J141" s="5"/>
      <c r="K141" s="15"/>
    </row>
    <row r="142" spans="2:11" x14ac:dyDescent="0.3">
      <c r="B142" s="4" t="s">
        <v>121</v>
      </c>
    </row>
    <row r="143" spans="2:11" x14ac:dyDescent="0.3">
      <c r="C143" s="19" t="s">
        <v>3</v>
      </c>
      <c r="D143" s="19" t="s">
        <v>12</v>
      </c>
      <c r="E143" s="19" t="s">
        <v>4</v>
      </c>
      <c r="F143" s="19" t="s">
        <v>5</v>
      </c>
      <c r="G143" s="19" t="s">
        <v>6</v>
      </c>
      <c r="H143" s="19" t="s">
        <v>13</v>
      </c>
      <c r="J143" s="19" t="s">
        <v>3</v>
      </c>
      <c r="K143" s="33" t="s">
        <v>82</v>
      </c>
    </row>
    <row r="144" spans="2:11" x14ac:dyDescent="0.3">
      <c r="C144" s="3" t="s">
        <v>8</v>
      </c>
      <c r="D144" s="3" t="s">
        <v>14</v>
      </c>
      <c r="E144" s="3">
        <v>85</v>
      </c>
      <c r="F144" s="3">
        <v>75</v>
      </c>
      <c r="G144" s="3">
        <v>80</v>
      </c>
      <c r="H144" s="14">
        <v>240</v>
      </c>
      <c r="J144" s="3" t="s">
        <v>8</v>
      </c>
      <c r="K144" s="26">
        <f>VLOOKUP(J144,$C$144:$H$148,3,FALSE)</f>
        <v>85</v>
      </c>
    </row>
    <row r="145" spans="2:15" x14ac:dyDescent="0.3">
      <c r="C145" s="3" t="s">
        <v>9</v>
      </c>
      <c r="D145" s="3" t="s">
        <v>15</v>
      </c>
      <c r="E145" s="3">
        <v>70</v>
      </c>
      <c r="F145" s="3">
        <v>75</v>
      </c>
      <c r="G145" s="3">
        <v>60</v>
      </c>
      <c r="H145" s="18">
        <v>205</v>
      </c>
      <c r="J145" s="3" t="s">
        <v>9</v>
      </c>
      <c r="K145" s="26">
        <f t="shared" ref="K145:K148" si="8">VLOOKUP(J145,$C$144:$H$148,3,FALSE)</f>
        <v>70</v>
      </c>
    </row>
    <row r="146" spans="2:15" x14ac:dyDescent="0.3">
      <c r="C146" s="3" t="s">
        <v>10</v>
      </c>
      <c r="D146" s="3" t="s">
        <v>14</v>
      </c>
      <c r="E146" s="3">
        <v>80</v>
      </c>
      <c r="F146" s="3">
        <v>90</v>
      </c>
      <c r="G146" s="3">
        <v>100</v>
      </c>
      <c r="H146" s="14">
        <v>270</v>
      </c>
      <c r="J146" s="3" t="s">
        <v>18</v>
      </c>
      <c r="K146" s="26">
        <f t="shared" si="8"/>
        <v>90</v>
      </c>
    </row>
    <row r="147" spans="2:15" x14ac:dyDescent="0.3">
      <c r="C147" s="3" t="s">
        <v>17</v>
      </c>
      <c r="D147" s="3" t="s">
        <v>15</v>
      </c>
      <c r="E147" s="3">
        <v>100</v>
      </c>
      <c r="F147" s="3">
        <v>90</v>
      </c>
      <c r="G147" s="3">
        <v>100</v>
      </c>
      <c r="H147" s="14">
        <v>290</v>
      </c>
      <c r="J147" s="3" t="s">
        <v>17</v>
      </c>
      <c r="K147" s="26">
        <f t="shared" si="8"/>
        <v>100</v>
      </c>
    </row>
    <row r="148" spans="2:15" x14ac:dyDescent="0.3">
      <c r="C148" s="3" t="s">
        <v>18</v>
      </c>
      <c r="D148" s="3" t="s">
        <v>15</v>
      </c>
      <c r="E148" s="3">
        <v>90</v>
      </c>
      <c r="F148" s="3">
        <v>80</v>
      </c>
      <c r="G148" s="3">
        <v>80</v>
      </c>
      <c r="H148" s="14">
        <v>250</v>
      </c>
      <c r="J148" s="3" t="s">
        <v>10</v>
      </c>
      <c r="K148" s="26">
        <f t="shared" si="8"/>
        <v>80</v>
      </c>
    </row>
    <row r="150" spans="2:15" x14ac:dyDescent="0.3">
      <c r="B150" s="4" t="s">
        <v>122</v>
      </c>
    </row>
    <row r="151" spans="2:15" x14ac:dyDescent="0.3">
      <c r="C151" s="19" t="s">
        <v>3</v>
      </c>
      <c r="D151" s="3" t="s">
        <v>8</v>
      </c>
      <c r="E151" s="3" t="s">
        <v>9</v>
      </c>
      <c r="F151" s="3" t="s">
        <v>10</v>
      </c>
      <c r="G151" s="3" t="s">
        <v>17</v>
      </c>
      <c r="H151" s="3" t="s">
        <v>18</v>
      </c>
      <c r="J151" s="19" t="s">
        <v>3</v>
      </c>
      <c r="K151" s="3" t="s">
        <v>8</v>
      </c>
      <c r="L151" s="3" t="s">
        <v>10</v>
      </c>
      <c r="M151" s="3" t="s">
        <v>9</v>
      </c>
      <c r="N151" s="3" t="s">
        <v>17</v>
      </c>
      <c r="O151" s="3" t="s">
        <v>18</v>
      </c>
    </row>
    <row r="152" spans="2:15" x14ac:dyDescent="0.3">
      <c r="C152" s="19" t="s">
        <v>12</v>
      </c>
      <c r="D152" s="3" t="s">
        <v>14</v>
      </c>
      <c r="E152" s="3" t="s">
        <v>15</v>
      </c>
      <c r="F152" s="3" t="s">
        <v>14</v>
      </c>
      <c r="G152" s="3" t="s">
        <v>15</v>
      </c>
      <c r="H152" s="3" t="s">
        <v>15</v>
      </c>
      <c r="J152" s="33" t="s">
        <v>54</v>
      </c>
      <c r="K152" s="14">
        <f>HLOOKUP(K151,$D$151:$H$156,4,0)</f>
        <v>75</v>
      </c>
      <c r="L152" s="14">
        <f t="shared" ref="L152:O152" si="9">HLOOKUP(L151,$D$151:$H$156,4,0)</f>
        <v>90</v>
      </c>
      <c r="M152" s="14">
        <f t="shared" si="9"/>
        <v>75</v>
      </c>
      <c r="N152" s="14">
        <f t="shared" si="9"/>
        <v>90</v>
      </c>
      <c r="O152" s="14">
        <f t="shared" si="9"/>
        <v>80</v>
      </c>
    </row>
    <row r="153" spans="2:15" x14ac:dyDescent="0.3">
      <c r="C153" s="19" t="s">
        <v>4</v>
      </c>
      <c r="D153" s="3">
        <v>85</v>
      </c>
      <c r="E153" s="3">
        <v>70</v>
      </c>
      <c r="F153" s="3">
        <v>80</v>
      </c>
      <c r="G153" s="3">
        <v>100</v>
      </c>
      <c r="H153" s="3">
        <v>90</v>
      </c>
    </row>
    <row r="154" spans="2:15" x14ac:dyDescent="0.3">
      <c r="C154" s="19" t="s">
        <v>5</v>
      </c>
      <c r="D154" s="3">
        <v>75</v>
      </c>
      <c r="E154" s="3">
        <v>75</v>
      </c>
      <c r="F154" s="3">
        <v>90</v>
      </c>
      <c r="G154" s="3">
        <v>90</v>
      </c>
      <c r="H154" s="3">
        <v>80</v>
      </c>
    </row>
    <row r="155" spans="2:15" x14ac:dyDescent="0.3">
      <c r="C155" s="19" t="s">
        <v>6</v>
      </c>
      <c r="D155" s="3">
        <v>80</v>
      </c>
      <c r="E155" s="3">
        <v>60</v>
      </c>
      <c r="F155" s="3">
        <v>100</v>
      </c>
      <c r="G155" s="3">
        <v>100</v>
      </c>
      <c r="H155" s="3">
        <v>80</v>
      </c>
    </row>
    <row r="156" spans="2:15" x14ac:dyDescent="0.3">
      <c r="C156" s="19" t="s">
        <v>13</v>
      </c>
      <c r="D156" s="14">
        <v>240</v>
      </c>
      <c r="E156" s="18">
        <v>205</v>
      </c>
      <c r="F156" s="14">
        <v>270</v>
      </c>
      <c r="G156" s="14">
        <v>290</v>
      </c>
      <c r="H156" s="14">
        <v>250</v>
      </c>
    </row>
    <row r="159" spans="2:15" x14ac:dyDescent="0.3">
      <c r="B159" s="4" t="s">
        <v>145</v>
      </c>
    </row>
    <row r="160" spans="2:15" x14ac:dyDescent="0.3">
      <c r="C160" s="19" t="s">
        <v>3</v>
      </c>
      <c r="D160" s="19" t="s">
        <v>4</v>
      </c>
      <c r="E160" s="19" t="s">
        <v>5</v>
      </c>
      <c r="F160" s="19" t="s">
        <v>6</v>
      </c>
      <c r="G160" s="19" t="s">
        <v>13</v>
      </c>
    </row>
    <row r="161" spans="2:8" x14ac:dyDescent="0.3">
      <c r="C161" s="3" t="s">
        <v>8</v>
      </c>
      <c r="D161" s="3">
        <v>85</v>
      </c>
      <c r="E161" s="3">
        <v>75</v>
      </c>
      <c r="F161" s="3">
        <v>80</v>
      </c>
      <c r="G161" s="14">
        <f>SUM(D161:F161)</f>
        <v>240</v>
      </c>
    </row>
    <row r="162" spans="2:8" x14ac:dyDescent="0.3">
      <c r="C162" s="3" t="s">
        <v>9</v>
      </c>
      <c r="D162" s="3">
        <v>70</v>
      </c>
      <c r="E162" s="3">
        <v>75</v>
      </c>
      <c r="F162" s="3">
        <v>60</v>
      </c>
      <c r="G162" s="14">
        <f t="shared" ref="G162:G165" si="10">SUM(D162:F162)</f>
        <v>205</v>
      </c>
    </row>
    <row r="163" spans="2:8" x14ac:dyDescent="0.3">
      <c r="C163" s="3" t="s">
        <v>10</v>
      </c>
      <c r="D163" s="3">
        <v>80</v>
      </c>
      <c r="E163" s="3">
        <v>90</v>
      </c>
      <c r="F163" s="3">
        <v>100</v>
      </c>
      <c r="G163" s="14">
        <f t="shared" si="10"/>
        <v>270</v>
      </c>
    </row>
    <row r="164" spans="2:8" x14ac:dyDescent="0.3">
      <c r="C164" s="3" t="s">
        <v>17</v>
      </c>
      <c r="D164" s="3">
        <v>100</v>
      </c>
      <c r="E164" s="3">
        <v>90</v>
      </c>
      <c r="F164" s="3">
        <v>80</v>
      </c>
      <c r="G164" s="14">
        <f t="shared" si="10"/>
        <v>270</v>
      </c>
    </row>
    <row r="165" spans="2:8" x14ac:dyDescent="0.3">
      <c r="C165" s="3" t="s">
        <v>41</v>
      </c>
      <c r="D165" s="3">
        <v>75</v>
      </c>
      <c r="E165" s="3">
        <v>85</v>
      </c>
      <c r="F165" s="3">
        <v>65</v>
      </c>
      <c r="G165" s="14">
        <f t="shared" si="10"/>
        <v>225</v>
      </c>
    </row>
    <row r="166" spans="2:8" x14ac:dyDescent="0.3">
      <c r="C166" s="5"/>
      <c r="D166" s="5"/>
      <c r="E166" s="5"/>
      <c r="F166" s="5"/>
      <c r="G166" s="15"/>
    </row>
    <row r="167" spans="2:8" x14ac:dyDescent="0.3">
      <c r="C167" s="5"/>
      <c r="D167" s="5"/>
      <c r="E167" s="5"/>
      <c r="F167" s="33" t="s">
        <v>84</v>
      </c>
      <c r="G167" s="33" t="s">
        <v>83</v>
      </c>
    </row>
    <row r="168" spans="2:8" x14ac:dyDescent="0.3">
      <c r="C168" s="5"/>
      <c r="D168" s="5"/>
      <c r="E168" s="5"/>
      <c r="F168" s="3" t="s">
        <v>147</v>
      </c>
      <c r="G168" s="26">
        <f>DCOUNT(C160:G165,F160,F167:F168)</f>
        <v>3</v>
      </c>
    </row>
    <row r="169" spans="2:8" x14ac:dyDescent="0.3">
      <c r="C169" s="5"/>
      <c r="D169" s="5"/>
      <c r="E169" s="5"/>
      <c r="F169" s="5"/>
      <c r="G169" s="15"/>
    </row>
    <row r="170" spans="2:8" x14ac:dyDescent="0.3">
      <c r="B170" s="4" t="s">
        <v>123</v>
      </c>
      <c r="C170" s="5"/>
      <c r="D170" s="5"/>
      <c r="E170" s="5"/>
      <c r="F170" s="5"/>
      <c r="G170" s="15"/>
    </row>
    <row r="171" spans="2:8" x14ac:dyDescent="0.3">
      <c r="C171" s="19" t="s">
        <v>3</v>
      </c>
      <c r="D171" s="19" t="s">
        <v>4</v>
      </c>
      <c r="E171" s="19" t="s">
        <v>5</v>
      </c>
      <c r="F171" s="19" t="s">
        <v>6</v>
      </c>
      <c r="G171" s="19" t="s">
        <v>13</v>
      </c>
      <c r="H171" s="19" t="s">
        <v>43</v>
      </c>
    </row>
    <row r="172" spans="2:8" x14ac:dyDescent="0.3">
      <c r="C172" s="3" t="s">
        <v>8</v>
      </c>
      <c r="D172" s="3">
        <v>85</v>
      </c>
      <c r="E172" s="3">
        <v>75</v>
      </c>
      <c r="F172" s="3">
        <v>80</v>
      </c>
      <c r="G172" s="14">
        <f>SUM(D172:F172)</f>
        <v>240</v>
      </c>
      <c r="H172" s="14" t="s">
        <v>44</v>
      </c>
    </row>
    <row r="173" spans="2:8" x14ac:dyDescent="0.3">
      <c r="C173" s="3" t="s">
        <v>9</v>
      </c>
      <c r="D173" s="3">
        <v>70</v>
      </c>
      <c r="E173" s="3">
        <v>75</v>
      </c>
      <c r="F173" s="3">
        <v>60</v>
      </c>
      <c r="G173" s="14">
        <f t="shared" ref="G173:G176" si="11">SUM(D173:F173)</f>
        <v>205</v>
      </c>
      <c r="H173" s="14" t="s">
        <v>45</v>
      </c>
    </row>
    <row r="174" spans="2:8" x14ac:dyDescent="0.3">
      <c r="C174" s="3" t="s">
        <v>10</v>
      </c>
      <c r="D174" s="3">
        <v>80</v>
      </c>
      <c r="E174" s="3">
        <v>90</v>
      </c>
      <c r="F174" s="3">
        <v>100</v>
      </c>
      <c r="G174" s="14">
        <f t="shared" si="11"/>
        <v>270</v>
      </c>
      <c r="H174" s="14" t="s">
        <v>44</v>
      </c>
    </row>
    <row r="175" spans="2:8" x14ac:dyDescent="0.3">
      <c r="C175" s="3" t="s">
        <v>17</v>
      </c>
      <c r="D175" s="3">
        <v>100</v>
      </c>
      <c r="E175" s="3">
        <v>90</v>
      </c>
      <c r="F175" s="3">
        <v>80</v>
      </c>
      <c r="G175" s="14">
        <f t="shared" si="11"/>
        <v>270</v>
      </c>
      <c r="H175" s="14" t="s">
        <v>44</v>
      </c>
    </row>
    <row r="176" spans="2:8" x14ac:dyDescent="0.3">
      <c r="C176" s="3" t="s">
        <v>41</v>
      </c>
      <c r="D176" s="3">
        <v>75</v>
      </c>
      <c r="E176" s="3">
        <v>85</v>
      </c>
      <c r="F176" s="3">
        <v>65</v>
      </c>
      <c r="G176" s="14">
        <f t="shared" si="11"/>
        <v>225</v>
      </c>
      <c r="H176" s="14" t="s">
        <v>45</v>
      </c>
    </row>
    <row r="177" spans="2:9" x14ac:dyDescent="0.3">
      <c r="C177" s="5"/>
      <c r="D177" s="5"/>
      <c r="E177" s="5"/>
      <c r="F177" s="5"/>
      <c r="G177" s="15"/>
    </row>
    <row r="178" spans="2:9" x14ac:dyDescent="0.3">
      <c r="C178" s="5"/>
      <c r="D178" s="5"/>
      <c r="E178" s="5"/>
      <c r="F178" s="33" t="s">
        <v>43</v>
      </c>
      <c r="G178" s="33" t="s">
        <v>42</v>
      </c>
    </row>
    <row r="179" spans="2:9" x14ac:dyDescent="0.3">
      <c r="C179" s="5"/>
      <c r="D179" s="5"/>
      <c r="E179" s="5"/>
      <c r="F179" s="3" t="s">
        <v>148</v>
      </c>
      <c r="G179" s="26">
        <f>DCOUNTA(C171:H176,H171,F178:F179)</f>
        <v>2</v>
      </c>
    </row>
    <row r="180" spans="2:9" x14ac:dyDescent="0.3">
      <c r="C180" s="5"/>
      <c r="D180" s="5"/>
      <c r="E180" s="5"/>
      <c r="F180" s="5"/>
      <c r="G180" s="27"/>
      <c r="I180" s="15"/>
    </row>
    <row r="181" spans="2:9" x14ac:dyDescent="0.3">
      <c r="B181" s="4" t="s">
        <v>124</v>
      </c>
      <c r="C181" s="5"/>
      <c r="D181" s="5"/>
      <c r="E181" s="5"/>
      <c r="F181" s="5"/>
      <c r="G181" s="27"/>
      <c r="I181" s="15"/>
    </row>
    <row r="182" spans="2:9" x14ac:dyDescent="0.3">
      <c r="C182" s="19" t="s">
        <v>12</v>
      </c>
      <c r="D182" s="19" t="s">
        <v>3</v>
      </c>
      <c r="E182" s="19" t="s">
        <v>4</v>
      </c>
      <c r="F182" s="19" t="s">
        <v>5</v>
      </c>
      <c r="G182" s="19" t="s">
        <v>6</v>
      </c>
      <c r="H182" s="19" t="s">
        <v>13</v>
      </c>
    </row>
    <row r="183" spans="2:9" x14ac:dyDescent="0.3">
      <c r="C183" s="3" t="s">
        <v>14</v>
      </c>
      <c r="D183" s="3" t="s">
        <v>8</v>
      </c>
      <c r="E183" s="3">
        <v>85</v>
      </c>
      <c r="F183" s="3">
        <v>99</v>
      </c>
      <c r="G183" s="3">
        <v>99</v>
      </c>
      <c r="H183" s="14">
        <f>SUM(E183:G183)</f>
        <v>283</v>
      </c>
    </row>
    <row r="184" spans="2:9" x14ac:dyDescent="0.3">
      <c r="C184" s="3" t="s">
        <v>15</v>
      </c>
      <c r="D184" s="3" t="s">
        <v>9</v>
      </c>
      <c r="E184" s="3">
        <v>70</v>
      </c>
      <c r="F184" s="3">
        <v>75</v>
      </c>
      <c r="G184" s="3">
        <v>60</v>
      </c>
      <c r="H184" s="14">
        <f t="shared" ref="H184:H187" si="12">SUM(E184:G184)</f>
        <v>205</v>
      </c>
    </row>
    <row r="185" spans="2:9" x14ac:dyDescent="0.3">
      <c r="C185" s="3" t="s">
        <v>14</v>
      </c>
      <c r="D185" s="3" t="s">
        <v>10</v>
      </c>
      <c r="E185" s="3">
        <v>90</v>
      </c>
      <c r="F185" s="3">
        <v>90</v>
      </c>
      <c r="G185" s="3">
        <v>100</v>
      </c>
      <c r="H185" s="14">
        <f t="shared" si="12"/>
        <v>280</v>
      </c>
    </row>
    <row r="186" spans="2:9" x14ac:dyDescent="0.3">
      <c r="C186" s="28" t="s">
        <v>1</v>
      </c>
      <c r="D186" s="3" t="s">
        <v>17</v>
      </c>
      <c r="E186" s="3">
        <v>95</v>
      </c>
      <c r="F186" s="3">
        <v>90</v>
      </c>
      <c r="G186" s="3">
        <v>80</v>
      </c>
      <c r="H186" s="14">
        <f t="shared" si="12"/>
        <v>265</v>
      </c>
    </row>
    <row r="187" spans="2:9" x14ac:dyDescent="0.3">
      <c r="C187" s="28" t="s">
        <v>2</v>
      </c>
      <c r="D187" s="3" t="s">
        <v>41</v>
      </c>
      <c r="E187" s="3">
        <v>75</v>
      </c>
      <c r="F187" s="3">
        <v>85</v>
      </c>
      <c r="G187" s="3">
        <v>65</v>
      </c>
      <c r="H187" s="14">
        <f t="shared" si="12"/>
        <v>225</v>
      </c>
    </row>
    <row r="188" spans="2:9" x14ac:dyDescent="0.3">
      <c r="C188" s="5"/>
      <c r="D188" s="5"/>
      <c r="E188" s="5"/>
      <c r="F188" s="5"/>
      <c r="G188" s="15"/>
    </row>
    <row r="189" spans="2:9" x14ac:dyDescent="0.3">
      <c r="C189" s="5"/>
      <c r="D189" s="5"/>
      <c r="E189" s="5"/>
      <c r="F189" s="33" t="s">
        <v>0</v>
      </c>
      <c r="G189" s="33" t="s">
        <v>46</v>
      </c>
    </row>
    <row r="190" spans="2:9" x14ac:dyDescent="0.3">
      <c r="C190" s="5"/>
      <c r="D190" s="5"/>
      <c r="E190" s="5"/>
      <c r="F190" s="3" t="s">
        <v>149</v>
      </c>
      <c r="G190" s="26">
        <f>DMAX(C182:H187,H182,F189:F190)</f>
        <v>283</v>
      </c>
    </row>
    <row r="191" spans="2:9" x14ac:dyDescent="0.3">
      <c r="C191" s="5"/>
      <c r="D191" s="5"/>
      <c r="E191" s="5"/>
      <c r="F191" s="5"/>
      <c r="G191" s="27"/>
      <c r="I191" s="15"/>
    </row>
    <row r="192" spans="2:9" x14ac:dyDescent="0.3">
      <c r="B192" s="4" t="s">
        <v>125</v>
      </c>
    </row>
    <row r="193" spans="2:8" x14ac:dyDescent="0.3">
      <c r="C193" s="19" t="s">
        <v>12</v>
      </c>
      <c r="D193" s="19" t="s">
        <v>3</v>
      </c>
      <c r="E193" s="19" t="s">
        <v>4</v>
      </c>
      <c r="F193" s="19" t="s">
        <v>5</v>
      </c>
      <c r="G193" s="19" t="s">
        <v>6</v>
      </c>
      <c r="H193" s="19" t="s">
        <v>13</v>
      </c>
    </row>
    <row r="194" spans="2:8" x14ac:dyDescent="0.3">
      <c r="C194" s="3" t="s">
        <v>14</v>
      </c>
      <c r="D194" s="3" t="s">
        <v>8</v>
      </c>
      <c r="E194" s="3">
        <v>85</v>
      </c>
      <c r="F194" s="3">
        <v>75</v>
      </c>
      <c r="G194" s="3">
        <v>80</v>
      </c>
      <c r="H194" s="14">
        <f>SUM(E194:G194)</f>
        <v>240</v>
      </c>
    </row>
    <row r="195" spans="2:8" x14ac:dyDescent="0.3">
      <c r="C195" s="3" t="s">
        <v>28</v>
      </c>
      <c r="D195" s="3" t="s">
        <v>9</v>
      </c>
      <c r="E195" s="3">
        <v>70</v>
      </c>
      <c r="F195" s="3">
        <v>75</v>
      </c>
      <c r="G195" s="3">
        <v>60</v>
      </c>
      <c r="H195" s="14">
        <f t="shared" ref="H195:H196" si="13">SUM(E195:G195)</f>
        <v>205</v>
      </c>
    </row>
    <row r="196" spans="2:8" x14ac:dyDescent="0.3">
      <c r="C196" s="3" t="s">
        <v>28</v>
      </c>
      <c r="D196" s="3" t="s">
        <v>10</v>
      </c>
      <c r="E196" s="3">
        <v>80</v>
      </c>
      <c r="F196" s="3">
        <v>90</v>
      </c>
      <c r="G196" s="3">
        <v>100</v>
      </c>
      <c r="H196" s="14">
        <f t="shared" si="13"/>
        <v>270</v>
      </c>
    </row>
    <row r="198" spans="2:8" x14ac:dyDescent="0.3">
      <c r="C198" s="33" t="s">
        <v>12</v>
      </c>
      <c r="D198" s="33" t="s">
        <v>85</v>
      </c>
    </row>
    <row r="199" spans="2:8" x14ac:dyDescent="0.3">
      <c r="C199" s="3" t="s">
        <v>150</v>
      </c>
      <c r="D199" s="26">
        <f>DSUM(C193:H196,H193,C198:C199)</f>
        <v>475</v>
      </c>
    </row>
    <row r="201" spans="2:8" x14ac:dyDescent="0.3">
      <c r="B201" s="4" t="s">
        <v>126</v>
      </c>
    </row>
    <row r="202" spans="2:8" x14ac:dyDescent="0.3">
      <c r="C202" s="19" t="s">
        <v>86</v>
      </c>
      <c r="D202" s="33" t="s">
        <v>47</v>
      </c>
    </row>
    <row r="203" spans="2:8" x14ac:dyDescent="0.3">
      <c r="C203" s="3" t="s">
        <v>151</v>
      </c>
      <c r="D203" s="3" t="str">
        <f>LEFT(C203,1)</f>
        <v>서</v>
      </c>
    </row>
    <row r="204" spans="2:8" x14ac:dyDescent="0.3">
      <c r="C204" s="5"/>
      <c r="D204" s="29"/>
    </row>
    <row r="205" spans="2:8" x14ac:dyDescent="0.3">
      <c r="B205" s="4" t="s">
        <v>127</v>
      </c>
      <c r="C205" s="5"/>
      <c r="D205" s="29"/>
    </row>
    <row r="206" spans="2:8" x14ac:dyDescent="0.3">
      <c r="C206" s="19" t="s">
        <v>87</v>
      </c>
      <c r="D206" s="33" t="s">
        <v>47</v>
      </c>
    </row>
    <row r="207" spans="2:8" x14ac:dyDescent="0.3">
      <c r="C207" s="3" t="s">
        <v>151</v>
      </c>
      <c r="D207" s="3" t="str">
        <f>RIGHT(C207,1)</f>
        <v>민</v>
      </c>
    </row>
    <row r="209" spans="2:8" x14ac:dyDescent="0.3">
      <c r="B209" s="4" t="s">
        <v>128</v>
      </c>
    </row>
    <row r="210" spans="2:8" x14ac:dyDescent="0.3">
      <c r="C210" s="19" t="s">
        <v>87</v>
      </c>
      <c r="D210" s="33" t="s">
        <v>47</v>
      </c>
    </row>
    <row r="211" spans="2:8" x14ac:dyDescent="0.3">
      <c r="C211" s="3" t="s">
        <v>151</v>
      </c>
      <c r="D211" s="3" t="str">
        <f>MID(C211,2,1)</f>
        <v>종</v>
      </c>
    </row>
    <row r="213" spans="2:8" x14ac:dyDescent="0.3">
      <c r="B213" s="4" t="s">
        <v>129</v>
      </c>
    </row>
    <row r="214" spans="2:8" x14ac:dyDescent="0.3">
      <c r="C214" s="19" t="s">
        <v>66</v>
      </c>
      <c r="D214" s="19" t="s">
        <v>67</v>
      </c>
      <c r="E214" s="19" t="s">
        <v>68</v>
      </c>
      <c r="F214" s="19" t="s">
        <v>69</v>
      </c>
      <c r="G214" s="19" t="s">
        <v>89</v>
      </c>
      <c r="H214" s="33" t="s">
        <v>88</v>
      </c>
    </row>
    <row r="215" spans="2:8" x14ac:dyDescent="0.3">
      <c r="C215" s="3" t="s">
        <v>8</v>
      </c>
      <c r="D215" s="3">
        <v>85</v>
      </c>
      <c r="E215" s="3">
        <v>75</v>
      </c>
      <c r="F215" s="3">
        <v>80</v>
      </c>
      <c r="G215" s="14">
        <f>AVERAGE(D215:F215)</f>
        <v>80</v>
      </c>
      <c r="H215" s="17" t="str">
        <f>IF(E215&gt;=80,"외고","일반고")</f>
        <v>일반고</v>
      </c>
    </row>
    <row r="216" spans="2:8" x14ac:dyDescent="0.3">
      <c r="C216" s="3" t="s">
        <v>9</v>
      </c>
      <c r="D216" s="3">
        <v>70</v>
      </c>
      <c r="E216" s="3">
        <v>85</v>
      </c>
      <c r="F216" s="3">
        <v>60</v>
      </c>
      <c r="G216" s="18">
        <f t="shared" ref="G216:G217" si="14">AVERAGE(D216:F216)</f>
        <v>71.666666666666671</v>
      </c>
      <c r="H216" s="17" t="str">
        <f t="shared" ref="H216:H217" si="15">IF(E216&gt;=80,"외고","일반고")</f>
        <v>외고</v>
      </c>
    </row>
    <row r="217" spans="2:8" x14ac:dyDescent="0.3">
      <c r="C217" s="3" t="s">
        <v>10</v>
      </c>
      <c r="D217" s="3">
        <v>80</v>
      </c>
      <c r="E217" s="3">
        <v>90</v>
      </c>
      <c r="F217" s="3">
        <v>100</v>
      </c>
      <c r="G217" s="14">
        <f t="shared" si="14"/>
        <v>90</v>
      </c>
      <c r="H217" s="17" t="str">
        <f t="shared" si="15"/>
        <v>외고</v>
      </c>
    </row>
    <row r="219" spans="2:8" x14ac:dyDescent="0.3">
      <c r="B219" s="4" t="s">
        <v>130</v>
      </c>
    </row>
    <row r="220" spans="2:8" x14ac:dyDescent="0.3">
      <c r="C220" s="19" t="s">
        <v>66</v>
      </c>
      <c r="D220" s="19" t="s">
        <v>67</v>
      </c>
      <c r="E220" s="19" t="s">
        <v>68</v>
      </c>
      <c r="F220" s="19" t="s">
        <v>69</v>
      </c>
      <c r="G220" s="19" t="s">
        <v>89</v>
      </c>
      <c r="H220" s="33" t="s">
        <v>11</v>
      </c>
    </row>
    <row r="221" spans="2:8" x14ac:dyDescent="0.3">
      <c r="C221" s="3" t="s">
        <v>8</v>
      </c>
      <c r="D221" s="3">
        <v>85</v>
      </c>
      <c r="E221" s="3">
        <v>75</v>
      </c>
      <c r="F221" s="3">
        <v>80</v>
      </c>
      <c r="G221" s="14">
        <f>AVERAGE(D221:F221)</f>
        <v>80</v>
      </c>
      <c r="H221" s="17" t="str">
        <f>IF(E221&gt;=90,"영어최우수",IF(E221&gt;=80,"영어우수","영어보통"))</f>
        <v>영어보통</v>
      </c>
    </row>
    <row r="222" spans="2:8" x14ac:dyDescent="0.3">
      <c r="C222" s="3" t="s">
        <v>9</v>
      </c>
      <c r="D222" s="3">
        <v>70</v>
      </c>
      <c r="E222" s="3">
        <v>75</v>
      </c>
      <c r="F222" s="3">
        <v>60</v>
      </c>
      <c r="G222" s="18">
        <f t="shared" ref="G222:G224" si="16">AVERAGE(D222:F222)</f>
        <v>68.333333333333329</v>
      </c>
      <c r="H222" s="17" t="str">
        <f t="shared" ref="H222:H224" si="17">IF(E222&gt;=90,"영어최우수",IF(E222&gt;=80,"영어우수","영어보통"))</f>
        <v>영어보통</v>
      </c>
    </row>
    <row r="223" spans="2:8" x14ac:dyDescent="0.3">
      <c r="C223" s="3" t="s">
        <v>10</v>
      </c>
      <c r="D223" s="3">
        <v>88</v>
      </c>
      <c r="E223" s="3">
        <v>82</v>
      </c>
      <c r="F223" s="3">
        <v>100</v>
      </c>
      <c r="G223" s="14">
        <f t="shared" si="16"/>
        <v>90</v>
      </c>
      <c r="H223" s="17" t="str">
        <f t="shared" si="17"/>
        <v>영어우수</v>
      </c>
    </row>
    <row r="224" spans="2:8" x14ac:dyDescent="0.3">
      <c r="C224" s="3" t="s">
        <v>17</v>
      </c>
      <c r="D224" s="3">
        <v>90</v>
      </c>
      <c r="E224" s="3">
        <v>90</v>
      </c>
      <c r="F224" s="3">
        <v>80</v>
      </c>
      <c r="G224" s="18">
        <f t="shared" si="16"/>
        <v>86.666666666666671</v>
      </c>
      <c r="H224" s="17" t="str">
        <f t="shared" si="17"/>
        <v>영어최우수</v>
      </c>
    </row>
    <row r="225" spans="2:11" x14ac:dyDescent="0.3">
      <c r="C225" s="5"/>
      <c r="D225" s="5"/>
      <c r="E225" s="5"/>
      <c r="F225" s="5"/>
      <c r="G225" s="15"/>
    </row>
    <row r="226" spans="2:11" x14ac:dyDescent="0.3">
      <c r="B226" s="4" t="s">
        <v>131</v>
      </c>
    </row>
    <row r="227" spans="2:11" x14ac:dyDescent="0.3">
      <c r="C227" s="19" t="s">
        <v>90</v>
      </c>
      <c r="D227" s="19" t="s">
        <v>66</v>
      </c>
      <c r="E227" s="19" t="s">
        <v>67</v>
      </c>
      <c r="F227" s="19" t="s">
        <v>68</v>
      </c>
      <c r="G227" s="19" t="s">
        <v>69</v>
      </c>
      <c r="H227" s="19" t="s">
        <v>91</v>
      </c>
    </row>
    <row r="228" spans="2:11" x14ac:dyDescent="0.3">
      <c r="C228" s="3" t="s">
        <v>14</v>
      </c>
      <c r="D228" s="3" t="s">
        <v>8</v>
      </c>
      <c r="E228" s="3">
        <v>85</v>
      </c>
      <c r="F228" s="3">
        <v>75</v>
      </c>
      <c r="G228" s="3">
        <v>80</v>
      </c>
      <c r="H228" s="14">
        <f>SUM(E228:G228)</f>
        <v>240</v>
      </c>
    </row>
    <row r="229" spans="2:11" x14ac:dyDescent="0.3">
      <c r="C229" s="3" t="s">
        <v>15</v>
      </c>
      <c r="D229" s="3" t="s">
        <v>9</v>
      </c>
      <c r="E229" s="3">
        <v>70</v>
      </c>
      <c r="F229" s="3">
        <v>75</v>
      </c>
      <c r="G229" s="3">
        <v>60</v>
      </c>
      <c r="H229" s="14">
        <f t="shared" ref="H229:H232" si="18">SUM(E229:G229)</f>
        <v>205</v>
      </c>
    </row>
    <row r="230" spans="2:11" x14ac:dyDescent="0.3">
      <c r="C230" s="3" t="s">
        <v>14</v>
      </c>
      <c r="D230" s="3" t="s">
        <v>10</v>
      </c>
      <c r="E230" s="3">
        <v>80</v>
      </c>
      <c r="F230" s="3">
        <v>90</v>
      </c>
      <c r="G230" s="3">
        <v>100</v>
      </c>
      <c r="H230" s="14">
        <f t="shared" si="18"/>
        <v>270</v>
      </c>
      <c r="J230" s="41" t="s">
        <v>92</v>
      </c>
      <c r="K230" s="42"/>
    </row>
    <row r="231" spans="2:11" x14ac:dyDescent="0.3">
      <c r="C231" s="3" t="s">
        <v>1</v>
      </c>
      <c r="D231" s="3" t="s">
        <v>17</v>
      </c>
      <c r="E231" s="3">
        <v>100</v>
      </c>
      <c r="F231" s="3">
        <v>90</v>
      </c>
      <c r="G231" s="3">
        <v>100</v>
      </c>
      <c r="H231" s="14">
        <f t="shared" si="18"/>
        <v>290</v>
      </c>
      <c r="J231" s="34">
        <f>SUMIF(C228:C232,"3학년",E228:E232)</f>
        <v>265</v>
      </c>
      <c r="K231" s="35"/>
    </row>
    <row r="232" spans="2:11" x14ac:dyDescent="0.3">
      <c r="C232" s="3" t="s">
        <v>15</v>
      </c>
      <c r="D232" s="3" t="s">
        <v>18</v>
      </c>
      <c r="E232" s="3">
        <v>90</v>
      </c>
      <c r="F232" s="3">
        <v>80</v>
      </c>
      <c r="G232" s="3">
        <v>80</v>
      </c>
      <c r="H232" s="14">
        <f t="shared" si="18"/>
        <v>250</v>
      </c>
    </row>
    <row r="233" spans="2:11" x14ac:dyDescent="0.3">
      <c r="C233" s="5"/>
      <c r="D233" s="5"/>
      <c r="E233" s="5"/>
      <c r="F233" s="5"/>
      <c r="G233" s="5"/>
      <c r="H233" s="15"/>
    </row>
    <row r="234" spans="2:11" x14ac:dyDescent="0.3">
      <c r="B234" s="30" t="s">
        <v>132</v>
      </c>
    </row>
    <row r="235" spans="2:11" x14ac:dyDescent="0.3">
      <c r="C235" s="19" t="s">
        <v>90</v>
      </c>
      <c r="D235" s="19" t="s">
        <v>66</v>
      </c>
      <c r="E235" s="19" t="s">
        <v>67</v>
      </c>
      <c r="F235" s="19" t="s">
        <v>68</v>
      </c>
      <c r="G235" s="19" t="s">
        <v>69</v>
      </c>
      <c r="H235" s="19" t="s">
        <v>91</v>
      </c>
    </row>
    <row r="236" spans="2:11" x14ac:dyDescent="0.3">
      <c r="C236" s="3" t="s">
        <v>14</v>
      </c>
      <c r="D236" s="3" t="s">
        <v>8</v>
      </c>
      <c r="E236" s="3">
        <v>85</v>
      </c>
      <c r="F236" s="3">
        <v>75</v>
      </c>
      <c r="G236" s="3">
        <v>80</v>
      </c>
      <c r="H236" s="14">
        <f>SUM(E236:G236)</f>
        <v>240</v>
      </c>
    </row>
    <row r="237" spans="2:11" x14ac:dyDescent="0.3">
      <c r="C237" s="3" t="s">
        <v>15</v>
      </c>
      <c r="D237" s="3" t="s">
        <v>9</v>
      </c>
      <c r="E237" s="3">
        <v>70</v>
      </c>
      <c r="F237" s="3">
        <v>75</v>
      </c>
      <c r="G237" s="3">
        <v>60</v>
      </c>
      <c r="H237" s="14">
        <f t="shared" ref="H237:H240" si="19">SUM(E237:G237)</f>
        <v>205</v>
      </c>
    </row>
    <row r="238" spans="2:11" x14ac:dyDescent="0.3">
      <c r="C238" s="3" t="s">
        <v>14</v>
      </c>
      <c r="D238" s="3" t="s">
        <v>10</v>
      </c>
      <c r="E238" s="3">
        <v>80</v>
      </c>
      <c r="F238" s="3">
        <v>90</v>
      </c>
      <c r="G238" s="3">
        <v>100</v>
      </c>
      <c r="H238" s="14">
        <f t="shared" si="19"/>
        <v>270</v>
      </c>
      <c r="J238" s="41" t="s">
        <v>93</v>
      </c>
      <c r="K238" s="42"/>
    </row>
    <row r="239" spans="2:11" x14ac:dyDescent="0.3">
      <c r="C239" s="3" t="s">
        <v>15</v>
      </c>
      <c r="D239" s="3" t="s">
        <v>17</v>
      </c>
      <c r="E239" s="3">
        <v>100</v>
      </c>
      <c r="F239" s="3">
        <v>90</v>
      </c>
      <c r="G239" s="3">
        <v>100</v>
      </c>
      <c r="H239" s="14">
        <f t="shared" si="19"/>
        <v>290</v>
      </c>
      <c r="J239" s="34">
        <f>COUNTIF(E236:G240,"&gt;=80")</f>
        <v>11</v>
      </c>
      <c r="K239" s="35"/>
    </row>
    <row r="240" spans="2:11" x14ac:dyDescent="0.3">
      <c r="C240" s="3" t="s">
        <v>15</v>
      </c>
      <c r="D240" s="3" t="s">
        <v>18</v>
      </c>
      <c r="E240" s="3">
        <v>90</v>
      </c>
      <c r="F240" s="3">
        <v>80</v>
      </c>
      <c r="G240" s="3">
        <v>80</v>
      </c>
      <c r="H240" s="14">
        <f t="shared" si="19"/>
        <v>250</v>
      </c>
    </row>
    <row r="242" spans="2:8" x14ac:dyDescent="0.3">
      <c r="B242" s="4" t="s">
        <v>133</v>
      </c>
    </row>
    <row r="243" spans="2:8" x14ac:dyDescent="0.3">
      <c r="C243" s="19" t="s">
        <v>75</v>
      </c>
      <c r="D243" s="19" t="s">
        <v>67</v>
      </c>
      <c r="E243" s="19" t="s">
        <v>68</v>
      </c>
      <c r="F243" s="19" t="s">
        <v>69</v>
      </c>
      <c r="G243" s="19" t="s">
        <v>89</v>
      </c>
      <c r="H243" s="33" t="s">
        <v>11</v>
      </c>
    </row>
    <row r="244" spans="2:8" x14ac:dyDescent="0.3">
      <c r="C244" s="3" t="s">
        <v>8</v>
      </c>
      <c r="D244" s="3">
        <v>85</v>
      </c>
      <c r="E244" s="3">
        <v>75</v>
      </c>
      <c r="F244" s="3">
        <v>80</v>
      </c>
      <c r="G244" s="14">
        <f>AVERAGE(D244:F244)</f>
        <v>80</v>
      </c>
      <c r="H244" s="17" t="str">
        <f>IF(AND(D244&gt;=80,E244&gt;=80),"우수","보통")</f>
        <v>보통</v>
      </c>
    </row>
    <row r="245" spans="2:8" x14ac:dyDescent="0.3">
      <c r="C245" s="3" t="s">
        <v>9</v>
      </c>
      <c r="D245" s="3">
        <v>70</v>
      </c>
      <c r="E245" s="3">
        <v>75</v>
      </c>
      <c r="F245" s="3">
        <v>60</v>
      </c>
      <c r="G245" s="18">
        <f t="shared" ref="G245:G247" si="20">AVERAGE(D245:F245)</f>
        <v>68.333333333333329</v>
      </c>
      <c r="H245" s="17" t="str">
        <f t="shared" ref="H245:H247" si="21">IF(AND(D245&gt;=80,E245&gt;=80),"우수","보통")</f>
        <v>보통</v>
      </c>
    </row>
    <row r="246" spans="2:8" x14ac:dyDescent="0.3">
      <c r="C246" s="3" t="s">
        <v>10</v>
      </c>
      <c r="D246" s="3">
        <v>80</v>
      </c>
      <c r="E246" s="3">
        <v>90</v>
      </c>
      <c r="F246" s="3">
        <v>100</v>
      </c>
      <c r="G246" s="14">
        <f t="shared" si="20"/>
        <v>90</v>
      </c>
      <c r="H246" s="17" t="str">
        <f t="shared" si="21"/>
        <v>우수</v>
      </c>
    </row>
    <row r="247" spans="2:8" x14ac:dyDescent="0.3">
      <c r="C247" s="3" t="s">
        <v>17</v>
      </c>
      <c r="D247" s="3">
        <v>90</v>
      </c>
      <c r="E247" s="3">
        <v>90</v>
      </c>
      <c r="F247" s="3">
        <v>80</v>
      </c>
      <c r="G247" s="18">
        <f t="shared" si="20"/>
        <v>86.666666666666671</v>
      </c>
      <c r="H247" s="17" t="str">
        <f t="shared" si="21"/>
        <v>우수</v>
      </c>
    </row>
  </sheetData>
  <sortState ref="B136:H140">
    <sortCondition ref="D138:D140"/>
  </sortState>
  <mergeCells count="8">
    <mergeCell ref="J239:K239"/>
    <mergeCell ref="J84:J85"/>
    <mergeCell ref="J90:J91"/>
    <mergeCell ref="C128:D128"/>
    <mergeCell ref="C115:F115"/>
    <mergeCell ref="J230:K230"/>
    <mergeCell ref="J231:K231"/>
    <mergeCell ref="J238:K2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기말문제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user</cp:lastModifiedBy>
  <dcterms:created xsi:type="dcterms:W3CDTF">2018-05-30T04:50:40Z</dcterms:created>
  <dcterms:modified xsi:type="dcterms:W3CDTF">2022-12-01T01:30:53Z</dcterms:modified>
</cp:coreProperties>
</file>