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0A3B82D7-5D8F-4562-9D96-DECE5BC01130}" xr6:coauthVersionLast="47" xr6:coauthVersionMax="47" xr10:uidLastSave="{00000000-0000-0000-0000-000000000000}"/>
  <bookViews>
    <workbookView xWindow="7200" yWindow="3105" windowWidth="21600" windowHeight="11385" activeTab="2" xr2:uid="{571D6725-6932-4A8A-8476-E2688F8EB7A0}"/>
  </bookViews>
  <sheets>
    <sheet name="PetData" sheetId="1" r:id="rId1"/>
    <sheet name="PetSkillData" sheetId="7" r:id="rId2"/>
    <sheet name="PetPassiveSkillData" sheetId="14" r:id="rId3"/>
    <sheet name="PetUpgradeData" sheetId="5" r:id="rId4"/>
    <sheet name="PetEvolutionData" sheetId="6" r:id="rId5"/>
    <sheet name="PetEquipmentData" sheetId="8" r:id="rId6"/>
    <sheet name="PetEquipmentUpgradeData" sheetId="13" r:id="rId7"/>
    <sheet name="PetEquipmentOwnStatData" sheetId="9" r:id="rId8"/>
    <sheet name="PetEquipmentReforgeData" sheetId="10" r:id="rId9"/>
    <sheet name="PetEquipmentCommonData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 l="1"/>
  <c r="Q13" i="7" l="1"/>
  <c r="Q14" i="7"/>
  <c r="Q15" i="7"/>
  <c r="Q16" i="7"/>
  <c r="Q17" i="7"/>
  <c r="Q18" i="7"/>
  <c r="Q19" i="7"/>
  <c r="Q20" i="7"/>
  <c r="Q21" i="7"/>
  <c r="Q22" i="7"/>
  <c r="Q23" i="7"/>
  <c r="Q24" i="7"/>
  <c r="Q12" i="7"/>
  <c r="Q11" i="7"/>
  <c r="Q10" i="7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K30" i="13"/>
  <c r="S18" i="9"/>
  <c r="S15" i="9"/>
  <c r="I21" i="12"/>
  <c r="I22" i="12"/>
  <c r="I20" i="12"/>
  <c r="I18" i="12"/>
  <c r="I19" i="12"/>
  <c r="I17" i="12"/>
  <c r="I12" i="12"/>
  <c r="I13" i="12"/>
  <c r="I14" i="12"/>
  <c r="I15" i="12"/>
  <c r="I16" i="12"/>
  <c r="I11" i="12"/>
  <c r="K4" i="6" l="1"/>
  <c r="S110" i="8"/>
  <c r="S108" i="8"/>
  <c r="S109" i="8" s="1"/>
  <c r="S111" i="8" s="1"/>
  <c r="R108" i="8"/>
  <c r="R109" i="8" s="1"/>
  <c r="R111" i="8" s="1"/>
  <c r="S112" i="8" s="1"/>
  <c r="S96" i="8"/>
  <c r="S97" i="8" s="1"/>
  <c r="S99" i="8" s="1"/>
  <c r="S100" i="8" s="1"/>
  <c r="R96" i="8"/>
  <c r="R97" i="8" s="1"/>
  <c r="S88" i="8"/>
  <c r="S24" i="9"/>
  <c r="S25" i="9" s="1"/>
  <c r="T24" i="9"/>
  <c r="T25" i="9" s="1"/>
  <c r="W22" i="9"/>
  <c r="W23" i="9" s="1"/>
  <c r="W24" i="9" s="1"/>
  <c r="W25" i="9" s="1"/>
  <c r="W26" i="9" s="1"/>
  <c r="W28" i="9" s="1"/>
  <c r="W29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K22" i="9"/>
  <c r="L22" i="9" s="1"/>
  <c r="K23" i="9"/>
  <c r="L23" i="9" s="1"/>
  <c r="K24" i="9"/>
  <c r="L24" i="9" s="1"/>
  <c r="K25" i="9"/>
  <c r="L25" i="9" s="1"/>
  <c r="K26" i="9"/>
  <c r="L26" i="9" s="1"/>
  <c r="K28" i="9"/>
  <c r="L28" i="9" s="1"/>
  <c r="K29" i="9"/>
  <c r="L29" i="9" s="1"/>
  <c r="K31" i="9"/>
  <c r="L31" i="9" s="1"/>
  <c r="K32" i="9"/>
  <c r="L32" i="9" s="1"/>
  <c r="K33" i="9"/>
  <c r="L33" i="9" s="1"/>
  <c r="K34" i="9"/>
  <c r="L34" i="9" s="1"/>
  <c r="K35" i="9"/>
  <c r="L35" i="9" s="1"/>
  <c r="K36" i="9"/>
  <c r="L36" i="9" s="1"/>
  <c r="K37" i="9"/>
  <c r="L37" i="9" s="1"/>
  <c r="K38" i="9"/>
  <c r="N38" i="9" s="1"/>
  <c r="K39" i="9"/>
  <c r="N39" i="9" s="1"/>
  <c r="K40" i="9"/>
  <c r="N40" i="9" s="1"/>
  <c r="K41" i="9"/>
  <c r="L41" i="9" s="1"/>
  <c r="K42" i="9"/>
  <c r="L42" i="9" s="1"/>
  <c r="K43" i="9"/>
  <c r="L43" i="9" s="1"/>
  <c r="K20" i="9"/>
  <c r="L20" i="9" s="1"/>
  <c r="G20" i="9"/>
  <c r="F9" i="13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F13" i="13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F12" i="13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F11" i="13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F10" i="13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F8" i="13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F7" i="13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F6" i="13"/>
  <c r="G6" i="13" s="1"/>
  <c r="H6" i="13" s="1"/>
  <c r="I6" i="13" s="1"/>
  <c r="J6" i="13" s="1"/>
  <c r="K6" i="13" s="1"/>
  <c r="L6" i="13" s="1"/>
  <c r="M6" i="13" s="1"/>
  <c r="N6" i="13" s="1"/>
  <c r="O6" i="13" s="1"/>
  <c r="F5" i="13"/>
  <c r="G5" i="13" s="1"/>
  <c r="H5" i="13" s="1"/>
  <c r="I5" i="13" s="1"/>
  <c r="J5" i="13" s="1"/>
  <c r="K5" i="13" s="1"/>
  <c r="L5" i="13" s="1"/>
  <c r="M5" i="13" s="1"/>
  <c r="N5" i="13" s="1"/>
  <c r="O5" i="13" s="1"/>
  <c r="F4" i="13"/>
  <c r="G4" i="13" s="1"/>
  <c r="H4" i="13" s="1"/>
  <c r="I4" i="13" s="1"/>
  <c r="J4" i="13" s="1"/>
  <c r="K4" i="13" s="1"/>
  <c r="L4" i="13" s="1"/>
  <c r="M4" i="13" s="1"/>
  <c r="N4" i="13" s="1"/>
  <c r="O4" i="13" s="1"/>
  <c r="F7" i="12"/>
  <c r="F5" i="12" s="1"/>
  <c r="F6" i="12"/>
  <c r="F4" i="12"/>
  <c r="O40" i="9" l="1"/>
  <c r="O39" i="9"/>
  <c r="O41" i="9"/>
  <c r="O43" i="9"/>
  <c r="O42" i="9"/>
  <c r="O38" i="9"/>
  <c r="U25" i="9"/>
  <c r="N43" i="9"/>
  <c r="N42" i="9"/>
  <c r="N41" i="9"/>
  <c r="N44" i="9" s="1"/>
  <c r="S17" i="9"/>
  <c r="S16" i="9"/>
  <c r="S14" i="9"/>
  <c r="S11" i="9"/>
  <c r="S10" i="9"/>
  <c r="S13" i="9"/>
  <c r="M32" i="9"/>
  <c r="M37" i="9"/>
  <c r="M36" i="9"/>
  <c r="M35" i="9"/>
  <c r="M34" i="9"/>
  <c r="M38" i="9"/>
  <c r="M33" i="9"/>
  <c r="M43" i="9"/>
  <c r="L38" i="9"/>
  <c r="M42" i="9"/>
  <c r="M41" i="9"/>
  <c r="M40" i="9"/>
  <c r="M39" i="9"/>
  <c r="L40" i="9"/>
  <c r="L39" i="9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G60" i="10"/>
  <c r="H60" i="10"/>
  <c r="I60" i="10"/>
  <c r="J60" i="10"/>
  <c r="K60" i="10"/>
  <c r="L60" i="10"/>
  <c r="M60" i="10"/>
  <c r="N60" i="10"/>
  <c r="O60" i="10"/>
  <c r="F60" i="10"/>
  <c r="F24" i="13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F22" i="13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F20" i="13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F19" i="13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F18" i="13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F17" i="13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F16" i="13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F15" i="13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G9" i="10"/>
  <c r="H9" i="10" s="1"/>
  <c r="I9" i="10" s="1"/>
  <c r="J9" i="10" s="1"/>
  <c r="G10" i="10"/>
  <c r="H10" i="10" s="1"/>
  <c r="I10" i="10" s="1"/>
  <c r="J10" i="10" s="1"/>
  <c r="G47" i="10"/>
  <c r="H47" i="10" s="1"/>
  <c r="I47" i="10" s="1"/>
  <c r="J47" i="10" s="1"/>
  <c r="G48" i="10"/>
  <c r="H48" i="10" s="1"/>
  <c r="I48" i="10" s="1"/>
  <c r="J48" i="10" s="1"/>
  <c r="M44" i="9" l="1"/>
  <c r="L44" i="9"/>
  <c r="Q16" i="8"/>
  <c r="R25" i="8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21" i="8"/>
  <c r="R22" i="8" s="1"/>
  <c r="R20" i="8"/>
  <c r="R16" i="8"/>
  <c r="Q35" i="8"/>
  <c r="Q36" i="8" s="1"/>
  <c r="Q32" i="8"/>
  <c r="Q25" i="8"/>
  <c r="Q26" i="8" s="1"/>
  <c r="Q20" i="8"/>
  <c r="Q21" i="8" s="1"/>
  <c r="Q22" i="8" l="1"/>
  <c r="Q27" i="8"/>
  <c r="Q37" i="8"/>
  <c r="Q28" i="8" l="1"/>
  <c r="H11" i="6" l="1"/>
  <c r="V11" i="6"/>
  <c r="U11" i="6"/>
  <c r="T11" i="6"/>
</calcChain>
</file>

<file path=xl/sharedStrings.xml><?xml version="1.0" encoding="utf-8"?>
<sst xmlns="http://schemas.openxmlformats.org/spreadsheetml/2006/main" count="1548" uniqueCount="534">
  <si>
    <t>id</t>
    <phoneticPr fontId="1" type="noConversion"/>
  </si>
  <si>
    <t>valueType</t>
    <phoneticPr fontId="1" type="noConversion"/>
  </si>
  <si>
    <t>baseValue</t>
    <phoneticPr fontId="1" type="noConversion"/>
  </si>
  <si>
    <t>levelUpValue</t>
    <phoneticPr fontId="1" type="noConversion"/>
  </si>
  <si>
    <t>type</t>
    <phoneticPr fontId="1" type="noConversion"/>
  </si>
  <si>
    <t>maxLevel</t>
    <phoneticPr fontId="1" type="noConversion"/>
  </si>
  <si>
    <t>AtkRatio</t>
    <phoneticPr fontId="1" type="noConversion"/>
  </si>
  <si>
    <t>HpRatio</t>
    <phoneticPr fontId="1" type="noConversion"/>
  </si>
  <si>
    <t>ownStats #1</t>
  </si>
  <si>
    <t>ownStats #2</t>
  </si>
  <si>
    <t>Fire</t>
    <phoneticPr fontId="1" type="noConversion"/>
  </si>
  <si>
    <t>Grass</t>
    <phoneticPr fontId="1" type="noConversion"/>
  </si>
  <si>
    <t>Water</t>
    <phoneticPr fontId="1" type="noConversion"/>
  </si>
  <si>
    <t>[PetData]</t>
    <phoneticPr fontId="1" type="noConversion"/>
  </si>
  <si>
    <t>Pet_1</t>
    <phoneticPr fontId="1" type="noConversion"/>
  </si>
  <si>
    <t>Pet_2</t>
    <phoneticPr fontId="1" type="noConversion"/>
  </si>
  <si>
    <t>Pet_3</t>
    <phoneticPr fontId="1" type="noConversion"/>
  </si>
  <si>
    <t>OwnStat_PetAtkRaio</t>
    <phoneticPr fontId="1" type="noConversion"/>
  </si>
  <si>
    <t>OwnStat_PetHpRatio</t>
    <phoneticPr fontId="1" type="noConversion"/>
  </si>
  <si>
    <t>[PetOwnStatData]</t>
    <phoneticPr fontId="1" type="noConversion"/>
  </si>
  <si>
    <t>maxStep</t>
    <phoneticPr fontId="1" type="noConversion"/>
  </si>
  <si>
    <t>step</t>
    <phoneticPr fontId="1" type="noConversion"/>
  </si>
  <si>
    <t>[PetStepData]</t>
    <phoneticPr fontId="1" type="noConversion"/>
  </si>
  <si>
    <t>[PetLevelUpData]</t>
    <phoneticPr fontId="1" type="noConversion"/>
  </si>
  <si>
    <t>[CompatibilityData]</t>
    <phoneticPr fontId="1" type="noConversion"/>
  </si>
  <si>
    <t>weakType</t>
    <phoneticPr fontId="1" type="noConversion"/>
  </si>
  <si>
    <t>strongType</t>
    <phoneticPr fontId="1" type="noConversion"/>
  </si>
  <si>
    <t>[PetEquipStatData]</t>
    <phoneticPr fontId="1" type="noConversion"/>
  </si>
  <si>
    <t>AddDmg</t>
    <phoneticPr fontId="1" type="noConversion"/>
  </si>
  <si>
    <t>value</t>
    <phoneticPr fontId="1" type="noConversion"/>
  </si>
  <si>
    <t>[PetEvolutionData]</t>
    <phoneticPr fontId="1" type="noConversion"/>
  </si>
  <si>
    <t>require</t>
    <phoneticPr fontId="1" type="noConversion"/>
  </si>
  <si>
    <t>weakTypeAtkValue</t>
    <phoneticPr fontId="1" type="noConversion"/>
  </si>
  <si>
    <t>strongTypeAtkValue</t>
    <phoneticPr fontId="1" type="noConversion"/>
  </si>
  <si>
    <t>[PetCommonData]*</t>
    <phoneticPr fontId="1" type="noConversion"/>
  </si>
  <si>
    <t>OwnStat_PetAtkRaio</t>
  </si>
  <si>
    <t>probs #C</t>
    <phoneticPr fontId="1" type="noConversion"/>
  </si>
  <si>
    <t>probs #B</t>
    <phoneticPr fontId="1" type="noConversion"/>
  </si>
  <si>
    <t>probs #A</t>
    <phoneticPr fontId="1" type="noConversion"/>
  </si>
  <si>
    <t>probs #S</t>
    <phoneticPr fontId="1" type="noConversion"/>
  </si>
  <si>
    <t>probs #SS</t>
    <phoneticPr fontId="1" type="noConversion"/>
  </si>
  <si>
    <t>probs #SSS</t>
    <phoneticPr fontId="1" type="noConversion"/>
  </si>
  <si>
    <t>[PetEvolutionStatGradeProbData]</t>
    <phoneticPr fontId="1" type="noConversion"/>
  </si>
  <si>
    <t>[PetEvolutionStatValueData]</t>
    <phoneticPr fontId="1" type="noConversion"/>
  </si>
  <si>
    <t>statType</t>
    <phoneticPr fontId="1" type="noConversion"/>
  </si>
  <si>
    <t>statValue #C</t>
    <phoneticPr fontId="1" type="noConversion"/>
  </si>
  <si>
    <t>statValue #B</t>
    <phoneticPr fontId="1" type="noConversion"/>
  </si>
  <si>
    <t>statValue #A</t>
    <phoneticPr fontId="1" type="noConversion"/>
  </si>
  <si>
    <t>statValue #S</t>
    <phoneticPr fontId="1" type="noConversion"/>
  </si>
  <si>
    <t>statValue #SS</t>
    <phoneticPr fontId="1" type="noConversion"/>
  </si>
  <si>
    <t>statValue #SSS</t>
    <phoneticPr fontId="1" type="noConversion"/>
  </si>
  <si>
    <t>CriProb</t>
    <phoneticPr fontId="1" type="noConversion"/>
  </si>
  <si>
    <t>CriDmg</t>
    <phoneticPr fontId="1" type="noConversion"/>
  </si>
  <si>
    <t>AtkSpeedRatio</t>
    <phoneticPr fontId="1" type="noConversion"/>
  </si>
  <si>
    <t>MoveSpeedRatio</t>
    <phoneticPr fontId="1" type="noConversion"/>
  </si>
  <si>
    <t>AddDmg</t>
  </si>
  <si>
    <t>BossDmg</t>
  </si>
  <si>
    <t>MonsterDmg</t>
    <phoneticPr fontId="1" type="noConversion"/>
  </si>
  <si>
    <t>ExpAmount</t>
  </si>
  <si>
    <t>GoldAmount</t>
  </si>
  <si>
    <t>SkillDmg</t>
    <phoneticPr fontId="1" type="noConversion"/>
  </si>
  <si>
    <t>#설명</t>
    <phoneticPr fontId="1" type="noConversion"/>
  </si>
  <si>
    <t>약3주</t>
    <phoneticPr fontId="1" type="noConversion"/>
  </si>
  <si>
    <t>약4주</t>
    <phoneticPr fontId="1" type="noConversion"/>
  </si>
  <si>
    <t>약2주</t>
    <phoneticPr fontId="1" type="noConversion"/>
  </si>
  <si>
    <t>약1주</t>
    <phoneticPr fontId="1" type="noConversion"/>
  </si>
  <si>
    <t>[PetEvolutionStatUnlockData]</t>
    <phoneticPr fontId="1" type="noConversion"/>
  </si>
  <si>
    <t>changePrice #0</t>
    <phoneticPr fontId="1" type="noConversion"/>
  </si>
  <si>
    <t>changePrice #1</t>
    <phoneticPr fontId="1" type="noConversion"/>
  </si>
  <si>
    <t>changePrice #2</t>
    <phoneticPr fontId="1" type="noConversion"/>
  </si>
  <si>
    <t>changePrice #3</t>
    <phoneticPr fontId="1" type="noConversion"/>
  </si>
  <si>
    <t>evolutionStatMaxSlot</t>
    <phoneticPr fontId="1" type="noConversion"/>
  </si>
  <si>
    <t>unlockSlot #1</t>
    <phoneticPr fontId="1" type="noConversion"/>
  </si>
  <si>
    <t>unlockSlot #2</t>
    <phoneticPr fontId="1" type="noConversion"/>
  </si>
  <si>
    <t>unlockSlot #3</t>
    <phoneticPr fontId="1" type="noConversion"/>
  </si>
  <si>
    <t>unlockSlot #4</t>
    <phoneticPr fontId="1" type="noConversion"/>
  </si>
  <si>
    <t>evolutionStatMaxPreset</t>
  </si>
  <si>
    <t>coolTime</t>
    <phoneticPr fontId="1" type="noConversion"/>
  </si>
  <si>
    <t>duration</t>
    <phoneticPr fontId="1" type="noConversion"/>
  </si>
  <si>
    <t>atkRange</t>
    <phoneticPr fontId="1" type="noConversion"/>
  </si>
  <si>
    <t>atkDelay</t>
    <phoneticPr fontId="1" type="noConversion"/>
  </si>
  <si>
    <t>skillValue</t>
    <phoneticPr fontId="1" type="noConversion"/>
  </si>
  <si>
    <t>targetCount</t>
    <phoneticPr fontId="1" type="noConversion"/>
  </si>
  <si>
    <t>skillFX</t>
    <phoneticPr fontId="1" type="noConversion"/>
  </si>
  <si>
    <t>Active</t>
    <phoneticPr fontId="1" type="noConversion"/>
  </si>
  <si>
    <t>Skill_Pet_Fire_1</t>
  </si>
  <si>
    <t>Skill_Pet_Fire_1</t>
    <phoneticPr fontId="1" type="noConversion"/>
  </si>
  <si>
    <t>Skill_Pet_Grass_1</t>
    <phoneticPr fontId="1" type="noConversion"/>
  </si>
  <si>
    <t>Skill_Pet_Water_1</t>
    <phoneticPr fontId="1" type="noConversion"/>
  </si>
  <si>
    <t>파이어보오올</t>
    <phoneticPr fontId="1" type="noConversion"/>
  </si>
  <si>
    <t>풀바라아아람</t>
    <phoneticPr fontId="1" type="noConversion"/>
  </si>
  <si>
    <t>버블버블</t>
    <phoneticPr fontId="1" type="noConversion"/>
  </si>
  <si>
    <t>Skill_Pet_Fire</t>
    <phoneticPr fontId="1" type="noConversion"/>
  </si>
  <si>
    <t>Skill_Pet_Grass</t>
    <phoneticPr fontId="1" type="noConversion"/>
  </si>
  <si>
    <t>Skill_Pet_Water</t>
    <phoneticPr fontId="1" type="noConversion"/>
  </si>
  <si>
    <t>soundReleaseImmediately</t>
    <phoneticPr fontId="1" type="noConversion"/>
  </si>
  <si>
    <t>changePrice #4</t>
    <phoneticPr fontId="1" type="noConversion"/>
  </si>
  <si>
    <t>changePrice #5</t>
    <phoneticPr fontId="1" type="noConversion"/>
  </si>
  <si>
    <t>unlockSlot #5</t>
    <phoneticPr fontId="1" type="noConversion"/>
  </si>
  <si>
    <t>Skill_Pet_Fire_2</t>
    <phoneticPr fontId="1" type="noConversion"/>
  </si>
  <si>
    <t>Skill_Pet_Grass_2</t>
    <phoneticPr fontId="1" type="noConversion"/>
  </si>
  <si>
    <t>Skill_Pet_Water_2</t>
    <phoneticPr fontId="1" type="noConversion"/>
  </si>
  <si>
    <t>[PetSkillUnlockData]</t>
    <phoneticPr fontId="1" type="noConversion"/>
  </si>
  <si>
    <t>skillAnim</t>
    <phoneticPr fontId="1" type="noConversion"/>
  </si>
  <si>
    <t>skillSound</t>
    <phoneticPr fontId="1" type="noConversion"/>
  </si>
  <si>
    <t>grade</t>
    <phoneticPr fontId="1" type="noConversion"/>
  </si>
  <si>
    <t>subGrade</t>
    <phoneticPr fontId="1" type="noConversion"/>
  </si>
  <si>
    <t>ownStats #3</t>
  </si>
  <si>
    <t>combineCount</t>
    <phoneticPr fontId="1" type="noConversion"/>
  </si>
  <si>
    <t>sprite</t>
    <phoneticPr fontId="1" type="noConversion"/>
  </si>
  <si>
    <t>D</t>
    <phoneticPr fontId="1" type="noConversion"/>
  </si>
  <si>
    <t>One_Star</t>
    <phoneticPr fontId="1" type="noConversion"/>
  </si>
  <si>
    <t>Two_Star</t>
  </si>
  <si>
    <t>Three_Star</t>
  </si>
  <si>
    <t>C</t>
    <phoneticPr fontId="1" type="noConversion"/>
  </si>
  <si>
    <t>One_Star</t>
  </si>
  <si>
    <t>B</t>
    <phoneticPr fontId="1" type="noConversion"/>
  </si>
  <si>
    <t>A</t>
    <phoneticPr fontId="1" type="noConversion"/>
  </si>
  <si>
    <t>OwnStat_CriDmg</t>
  </si>
  <si>
    <t>S</t>
    <phoneticPr fontId="1" type="noConversion"/>
  </si>
  <si>
    <t>SS</t>
    <phoneticPr fontId="1" type="noConversion"/>
  </si>
  <si>
    <t>OwnStat_AtkRatio_02</t>
  </si>
  <si>
    <t>OwnStat_CriProb_01</t>
  </si>
  <si>
    <t>SSS</t>
    <phoneticPr fontId="1" type="noConversion"/>
  </si>
  <si>
    <t>OwnStat_SuperCriDmg_01</t>
    <phoneticPr fontId="1" type="noConversion"/>
  </si>
  <si>
    <t>OwnStat_SuperCriProb_01</t>
    <phoneticPr fontId="1" type="noConversion"/>
  </si>
  <si>
    <t>[PetEquipmentData]</t>
    <phoneticPr fontId="1" type="noConversion"/>
  </si>
  <si>
    <t>PetEquipment_1</t>
    <phoneticPr fontId="1" type="noConversion"/>
  </si>
  <si>
    <t>PetEquipment_2</t>
    <phoneticPr fontId="1" type="noConversion"/>
  </si>
  <si>
    <t>PetEquipment_3</t>
  </si>
  <si>
    <t>PetEquipment_4</t>
  </si>
  <si>
    <t>PetEquipment_5</t>
  </si>
  <si>
    <t>PetEquipment_6</t>
  </si>
  <si>
    <t>PetEquipment_7</t>
  </si>
  <si>
    <t>PetEquipment_8</t>
  </si>
  <si>
    <t>PetEquipment_9</t>
  </si>
  <si>
    <t>PetEquipment_10</t>
  </si>
  <si>
    <t>PetEquipment_11</t>
  </si>
  <si>
    <t>PetEquipment_12</t>
  </si>
  <si>
    <t>PetEquipment_13</t>
  </si>
  <si>
    <t>PetEquipment_14</t>
  </si>
  <si>
    <t>PetEquipment_15</t>
  </si>
  <si>
    <t>PetEquipment_16</t>
  </si>
  <si>
    <t>PetEquipment_17</t>
  </si>
  <si>
    <t>PetEquipment_18</t>
  </si>
  <si>
    <t>PetEquipment_19</t>
  </si>
  <si>
    <t>PetEquipment_20</t>
  </si>
  <si>
    <t>PetEquipment_21</t>
  </si>
  <si>
    <t>PetEquipment_22</t>
  </si>
  <si>
    <t>PetEquipment_23</t>
  </si>
  <si>
    <t>PetEquipment_24</t>
  </si>
  <si>
    <t>PetEquipment_25</t>
  </si>
  <si>
    <t>PetEquipment_26</t>
  </si>
  <si>
    <t>PetEquipment_27</t>
  </si>
  <si>
    <t>PetEquipment_28</t>
  </si>
  <si>
    <t>PetEquipment_29</t>
  </si>
  <si>
    <t>PetEquipment_30</t>
  </si>
  <si>
    <t>PetEquipment_31</t>
  </si>
  <si>
    <t>PetEquipment_32</t>
  </si>
  <si>
    <t>PetEquipment_33</t>
  </si>
  <si>
    <t>PetEquipment_34</t>
  </si>
  <si>
    <t>PetEquipment_35</t>
  </si>
  <si>
    <t>PetEquipment_36</t>
  </si>
  <si>
    <t>PetEquipment_37</t>
  </si>
  <si>
    <t>PetEquipment_38</t>
  </si>
  <si>
    <t>PetEquipment_39</t>
  </si>
  <si>
    <t>PetEquipment_40</t>
  </si>
  <si>
    <t>PetEquipment_41</t>
  </si>
  <si>
    <t>PetEquipment_42</t>
  </si>
  <si>
    <t>PetEquipment_43</t>
  </si>
  <si>
    <t>PetEquipment_44</t>
  </si>
  <si>
    <t>PetEquipment_45</t>
  </si>
  <si>
    <t>PetEquipment_46</t>
  </si>
  <si>
    <t>PetEquipment_47</t>
  </si>
  <si>
    <t>PetEquipment_48</t>
  </si>
  <si>
    <t>PetEquipment_49</t>
  </si>
  <si>
    <t>PetEquipment_50</t>
  </si>
  <si>
    <t>PetEquipment_51</t>
  </si>
  <si>
    <t>PetEquipment_52</t>
  </si>
  <si>
    <t>PetEquipment_53</t>
  </si>
  <si>
    <t>PetEquipment_54</t>
  </si>
  <si>
    <t>PetEquipment_55</t>
  </si>
  <si>
    <t>PetEquipment_56</t>
  </si>
  <si>
    <t>PetEquipment_57</t>
  </si>
  <si>
    <t>PetEquipment_58</t>
  </si>
  <si>
    <t>PetEquipment_59</t>
  </si>
  <si>
    <t>PetEquipment_60</t>
  </si>
  <si>
    <t>PetEquipment_61</t>
  </si>
  <si>
    <t>PetEquipment_62</t>
  </si>
  <si>
    <t>PetEquipment_63</t>
  </si>
  <si>
    <t>OwnStat_AtkRatio_01</t>
    <phoneticPr fontId="1" type="noConversion"/>
  </si>
  <si>
    <t>OwnStat_AtkRatio_02</t>
    <phoneticPr fontId="1" type="noConversion"/>
  </si>
  <si>
    <t>OwnStat_CriProb_02</t>
  </si>
  <si>
    <t>OwnStat_HpRatio_01</t>
    <phoneticPr fontId="1" type="noConversion"/>
  </si>
  <si>
    <t>OwnStat_HpRatio_02</t>
    <phoneticPr fontId="1" type="noConversion"/>
  </si>
  <si>
    <t>SuperCriProb</t>
    <phoneticPr fontId="1" type="noConversion"/>
  </si>
  <si>
    <t>SuperCriDmg</t>
    <phoneticPr fontId="1" type="noConversion"/>
  </si>
  <si>
    <t>[PetEquipmentOwnStatData]</t>
    <phoneticPr fontId="1" type="noConversion"/>
  </si>
  <si>
    <t>maxReforge</t>
    <phoneticPr fontId="1" type="noConversion"/>
  </si>
  <si>
    <t>[PetEquipmentReforgeData]</t>
    <phoneticPr fontId="1" type="noConversion"/>
  </si>
  <si>
    <t>require #0</t>
  </si>
  <si>
    <t>require #1</t>
  </si>
  <si>
    <t>require #2</t>
  </si>
  <si>
    <t>require #3</t>
  </si>
  <si>
    <t>require #4</t>
  </si>
  <si>
    <t>require #5</t>
  </si>
  <si>
    <t>require #6</t>
  </si>
  <si>
    <t>require #7</t>
  </si>
  <si>
    <t>require #8</t>
  </si>
  <si>
    <t>require #9</t>
  </si>
  <si>
    <t>require #10</t>
  </si>
  <si>
    <t>require #11</t>
  </si>
  <si>
    <t>require #12</t>
  </si>
  <si>
    <t>require #13</t>
  </si>
  <si>
    <t>require #14</t>
  </si>
  <si>
    <t>require #15</t>
  </si>
  <si>
    <t>require #16</t>
  </si>
  <si>
    <t>require #17</t>
  </si>
  <si>
    <t>require #18</t>
  </si>
  <si>
    <t>require #19</t>
  </si>
  <si>
    <t>require #20</t>
  </si>
  <si>
    <t>require #21</t>
  </si>
  <si>
    <t>require #22</t>
  </si>
  <si>
    <t>require #23</t>
  </si>
  <si>
    <t>require #24</t>
  </si>
  <si>
    <t>require #25</t>
  </si>
  <si>
    <t>require #26</t>
  </si>
  <si>
    <t>require #27</t>
  </si>
  <si>
    <t>require #28</t>
  </si>
  <si>
    <t>require #29</t>
  </si>
  <si>
    <t>require #30</t>
  </si>
  <si>
    <t>require #31</t>
  </si>
  <si>
    <t>require #32</t>
  </si>
  <si>
    <t>require #33</t>
  </si>
  <si>
    <t>require #34</t>
  </si>
  <si>
    <t>require #35</t>
  </si>
  <si>
    <t>require #36</t>
  </si>
  <si>
    <t>require #37</t>
  </si>
  <si>
    <t>require #38</t>
  </si>
  <si>
    <t>require #39</t>
  </si>
  <si>
    <t>probs #0</t>
  </si>
  <si>
    <t>probs #1</t>
  </si>
  <si>
    <t>probs #2</t>
  </si>
  <si>
    <t>probs #3</t>
  </si>
  <si>
    <t>probs #4</t>
  </si>
  <si>
    <t>probs #5</t>
  </si>
  <si>
    <t>probs #6</t>
  </si>
  <si>
    <t>probs #7</t>
  </si>
  <si>
    <t>probs #8</t>
  </si>
  <si>
    <t>probs #9</t>
  </si>
  <si>
    <t>probs #10</t>
  </si>
  <si>
    <t>probs #11</t>
  </si>
  <si>
    <t>probs #12</t>
  </si>
  <si>
    <t>probs #13</t>
  </si>
  <si>
    <t>probs #14</t>
  </si>
  <si>
    <t>probs #15</t>
  </si>
  <si>
    <t>probs #16</t>
  </si>
  <si>
    <t>probs #17</t>
  </si>
  <si>
    <t>probs #18</t>
  </si>
  <si>
    <t>probs #19</t>
  </si>
  <si>
    <t>probs #20</t>
  </si>
  <si>
    <t>probs #21</t>
  </si>
  <si>
    <t>probs #22</t>
  </si>
  <si>
    <t>probs #23</t>
  </si>
  <si>
    <t>probs #24</t>
  </si>
  <si>
    <t>probs #25</t>
  </si>
  <si>
    <t>probs #26</t>
  </si>
  <si>
    <t>probs #27</t>
  </si>
  <si>
    <t>probs #28</t>
  </si>
  <si>
    <t>probs #29</t>
  </si>
  <si>
    <t>probs #30</t>
  </si>
  <si>
    <t>probs #31</t>
  </si>
  <si>
    <t>probs #32</t>
  </si>
  <si>
    <t>probs #33</t>
  </si>
  <si>
    <t>probs #34</t>
  </si>
  <si>
    <t>probs #35</t>
  </si>
  <si>
    <t>probs #36</t>
  </si>
  <si>
    <t>probs #37</t>
  </si>
  <si>
    <t>probs #38</t>
  </si>
  <si>
    <t>probs #39</t>
  </si>
  <si>
    <t>[PetEquipmentReforgeRequireStoneData]</t>
    <phoneticPr fontId="1" type="noConversion"/>
  </si>
  <si>
    <t>[PetEquipmentReforgeProbData]</t>
    <phoneticPr fontId="1" type="noConversion"/>
  </si>
  <si>
    <t>[PetEquipmentReforgeRequireElementalStoneData]</t>
    <phoneticPr fontId="1" type="noConversion"/>
  </si>
  <si>
    <t>ownOptionMaxCount</t>
    <phoneticPr fontId="1" type="noConversion"/>
  </si>
  <si>
    <t>reforgeAddMaxLevel</t>
    <phoneticPr fontId="1" type="noConversion"/>
  </si>
  <si>
    <t>reforgeFailedBonusProbValue</t>
    <phoneticPr fontId="1" type="noConversion"/>
  </si>
  <si>
    <t>optionStatMaxCount</t>
    <phoneticPr fontId="1" type="noConversion"/>
  </si>
  <si>
    <t>optionStatMaxPreset</t>
    <phoneticPr fontId="1" type="noConversion"/>
  </si>
  <si>
    <t>[PetEquipmentCommonData]*</t>
    <phoneticPr fontId="1" type="noConversion"/>
  </si>
  <si>
    <t>baseRequire</t>
    <phoneticPr fontId="1" type="noConversion"/>
  </si>
  <si>
    <t>reforge #0</t>
  </si>
  <si>
    <t>reforge #1</t>
  </si>
  <si>
    <t>reforge #2</t>
  </si>
  <si>
    <t>reforge #3</t>
  </si>
  <si>
    <t>reforge #4</t>
  </si>
  <si>
    <t>reforge #5</t>
  </si>
  <si>
    <t>reforge #6</t>
  </si>
  <si>
    <t>reforge #7</t>
  </si>
  <si>
    <t>reforge #8</t>
  </si>
  <si>
    <t>reforge #9</t>
  </si>
  <si>
    <t>reforge #10</t>
  </si>
  <si>
    <t>reforge #11</t>
  </si>
  <si>
    <t>reforge #12</t>
  </si>
  <si>
    <t>reforge #13</t>
  </si>
  <si>
    <t>reforge #14</t>
  </si>
  <si>
    <t>reforge #15</t>
  </si>
  <si>
    <t>reforge #16</t>
  </si>
  <si>
    <t>reforge #17</t>
  </si>
  <si>
    <t>reforge #18</t>
  </si>
  <si>
    <t>reforge #19</t>
  </si>
  <si>
    <t>reforge #20</t>
  </si>
  <si>
    <t>reforge #21</t>
  </si>
  <si>
    <t>reforge #22</t>
  </si>
  <si>
    <t>reforge #23</t>
  </si>
  <si>
    <t>reforge #24</t>
  </si>
  <si>
    <t>reforge #25</t>
  </si>
  <si>
    <t>reforge #26</t>
  </si>
  <si>
    <t>reforge #27</t>
  </si>
  <si>
    <t>reforge #28</t>
  </si>
  <si>
    <t>reforge #29</t>
  </si>
  <si>
    <t>reforge #30</t>
  </si>
  <si>
    <t>reforge #31</t>
  </si>
  <si>
    <t>reforge #32</t>
  </si>
  <si>
    <t>reforge #33</t>
  </si>
  <si>
    <t>reforge #34</t>
  </si>
  <si>
    <t>reforge #35</t>
  </si>
  <si>
    <t>reforge #36</t>
  </si>
  <si>
    <t>reforge #37</t>
  </si>
  <si>
    <t>reforge #38</t>
  </si>
  <si>
    <t>reforge #39</t>
  </si>
  <si>
    <t>reforge #40</t>
  </si>
  <si>
    <t>[PetEquipmentUpgradeData]</t>
    <phoneticPr fontId="1" type="noConversion"/>
  </si>
  <si>
    <t>Icon_Pet_Equip_Fire_01</t>
  </si>
  <si>
    <t>Icon_Pet_Equip_Fire_02</t>
    <phoneticPr fontId="1" type="noConversion"/>
  </si>
  <si>
    <t>Icon_Pet_Equip_Fire_03</t>
    <phoneticPr fontId="1" type="noConversion"/>
  </si>
  <si>
    <t>Icon_Pet_Equip_Fire_04</t>
    <phoneticPr fontId="1" type="noConversion"/>
  </si>
  <si>
    <t>Icon_Pet_Equip_Fire_05</t>
    <phoneticPr fontId="1" type="noConversion"/>
  </si>
  <si>
    <t>Icon_Pet_Equip_Fire_06</t>
    <phoneticPr fontId="1" type="noConversion"/>
  </si>
  <si>
    <t>Icon_Pet_Equip_Fire_07</t>
    <phoneticPr fontId="1" type="noConversion"/>
  </si>
  <si>
    <t>Icon_Pet_Equip_Water_01</t>
  </si>
  <si>
    <t>Icon_Pet_Equip_Water_02</t>
    <phoneticPr fontId="1" type="noConversion"/>
  </si>
  <si>
    <t>Icon_Pet_Equip_Water_03</t>
    <phoneticPr fontId="1" type="noConversion"/>
  </si>
  <si>
    <t>Icon_Pet_Equip_Water_04</t>
  </si>
  <si>
    <t>Icon_Pet_Equip_Water_04</t>
    <phoneticPr fontId="1" type="noConversion"/>
  </si>
  <si>
    <t>Icon_Pet_Equip_Water_05</t>
    <phoneticPr fontId="1" type="noConversion"/>
  </si>
  <si>
    <t>Icon_Pet_Equip_Water_06</t>
    <phoneticPr fontId="1" type="noConversion"/>
  </si>
  <si>
    <t>Icon_Pet_Equip_Water_07</t>
    <phoneticPr fontId="1" type="noConversion"/>
  </si>
  <si>
    <t>Icon_Pet_Equip_Grass_01</t>
  </si>
  <si>
    <t>Icon_Pet_Equip_Grass_02</t>
    <phoneticPr fontId="1" type="noConversion"/>
  </si>
  <si>
    <t>Icon_Pet_Equip_Grass_03</t>
    <phoneticPr fontId="1" type="noConversion"/>
  </si>
  <si>
    <t>Icon_Pet_Equip_Grass_04</t>
    <phoneticPr fontId="1" type="noConversion"/>
  </si>
  <si>
    <t>Icon_Pet_Equip_Grass_05</t>
    <phoneticPr fontId="1" type="noConversion"/>
  </si>
  <si>
    <t>Icon_Pet_Equip_Grass_06</t>
    <phoneticPr fontId="1" type="noConversion"/>
  </si>
  <si>
    <t>Icon_Pet_Equip_Grass_07</t>
    <phoneticPr fontId="1" type="noConversion"/>
  </si>
  <si>
    <t>OwnStat_BossDmg_01</t>
    <phoneticPr fontId="1" type="noConversion"/>
  </si>
  <si>
    <t>BossDmg</t>
    <phoneticPr fontId="1" type="noConversion"/>
  </si>
  <si>
    <t>OwnStat_BossDmg_02</t>
    <phoneticPr fontId="1" type="noConversion"/>
  </si>
  <si>
    <t>OwnStat_MonsterDmg_01</t>
    <phoneticPr fontId="1" type="noConversion"/>
  </si>
  <si>
    <t>OwnStat_MonsterDmg_02</t>
    <phoneticPr fontId="1" type="noConversion"/>
  </si>
  <si>
    <t>OwnStat_MonsterDmg_03</t>
    <phoneticPr fontId="1" type="noConversion"/>
  </si>
  <si>
    <t>OwnStat_GoldAmount_01</t>
    <phoneticPr fontId="1" type="noConversion"/>
  </si>
  <si>
    <t>OwnStat_GoldAmount_02</t>
    <phoneticPr fontId="1" type="noConversion"/>
  </si>
  <si>
    <t>OwnStat_ExpAmount_01</t>
  </si>
  <si>
    <t>OwnStat_ExpAmount_01</t>
    <phoneticPr fontId="1" type="noConversion"/>
  </si>
  <si>
    <t>OwnStat_ExpAmount_02</t>
  </si>
  <si>
    <t>OwnStat_ExpAmount_02</t>
    <phoneticPr fontId="1" type="noConversion"/>
  </si>
  <si>
    <t>GoldAmount</t>
    <phoneticPr fontId="1" type="noConversion"/>
  </si>
  <si>
    <t>OwnStat_SuperCriProb_02</t>
    <phoneticPr fontId="1" type="noConversion"/>
  </si>
  <si>
    <t>OwnStat_SuperCriDmg_02</t>
    <phoneticPr fontId="1" type="noConversion"/>
  </si>
  <si>
    <t>OwnStat_SkillDmg_01</t>
    <phoneticPr fontId="1" type="noConversion"/>
  </si>
  <si>
    <t>OwnStat_SkillDmg_02</t>
    <phoneticPr fontId="1" type="noConversion"/>
  </si>
  <si>
    <t>스킬데미지</t>
    <phoneticPr fontId="1" type="noConversion"/>
  </si>
  <si>
    <t>슈퍼크리티컬</t>
    <phoneticPr fontId="1" type="noConversion"/>
  </si>
  <si>
    <t>AmplifyAtk</t>
    <phoneticPr fontId="1" type="noConversion"/>
  </si>
  <si>
    <t>AmplifyHp</t>
    <phoneticPr fontId="1" type="noConversion"/>
  </si>
  <si>
    <t>probs #SR</t>
    <phoneticPr fontId="1" type="noConversion"/>
  </si>
  <si>
    <t>statValue #SR</t>
    <phoneticPr fontId="1" type="noConversion"/>
  </si>
  <si>
    <t>[PetEvolutionStatChangePrice]</t>
  </si>
  <si>
    <t>PetEquipment_64</t>
  </si>
  <si>
    <t>PetEquipment_65</t>
  </si>
  <si>
    <t>PetEquipment_66</t>
  </si>
  <si>
    <t>PetEquipment_67</t>
  </si>
  <si>
    <t>PetEquipment_68</t>
  </si>
  <si>
    <t>PetEquipment_69</t>
  </si>
  <si>
    <t>PetEquipment_70</t>
  </si>
  <si>
    <t>PetEquipment_71</t>
  </si>
  <si>
    <t>PetEquipment_72</t>
  </si>
  <si>
    <t>PetEquipment_73</t>
  </si>
  <si>
    <t>PetEquipment_74</t>
  </si>
  <si>
    <t>PetEquipment_75</t>
  </si>
  <si>
    <t>PetEquipment_76</t>
  </si>
  <si>
    <t>PetEquipment_77</t>
  </si>
  <si>
    <t>PetEquipment_78</t>
  </si>
  <si>
    <t>PetEquipment_79</t>
  </si>
  <si>
    <t>PetEquipment_80</t>
  </si>
  <si>
    <t>PetEquipment_81</t>
  </si>
  <si>
    <t>SR</t>
  </si>
  <si>
    <t>SR</t>
    <phoneticPr fontId="1" type="noConversion"/>
  </si>
  <si>
    <t>SSR</t>
  </si>
  <si>
    <t>SSR</t>
    <phoneticPr fontId="1" type="noConversion"/>
  </si>
  <si>
    <t>Icon_Pet_Equip_Fire_08</t>
  </si>
  <si>
    <t>Icon_Pet_Equip_Fire_09</t>
  </si>
  <si>
    <t>Icon_Pet_Equip_Grass_08</t>
  </si>
  <si>
    <t>Icon_Pet_Equip_Grass_09</t>
    <phoneticPr fontId="1" type="noConversion"/>
  </si>
  <si>
    <t>Icon_Pet_Equip_Water_08</t>
  </si>
  <si>
    <t>Icon_Pet_Equip_Water_09</t>
  </si>
  <si>
    <t>OwnStat_SkillDmg_03</t>
    <phoneticPr fontId="1" type="noConversion"/>
  </si>
  <si>
    <t>OwnStat_BossDmg_03</t>
    <phoneticPr fontId="1" type="noConversion"/>
  </si>
  <si>
    <t>OwnStat_SuperCriDmg_03</t>
    <phoneticPr fontId="1" type="noConversion"/>
  </si>
  <si>
    <t>OwnStat_GoldAmount_03</t>
    <phoneticPr fontId="1" type="noConversion"/>
  </si>
  <si>
    <t>OwnStat_SuperCriProb_03</t>
    <phoneticPr fontId="1" type="noConversion"/>
  </si>
  <si>
    <t>OwnStat_AmplifyAtk_01</t>
    <phoneticPr fontId="1" type="noConversion"/>
  </si>
  <si>
    <t>AmplifyAtk</t>
  </si>
  <si>
    <t>OwnStat_AmplifyHp_01</t>
    <phoneticPr fontId="1" type="noConversion"/>
  </si>
  <si>
    <t>OwnStat_ExpAmount_03</t>
    <phoneticPr fontId="1" type="noConversion"/>
  </si>
  <si>
    <t>reforge #41</t>
  </si>
  <si>
    <t>reforge #42</t>
  </si>
  <si>
    <t>reforge #43</t>
  </si>
  <si>
    <t>reforge #44</t>
  </si>
  <si>
    <t>reforge #45</t>
  </si>
  <si>
    <t>reforge #46</t>
  </si>
  <si>
    <t>reforge #47</t>
  </si>
  <si>
    <t>reforge #48</t>
  </si>
  <si>
    <t>reforge #49</t>
  </si>
  <si>
    <t>reforge #50</t>
  </si>
  <si>
    <t>reforge #51</t>
  </si>
  <si>
    <t>reforge #52</t>
  </si>
  <si>
    <t>reforge #53</t>
  </si>
  <si>
    <t>reforge #54</t>
  </si>
  <si>
    <t>reforge #55</t>
  </si>
  <si>
    <t>reforge #56</t>
  </si>
  <si>
    <t>reforge #57</t>
  </si>
  <si>
    <t>reforge #58</t>
  </si>
  <si>
    <t>reforge #59</t>
  </si>
  <si>
    <t>reforge #60</t>
  </si>
  <si>
    <t>require #40</t>
  </si>
  <si>
    <t>require #41</t>
  </si>
  <si>
    <t>require #42</t>
  </si>
  <si>
    <t>require #43</t>
  </si>
  <si>
    <t>require #44</t>
  </si>
  <si>
    <t>require #45</t>
  </si>
  <si>
    <t>require #46</t>
  </si>
  <si>
    <t>require #47</t>
  </si>
  <si>
    <t>require #48</t>
  </si>
  <si>
    <t>require #49</t>
  </si>
  <si>
    <t>require #50</t>
  </si>
  <si>
    <t>require #51</t>
  </si>
  <si>
    <t>require #52</t>
  </si>
  <si>
    <t>require #53</t>
  </si>
  <si>
    <t>require #54</t>
  </si>
  <si>
    <t>require #55</t>
  </si>
  <si>
    <t>require #56</t>
  </si>
  <si>
    <t>require #57</t>
  </si>
  <si>
    <t>require #58</t>
  </si>
  <si>
    <t>require #59</t>
  </si>
  <si>
    <t>probs #40</t>
  </si>
  <si>
    <t>probs #41</t>
  </si>
  <si>
    <t>probs #42</t>
  </si>
  <si>
    <t>probs #43</t>
  </si>
  <si>
    <t>probs #44</t>
  </si>
  <si>
    <t>probs #45</t>
  </si>
  <si>
    <t>probs #46</t>
  </si>
  <si>
    <t>probs #47</t>
  </si>
  <si>
    <t>probs #48</t>
  </si>
  <si>
    <t>probs #49</t>
  </si>
  <si>
    <t>probs #50</t>
  </si>
  <si>
    <t>probs #51</t>
  </si>
  <si>
    <t>probs #52</t>
  </si>
  <si>
    <t>probs #53</t>
  </si>
  <si>
    <t>probs #54</t>
  </si>
  <si>
    <t>probs #55</t>
  </si>
  <si>
    <t>probs #56</t>
  </si>
  <si>
    <t>probs #57</t>
  </si>
  <si>
    <t>probs #58</t>
  </si>
  <si>
    <t>probs #59</t>
  </si>
  <si>
    <t>passive</t>
    <phoneticPr fontId="1" type="noConversion"/>
  </si>
  <si>
    <t>Skill_Pet_Fire_3</t>
    <phoneticPr fontId="1" type="noConversion"/>
  </si>
  <si>
    <t>Skill_Pet_Grass_3</t>
    <phoneticPr fontId="1" type="noConversion"/>
  </si>
  <si>
    <t>Skill_Pet_Water_3</t>
    <phoneticPr fontId="1" type="noConversion"/>
  </si>
  <si>
    <t>Skill_Pet_Fire_4</t>
    <phoneticPr fontId="1" type="noConversion"/>
  </si>
  <si>
    <t>Skill_Pet_Grass_4</t>
    <phoneticPr fontId="1" type="noConversion"/>
  </si>
  <si>
    <t>Skill_Pet_Water_4</t>
    <phoneticPr fontId="1" type="noConversion"/>
  </si>
  <si>
    <t>Skill_Pet_Fire_5</t>
    <phoneticPr fontId="1" type="noConversion"/>
  </si>
  <si>
    <t>Skill_Pet_Grass_5</t>
    <phoneticPr fontId="1" type="noConversion"/>
  </si>
  <si>
    <t>Skill_Pet_Water_5</t>
    <phoneticPr fontId="1" type="noConversion"/>
  </si>
  <si>
    <t>Skill_Pet_Fire_6</t>
    <phoneticPr fontId="1" type="noConversion"/>
  </si>
  <si>
    <t>Skill_Pet_Grass_6</t>
    <phoneticPr fontId="1" type="noConversion"/>
  </si>
  <si>
    <t>Skill_Pet_Water_6</t>
    <phoneticPr fontId="1" type="noConversion"/>
  </si>
  <si>
    <t>Skill_Pet_Fire_7</t>
    <phoneticPr fontId="1" type="noConversion"/>
  </si>
  <si>
    <t>Skill_Pet_Grass_7</t>
    <phoneticPr fontId="1" type="noConversion"/>
  </si>
  <si>
    <t>Skill_Pet_Water_7</t>
    <phoneticPr fontId="1" type="noConversion"/>
  </si>
  <si>
    <t>SkillValueType</t>
    <phoneticPr fontId="1" type="noConversion"/>
  </si>
  <si>
    <t>HpToAtk</t>
    <phoneticPr fontId="1" type="noConversion"/>
  </si>
  <si>
    <t>CriProbOverToCriDmg</t>
    <phoneticPr fontId="1" type="noConversion"/>
  </si>
  <si>
    <t>AtkSpeedOverToSkillDmg</t>
    <phoneticPr fontId="1" type="noConversion"/>
  </si>
  <si>
    <t>passiveType</t>
    <phoneticPr fontId="1" type="noConversion"/>
  </si>
  <si>
    <t>stackCount</t>
    <phoneticPr fontId="1" type="noConversion"/>
  </si>
  <si>
    <t>Passive</t>
    <phoneticPr fontId="1" type="noConversion"/>
  </si>
  <si>
    <t>SkillDmg</t>
  </si>
  <si>
    <t>[PetPassiveSkillData]</t>
    <phoneticPr fontId="1" type="noConversion"/>
  </si>
  <si>
    <t>Atk</t>
    <phoneticPr fontId="1" type="noConversion"/>
  </si>
  <si>
    <t>unlockSlot #6</t>
  </si>
  <si>
    <t>unlockSlot #7</t>
  </si>
  <si>
    <t>unlockSlot #8</t>
  </si>
  <si>
    <t>unlockSlot #9</t>
  </si>
  <si>
    <t>unlockSlot #10</t>
  </si>
  <si>
    <t>changePrice #6</t>
  </si>
  <si>
    <t>changePrice #7</t>
  </si>
  <si>
    <t>changePrice #8</t>
  </si>
  <si>
    <t>changePrice #9</t>
  </si>
  <si>
    <t>changePrice #10</t>
  </si>
  <si>
    <t>active</t>
    <phoneticPr fontId="1" type="noConversion"/>
  </si>
  <si>
    <t>skillValueCalcType</t>
    <phoneticPr fontId="1" type="noConversion"/>
  </si>
  <si>
    <t>Skill_Passive_Pet_Fire_2</t>
  </si>
  <si>
    <t>Skill_Passive_Pet_Fire_3</t>
  </si>
  <si>
    <t>Skill_Passive_Pet_Fire_4</t>
  </si>
  <si>
    <t>Skill_Passive_Pet_Fire_5</t>
  </si>
  <si>
    <t>Skill_Passive_Pet_Water_1</t>
  </si>
  <si>
    <t>Skill_Passive_Pet_Water_2</t>
  </si>
  <si>
    <t>Skill_Passive_Pet_Water_3</t>
  </si>
  <si>
    <t>Skill_Passive_Pet_Water_4</t>
  </si>
  <si>
    <t>Skill_Passive_Pet_Water_5</t>
  </si>
  <si>
    <t>Skill_Passive_Pet_Grass_1</t>
  </si>
  <si>
    <t>Skill_Passive_Pet_Grass_2</t>
  </si>
  <si>
    <t>Skill_Passive_Pet_Grass_3</t>
  </si>
  <si>
    <t>Skill_Passive_Pet_Grass_4</t>
  </si>
  <si>
    <t>Skill_Passive_Pet_Grass_5</t>
  </si>
  <si>
    <t>[PetActiveSkillData]</t>
    <phoneticPr fontId="1" type="noConversion"/>
  </si>
  <si>
    <t>uiSprite</t>
    <phoneticPr fontId="1" type="noConversion"/>
  </si>
  <si>
    <t>PassiveSkill_Pet_Fire_1</t>
  </si>
  <si>
    <t>PassiveSkill_Pet_Grass_1</t>
  </si>
  <si>
    <t>PassiveSkill_Pet_Water_1</t>
  </si>
  <si>
    <t>Skill_Passive_Pet_Fire_1</t>
    <phoneticPr fontId="1" type="noConversion"/>
  </si>
  <si>
    <t>Skill_Passive_Pet_Fire_1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</si>
</sst>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%"/>
    <numFmt numFmtId="177" formatCode="0.0000%"/>
    <numFmt numFmtId="178" formatCode="0_);[Red]\(0\)"/>
    <numFmt numFmtId="179" formatCode="0.00000%"/>
    <numFmt numFmtId="180" formatCode="_-* #,##0.0_-;\-* #,##0.0_-;_-* &quot;-&quot;?_-;_-@_-"/>
    <numFmt numFmtId="181" formatCode="0.00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2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9" fontId="0" fillId="0" borderId="3" xfId="0" applyNumberFormat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 wrapText="1"/>
    </xf>
    <xf numFmtId="9" fontId="0" fillId="0" borderId="1" xfId="1" applyFont="1" applyBorder="1">
      <alignment vertical="center"/>
    </xf>
    <xf numFmtId="9" fontId="0" fillId="0" borderId="3" xfId="1" applyFont="1" applyBorder="1">
      <alignment vertical="center"/>
    </xf>
    <xf numFmtId="10" fontId="0" fillId="0" borderId="1" xfId="1" applyNumberFormat="1" applyFont="1" applyBorder="1">
      <alignment vertical="center"/>
    </xf>
    <xf numFmtId="10" fontId="0" fillId="0" borderId="4" xfId="1" applyNumberFormat="1" applyFont="1" applyBorder="1">
      <alignment vertical="center"/>
    </xf>
    <xf numFmtId="10" fontId="0" fillId="0" borderId="9" xfId="0" applyNumberFormat="1" applyBorder="1">
      <alignment vertical="center"/>
    </xf>
    <xf numFmtId="10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10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41" fontId="3" fillId="0" borderId="15" xfId="2" applyFont="1" applyBorder="1" applyAlignment="1">
      <alignment vertical="center" wrapText="1"/>
    </xf>
    <xf numFmtId="41" fontId="3" fillId="0" borderId="16" xfId="2" applyFont="1" applyBorder="1" applyAlignment="1">
      <alignment vertical="center" wrapText="1"/>
    </xf>
    <xf numFmtId="41" fontId="3" fillId="0" borderId="17" xfId="2" applyFont="1" applyBorder="1" applyAlignment="1">
      <alignment vertical="center" wrapText="1"/>
    </xf>
    <xf numFmtId="177" fontId="0" fillId="0" borderId="3" xfId="1" applyNumberFormat="1" applyFont="1" applyBorder="1">
      <alignment vertical="center"/>
    </xf>
    <xf numFmtId="177" fontId="0" fillId="0" borderId="3" xfId="1" applyNumberFormat="1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1" fontId="3" fillId="3" borderId="1" xfId="2" applyFont="1" applyFill="1" applyBorder="1">
      <alignment vertical="center"/>
    </xf>
    <xf numFmtId="41" fontId="0" fillId="0" borderId="1" xfId="2" applyFont="1" applyBorder="1">
      <alignment vertical="center"/>
    </xf>
    <xf numFmtId="41" fontId="0" fillId="0" borderId="3" xfId="2" applyFont="1" applyBorder="1">
      <alignment vertical="center"/>
    </xf>
    <xf numFmtId="41" fontId="3" fillId="3" borderId="4" xfId="2" applyFont="1" applyFill="1" applyBorder="1">
      <alignment vertical="center"/>
    </xf>
    <xf numFmtId="41" fontId="3" fillId="3" borderId="5" xfId="2" applyFont="1" applyFill="1" applyBorder="1">
      <alignment vertical="center"/>
    </xf>
    <xf numFmtId="9" fontId="3" fillId="3" borderId="1" xfId="1" applyFont="1" applyFill="1" applyBorder="1">
      <alignment vertical="center"/>
    </xf>
    <xf numFmtId="9" fontId="3" fillId="3" borderId="4" xfId="1" applyFont="1" applyFill="1" applyBorder="1">
      <alignment vertical="center"/>
    </xf>
    <xf numFmtId="41" fontId="0" fillId="0" borderId="0" xfId="0" applyNumberFormat="1">
      <alignment vertical="center"/>
    </xf>
    <xf numFmtId="41" fontId="3" fillId="3" borderId="0" xfId="2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9" xfId="0" applyFont="1" applyBorder="1">
      <alignment vertical="center"/>
    </xf>
    <xf numFmtId="0" fontId="3" fillId="3" borderId="1" xfId="0" applyFont="1" applyFill="1" applyBorder="1">
      <alignment vertical="center"/>
    </xf>
    <xf numFmtId="178" fontId="3" fillId="3" borderId="1" xfId="2" applyNumberFormat="1" applyFont="1" applyFill="1" applyBorder="1">
      <alignment vertical="center"/>
    </xf>
    <xf numFmtId="178" fontId="0" fillId="0" borderId="1" xfId="2" applyNumberFormat="1" applyFont="1" applyBorder="1">
      <alignment vertical="center"/>
    </xf>
    <xf numFmtId="178" fontId="3" fillId="3" borderId="4" xfId="2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10" fontId="3" fillId="0" borderId="8" xfId="1" applyNumberFormat="1" applyFont="1" applyBorder="1" applyAlignment="1">
      <alignment vertical="center" wrapText="1"/>
    </xf>
    <xf numFmtId="10" fontId="3" fillId="0" borderId="1" xfId="1" applyNumberFormat="1" applyFont="1" applyBorder="1" applyAlignment="1">
      <alignment vertical="center" wrapText="1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7" fontId="0" fillId="0" borderId="8" xfId="0" applyNumberFormat="1" applyBorder="1">
      <alignment vertical="center"/>
    </xf>
    <xf numFmtId="3" fontId="0" fillId="0" borderId="0" xfId="0" applyNumberFormat="1">
      <alignment vertical="center"/>
    </xf>
    <xf numFmtId="41" fontId="0" fillId="0" borderId="0" xfId="2" applyFon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/>
    </xf>
    <xf numFmtId="10" fontId="3" fillId="0" borderId="13" xfId="1" applyNumberFormat="1" applyFont="1" applyBorder="1" applyAlignment="1">
      <alignment vertical="center" wrapText="1"/>
    </xf>
    <xf numFmtId="179" fontId="0" fillId="0" borderId="13" xfId="0" applyNumberForma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1" xfId="1" applyNumberFormat="1" applyFont="1" applyBorder="1">
      <alignment vertical="center"/>
    </xf>
    <xf numFmtId="177" fontId="0" fillId="0" borderId="1" xfId="1" applyNumberFormat="1" applyFont="1" applyFill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9" fontId="0" fillId="0" borderId="5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5" xfId="0" applyNumberFormat="1" applyBorder="1">
      <alignment vertical="center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177" fontId="0" fillId="0" borderId="0" xfId="0" applyNumberFormat="1">
      <alignment vertical="center"/>
    </xf>
    <xf numFmtId="10" fontId="3" fillId="0" borderId="22" xfId="1" applyNumberFormat="1" applyFont="1" applyFill="1" applyBorder="1" applyAlignment="1">
      <alignment vertical="center" wrapText="1"/>
    </xf>
    <xf numFmtId="179" fontId="0" fillId="0" borderId="22" xfId="0" applyNumberFormat="1" applyFill="1" applyBorder="1">
      <alignment vertical="center"/>
    </xf>
    <xf numFmtId="0" fontId="0" fillId="0" borderId="22" xfId="0" applyFill="1" applyBorder="1">
      <alignment vertical="center"/>
    </xf>
    <xf numFmtId="10" fontId="3" fillId="0" borderId="1" xfId="1" applyNumberFormat="1" applyFont="1" applyFill="1" applyBorder="1" applyAlignment="1">
      <alignment vertical="center" wrapText="1"/>
    </xf>
    <xf numFmtId="179" fontId="0" fillId="0" borderId="1" xfId="0" applyNumberFormat="1" applyFill="1" applyBorder="1">
      <alignment vertical="center"/>
    </xf>
    <xf numFmtId="10" fontId="3" fillId="0" borderId="8" xfId="1" applyNumberFormat="1" applyFont="1" applyFill="1" applyBorder="1" applyAlignment="1">
      <alignment vertical="center" wrapText="1"/>
    </xf>
    <xf numFmtId="179" fontId="0" fillId="0" borderId="8" xfId="0" applyNumberFormat="1" applyFill="1" applyBorder="1">
      <alignment vertical="center"/>
    </xf>
    <xf numFmtId="10" fontId="3" fillId="0" borderId="4" xfId="1" applyNumberFormat="1" applyFont="1" applyFill="1" applyBorder="1" applyAlignment="1">
      <alignment vertical="center" wrapText="1"/>
    </xf>
    <xf numFmtId="179" fontId="0" fillId="0" borderId="4" xfId="0" applyNumberFormat="1" applyFill="1" applyBorder="1">
      <alignment vertical="center"/>
    </xf>
    <xf numFmtId="10" fontId="3" fillId="0" borderId="20" xfId="1" applyNumberFormat="1" applyFont="1" applyFill="1" applyBorder="1" applyAlignment="1">
      <alignment vertical="center" wrapText="1"/>
    </xf>
    <xf numFmtId="179" fontId="0" fillId="0" borderId="20" xfId="0" applyNumberFormat="1" applyFill="1" applyBorder="1">
      <alignment vertical="center"/>
    </xf>
    <xf numFmtId="0" fontId="6" fillId="0" borderId="20" xfId="0" applyFont="1" applyFill="1" applyBorder="1" applyAlignment="1">
      <alignment horizontal="center" vertical="center"/>
    </xf>
    <xf numFmtId="177" fontId="0" fillId="0" borderId="5" xfId="1" applyNumberFormat="1" applyFont="1" applyFill="1" applyBorder="1">
      <alignment vertical="center"/>
    </xf>
    <xf numFmtId="176" fontId="0" fillId="0" borderId="1" xfId="1" applyNumberFormat="1" applyFont="1" applyFill="1" applyBorder="1">
      <alignment vertical="center"/>
    </xf>
    <xf numFmtId="177" fontId="0" fillId="0" borderId="4" xfId="0" applyNumberFormat="1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9" fontId="0" fillId="0" borderId="1" xfId="0" applyNumberFormat="1" applyFill="1" applyBorder="1">
      <alignment vertical="center"/>
    </xf>
    <xf numFmtId="9" fontId="0" fillId="0" borderId="4" xfId="0" applyNumberForma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9" fontId="0" fillId="0" borderId="14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9" fontId="0" fillId="0" borderId="7" xfId="0" applyNumberFormat="1" applyFill="1" applyBorder="1">
      <alignment vertical="center"/>
    </xf>
    <xf numFmtId="9" fontId="0" fillId="0" borderId="3" xfId="0" applyNumberFormat="1" applyFill="1" applyBorder="1">
      <alignment vertical="center"/>
    </xf>
    <xf numFmtId="9" fontId="0" fillId="0" borderId="5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Fill="1" applyBorder="1">
      <alignment vertical="center"/>
    </xf>
    <xf numFmtId="0" fontId="3" fillId="0" borderId="20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21" xfId="0" applyFill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G32"/>
  <sheetViews>
    <sheetView zoomScaleNormal="100" workbookViewId="0">
      <selection activeCell="H4" sqref="H4"/>
    </sheetView>
  </sheetViews>
  <sheetFormatPr defaultRowHeight="16.5" x14ac:dyDescent="0.3"/>
  <cols>
    <col min="1" max="1" width="11.125" bestFit="1" customWidth="1"/>
    <col min="2" max="2" width="21.25" bestFit="1" customWidth="1"/>
    <col min="3" max="3" width="10.625" bestFit="1" customWidth="1"/>
    <col min="4" max="4" width="15.625" bestFit="1" customWidth="1"/>
    <col min="5" max="5" width="18.75" bestFit="1" customWidth="1"/>
    <col min="6" max="6" width="9.875" bestFit="1" customWidth="1"/>
    <col min="7" max="7" width="15.75" bestFit="1" customWidth="1"/>
    <col min="8" max="8" width="14.75" bestFit="1" customWidth="1"/>
    <col min="9" max="9" width="15.375" customWidth="1"/>
    <col min="10" max="10" width="18.75" bestFit="1" customWidth="1"/>
    <col min="11" max="12" width="10.125" bestFit="1" customWidth="1"/>
    <col min="13" max="13" width="12" bestFit="1" customWidth="1"/>
  </cols>
  <sheetData>
    <row r="1" spans="2:7" ht="17.25" thickBot="1" x14ac:dyDescent="0.35"/>
    <row r="2" spans="2:7" x14ac:dyDescent="0.3">
      <c r="B2" s="161" t="s">
        <v>13</v>
      </c>
      <c r="C2" s="163"/>
      <c r="D2" s="163"/>
      <c r="E2" s="163"/>
      <c r="F2" s="162"/>
    </row>
    <row r="3" spans="2:7" x14ac:dyDescent="0.3">
      <c r="B3" s="3" t="s">
        <v>0</v>
      </c>
      <c r="C3" s="4" t="s">
        <v>4</v>
      </c>
      <c r="D3" s="7" t="s">
        <v>8</v>
      </c>
      <c r="E3" s="7" t="s">
        <v>9</v>
      </c>
      <c r="F3" s="5" t="s">
        <v>20</v>
      </c>
    </row>
    <row r="4" spans="2:7" x14ac:dyDescent="0.3">
      <c r="B4" s="2" t="s">
        <v>14</v>
      </c>
      <c r="C4" s="1" t="s">
        <v>10</v>
      </c>
      <c r="D4" s="10" t="s">
        <v>35</v>
      </c>
      <c r="E4" s="22" t="s">
        <v>18</v>
      </c>
      <c r="F4" s="12">
        <v>10</v>
      </c>
    </row>
    <row r="5" spans="2:7" x14ac:dyDescent="0.3">
      <c r="B5" s="2" t="s">
        <v>15</v>
      </c>
      <c r="C5" s="1" t="s">
        <v>11</v>
      </c>
      <c r="D5" s="10" t="s">
        <v>35</v>
      </c>
      <c r="E5" s="22" t="s">
        <v>18</v>
      </c>
      <c r="F5" s="12">
        <v>10</v>
      </c>
    </row>
    <row r="6" spans="2:7" ht="17.25" thickBot="1" x14ac:dyDescent="0.35">
      <c r="B6" s="9" t="s">
        <v>16</v>
      </c>
      <c r="C6" s="8" t="s">
        <v>12</v>
      </c>
      <c r="D6" s="26" t="s">
        <v>35</v>
      </c>
      <c r="E6" s="6" t="s">
        <v>18</v>
      </c>
      <c r="F6" s="16">
        <v>10</v>
      </c>
    </row>
    <row r="7" spans="2:7" ht="17.25" thickBot="1" x14ac:dyDescent="0.35"/>
    <row r="8" spans="2:7" x14ac:dyDescent="0.3">
      <c r="B8" s="161" t="s">
        <v>34</v>
      </c>
      <c r="C8" s="162"/>
      <c r="E8" s="161" t="s">
        <v>24</v>
      </c>
      <c r="F8" s="163"/>
      <c r="G8" s="162"/>
    </row>
    <row r="9" spans="2:7" x14ac:dyDescent="0.3">
      <c r="B9" s="2" t="s">
        <v>32</v>
      </c>
      <c r="C9" s="12">
        <v>0.5</v>
      </c>
      <c r="E9" s="20" t="s">
        <v>4</v>
      </c>
      <c r="F9" s="7" t="s">
        <v>25</v>
      </c>
      <c r="G9" s="5" t="s">
        <v>26</v>
      </c>
    </row>
    <row r="10" spans="2:7" x14ac:dyDescent="0.3">
      <c r="B10" s="2" t="s">
        <v>33</v>
      </c>
      <c r="C10" s="12">
        <v>2</v>
      </c>
      <c r="E10" s="2" t="s">
        <v>10</v>
      </c>
      <c r="F10" s="1" t="s">
        <v>12</v>
      </c>
      <c r="G10" s="12" t="s">
        <v>11</v>
      </c>
    </row>
    <row r="11" spans="2:7" x14ac:dyDescent="0.3">
      <c r="B11" s="2" t="s">
        <v>71</v>
      </c>
      <c r="C11" s="12">
        <v>10</v>
      </c>
      <c r="E11" s="2" t="s">
        <v>12</v>
      </c>
      <c r="F11" s="1" t="s">
        <v>11</v>
      </c>
      <c r="G11" s="12" t="s">
        <v>10</v>
      </c>
    </row>
    <row r="12" spans="2:7" ht="17.25" thickBot="1" x14ac:dyDescent="0.35">
      <c r="B12" s="9" t="s">
        <v>76</v>
      </c>
      <c r="C12" s="35">
        <v>3</v>
      </c>
      <c r="E12" s="9" t="s">
        <v>11</v>
      </c>
      <c r="F12" s="8" t="s">
        <v>10</v>
      </c>
      <c r="G12" s="16" t="s">
        <v>12</v>
      </c>
    </row>
    <row r="14" spans="2:7" ht="17.25" thickBot="1" x14ac:dyDescent="0.35"/>
    <row r="15" spans="2:7" x14ac:dyDescent="0.3">
      <c r="B15" s="164" t="s">
        <v>19</v>
      </c>
      <c r="C15" s="165"/>
      <c r="D15" s="165"/>
      <c r="E15" s="166"/>
    </row>
    <row r="16" spans="2:7" x14ac:dyDescent="0.3">
      <c r="B16" s="3" t="s">
        <v>0</v>
      </c>
      <c r="C16" s="4" t="s">
        <v>1</v>
      </c>
      <c r="D16" s="4" t="s">
        <v>2</v>
      </c>
      <c r="E16" s="13" t="s">
        <v>3</v>
      </c>
    </row>
    <row r="17" spans="2:5" x14ac:dyDescent="0.3">
      <c r="B17" s="17" t="s">
        <v>17</v>
      </c>
      <c r="C17" s="1" t="s">
        <v>373</v>
      </c>
      <c r="D17" s="11">
        <v>0</v>
      </c>
      <c r="E17" s="97">
        <v>1.25E-3</v>
      </c>
    </row>
    <row r="18" spans="2:5" ht="17.25" thickBot="1" x14ac:dyDescent="0.35">
      <c r="B18" s="14" t="s">
        <v>18</v>
      </c>
      <c r="C18" s="6" t="s">
        <v>374</v>
      </c>
      <c r="D18" s="15">
        <v>0</v>
      </c>
      <c r="E18" s="98">
        <v>1.25E-3</v>
      </c>
    </row>
    <row r="19" spans="2:5" ht="17.25" thickBot="1" x14ac:dyDescent="0.35"/>
    <row r="20" spans="2:5" x14ac:dyDescent="0.3">
      <c r="B20" s="161" t="s">
        <v>27</v>
      </c>
      <c r="C20" s="163"/>
      <c r="D20" s="162"/>
    </row>
    <row r="21" spans="2:5" x14ac:dyDescent="0.3">
      <c r="B21" s="3" t="s">
        <v>21</v>
      </c>
      <c r="C21" s="4" t="s">
        <v>1</v>
      </c>
      <c r="D21" s="13" t="s">
        <v>29</v>
      </c>
    </row>
    <row r="22" spans="2:5" x14ac:dyDescent="0.3">
      <c r="B22" s="17">
        <v>0</v>
      </c>
      <c r="C22" s="1" t="s">
        <v>28</v>
      </c>
      <c r="D22" s="23">
        <v>0.1</v>
      </c>
    </row>
    <row r="23" spans="2:5" x14ac:dyDescent="0.3">
      <c r="B23" s="17">
        <v>1</v>
      </c>
      <c r="C23" s="22" t="s">
        <v>28</v>
      </c>
      <c r="D23" s="23">
        <v>0.25</v>
      </c>
    </row>
    <row r="24" spans="2:5" x14ac:dyDescent="0.3">
      <c r="B24" s="2">
        <v>2</v>
      </c>
      <c r="C24" s="22" t="s">
        <v>28</v>
      </c>
      <c r="D24" s="23">
        <v>0.75</v>
      </c>
    </row>
    <row r="25" spans="2:5" x14ac:dyDescent="0.3">
      <c r="B25" s="17">
        <v>3</v>
      </c>
      <c r="C25" s="22" t="s">
        <v>28</v>
      </c>
      <c r="D25" s="23">
        <v>2.25</v>
      </c>
    </row>
    <row r="26" spans="2:5" x14ac:dyDescent="0.3">
      <c r="B26" s="17">
        <v>4</v>
      </c>
      <c r="C26" s="22" t="s">
        <v>28</v>
      </c>
      <c r="D26" s="23">
        <v>4</v>
      </c>
    </row>
    <row r="27" spans="2:5" ht="17.25" thickBot="1" x14ac:dyDescent="0.35">
      <c r="B27" s="135">
        <v>5</v>
      </c>
      <c r="C27" s="136" t="s">
        <v>28</v>
      </c>
      <c r="D27" s="137">
        <v>12</v>
      </c>
    </row>
    <row r="28" spans="2:5" x14ac:dyDescent="0.3">
      <c r="B28" s="138">
        <v>6</v>
      </c>
      <c r="C28" s="139" t="s">
        <v>28</v>
      </c>
      <c r="D28" s="140">
        <v>36</v>
      </c>
    </row>
    <row r="29" spans="2:5" x14ac:dyDescent="0.3">
      <c r="B29" s="17">
        <v>7</v>
      </c>
      <c r="C29" s="22" t="s">
        <v>28</v>
      </c>
      <c r="D29" s="141">
        <v>54</v>
      </c>
    </row>
    <row r="30" spans="2:5" x14ac:dyDescent="0.3">
      <c r="B30" s="17">
        <v>8</v>
      </c>
      <c r="C30" s="22" t="s">
        <v>28</v>
      </c>
      <c r="D30" s="141">
        <v>70</v>
      </c>
    </row>
    <row r="31" spans="2:5" x14ac:dyDescent="0.3">
      <c r="B31" s="17">
        <v>9</v>
      </c>
      <c r="C31" s="22" t="s">
        <v>28</v>
      </c>
      <c r="D31" s="141">
        <v>86</v>
      </c>
    </row>
    <row r="32" spans="2:5" ht="17.25" thickBot="1" x14ac:dyDescent="0.35">
      <c r="B32" s="14">
        <v>10</v>
      </c>
      <c r="C32" s="6" t="s">
        <v>28</v>
      </c>
      <c r="D32" s="142">
        <v>172</v>
      </c>
    </row>
  </sheetData>
  <mergeCells count="5">
    <mergeCell ref="B8:C8"/>
    <mergeCell ref="B20:D20"/>
    <mergeCell ref="E8:G8"/>
    <mergeCell ref="B2:F2"/>
    <mergeCell ref="B15:E1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91B2-5D9A-4D1E-9047-82B9AA6AEECB}">
  <dimension ref="B1:N22"/>
  <sheetViews>
    <sheetView workbookViewId="0">
      <selection activeCell="D20" sqref="D20"/>
    </sheetView>
  </sheetViews>
  <sheetFormatPr defaultRowHeight="16.5" x14ac:dyDescent="0.3"/>
  <cols>
    <col min="2" max="2" width="29.75" bestFit="1" customWidth="1"/>
    <col min="3" max="3" width="11.375" bestFit="1" customWidth="1"/>
    <col min="4" max="4" width="19.5" bestFit="1" customWidth="1"/>
    <col min="6" max="6" width="13.125" bestFit="1" customWidth="1"/>
    <col min="9" max="9" width="12.5" bestFit="1" customWidth="1"/>
    <col min="13" max="13" width="20.375" bestFit="1" customWidth="1"/>
    <col min="14" max="14" width="11.875" style="82" bestFit="1" customWidth="1"/>
  </cols>
  <sheetData>
    <row r="1" spans="2:14" ht="17.25" thickBot="1" x14ac:dyDescent="0.35"/>
    <row r="2" spans="2:14" x14ac:dyDescent="0.3">
      <c r="B2" s="161" t="s">
        <v>288</v>
      </c>
      <c r="C2" s="162"/>
    </row>
    <row r="3" spans="2:14" x14ac:dyDescent="0.3">
      <c r="B3" s="67" t="s">
        <v>283</v>
      </c>
      <c r="C3" s="12">
        <v>3</v>
      </c>
    </row>
    <row r="4" spans="2:14" x14ac:dyDescent="0.3">
      <c r="B4" s="67" t="s">
        <v>284</v>
      </c>
      <c r="C4" s="12">
        <v>10</v>
      </c>
      <c r="F4">
        <f>5^20</f>
        <v>95367431640625</v>
      </c>
      <c r="M4" s="79"/>
    </row>
    <row r="5" spans="2:14" x14ac:dyDescent="0.3">
      <c r="B5" s="67" t="s">
        <v>285</v>
      </c>
      <c r="C5" s="12">
        <v>0.02</v>
      </c>
      <c r="F5">
        <f>F4/F7</f>
        <v>1736.1111111111111</v>
      </c>
      <c r="M5" s="79"/>
    </row>
    <row r="6" spans="2:14" x14ac:dyDescent="0.3">
      <c r="B6" s="67" t="s">
        <v>286</v>
      </c>
      <c r="C6" s="12">
        <v>5</v>
      </c>
      <c r="F6">
        <f>625*5*5*5*5*5</f>
        <v>1953125</v>
      </c>
      <c r="M6" s="80"/>
      <c r="N6" s="80"/>
    </row>
    <row r="7" spans="2:14" ht="17.25" thickBot="1" x14ac:dyDescent="0.35">
      <c r="B7" s="68" t="s">
        <v>287</v>
      </c>
      <c r="C7" s="16">
        <v>3</v>
      </c>
      <c r="F7">
        <f>3125*(5^9)*9</f>
        <v>54931640625</v>
      </c>
      <c r="M7" s="81"/>
      <c r="N7" s="80"/>
    </row>
    <row r="11" spans="2:14" x14ac:dyDescent="0.3">
      <c r="B11" s="75">
        <v>4</v>
      </c>
      <c r="C11" s="77">
        <v>9.1669999999999998E-3</v>
      </c>
      <c r="D11" s="83" t="s">
        <v>358</v>
      </c>
      <c r="E11" s="89" t="s">
        <v>364</v>
      </c>
      <c r="F11" s="83" t="s">
        <v>369</v>
      </c>
      <c r="G11" s="1">
        <v>5</v>
      </c>
      <c r="H11" s="1">
        <v>350</v>
      </c>
      <c r="I11" s="110">
        <f>B11+(B11*C11*H11)</f>
        <v>16.8338</v>
      </c>
    </row>
    <row r="12" spans="2:14" x14ac:dyDescent="0.3">
      <c r="B12" s="75">
        <v>4.5</v>
      </c>
      <c r="C12" s="77">
        <v>9.1669999999999998E-3</v>
      </c>
      <c r="D12" s="83" t="s">
        <v>358</v>
      </c>
      <c r="E12" s="89" t="s">
        <v>364</v>
      </c>
      <c r="F12" s="83" t="s">
        <v>369</v>
      </c>
      <c r="G12" s="1">
        <v>5</v>
      </c>
      <c r="H12" s="1">
        <v>350</v>
      </c>
      <c r="I12" s="110">
        <f t="shared" ref="I12:I22" si="0">B12+(B12*C12*H12)</f>
        <v>18.938025</v>
      </c>
    </row>
    <row r="13" spans="2:14" x14ac:dyDescent="0.3">
      <c r="B13" s="75">
        <v>5</v>
      </c>
      <c r="C13" s="77">
        <v>9.1669999999999998E-3</v>
      </c>
      <c r="D13" s="83" t="s">
        <v>358</v>
      </c>
      <c r="E13" s="89" t="s">
        <v>364</v>
      </c>
      <c r="F13" s="83" t="s">
        <v>369</v>
      </c>
      <c r="G13" s="1">
        <v>5</v>
      </c>
      <c r="H13" s="1">
        <v>350</v>
      </c>
      <c r="I13" s="110">
        <f t="shared" si="0"/>
        <v>21.042249999999999</v>
      </c>
    </row>
    <row r="14" spans="2:14" x14ac:dyDescent="0.3">
      <c r="B14" s="75">
        <v>6</v>
      </c>
      <c r="C14" s="77">
        <v>9.1669999999999998E-3</v>
      </c>
      <c r="D14" s="83" t="s">
        <v>358</v>
      </c>
      <c r="E14" s="89" t="s">
        <v>364</v>
      </c>
      <c r="F14" s="83" t="s">
        <v>370</v>
      </c>
      <c r="G14" s="1">
        <v>5</v>
      </c>
      <c r="H14" s="1">
        <v>400</v>
      </c>
      <c r="I14" s="110">
        <f t="shared" si="0"/>
        <v>28.000799999999998</v>
      </c>
    </row>
    <row r="15" spans="2:14" x14ac:dyDescent="0.3">
      <c r="B15" s="75">
        <v>7</v>
      </c>
      <c r="C15" s="77">
        <v>9.1669999999999998E-3</v>
      </c>
      <c r="D15" s="83" t="s">
        <v>358</v>
      </c>
      <c r="E15" s="89" t="s">
        <v>364</v>
      </c>
      <c r="F15" s="83" t="s">
        <v>370</v>
      </c>
      <c r="G15" s="1">
        <v>5</v>
      </c>
      <c r="H15" s="1">
        <v>400</v>
      </c>
      <c r="I15" s="110">
        <f t="shared" si="0"/>
        <v>32.6676</v>
      </c>
    </row>
    <row r="16" spans="2:14" x14ac:dyDescent="0.3">
      <c r="B16" s="84">
        <v>8</v>
      </c>
      <c r="C16" s="85">
        <v>9.1669999999999998E-3</v>
      </c>
      <c r="D16" s="95" t="s">
        <v>358</v>
      </c>
      <c r="E16" s="100" t="s">
        <v>364</v>
      </c>
      <c r="F16" s="95" t="s">
        <v>370</v>
      </c>
      <c r="G16" s="51">
        <v>5</v>
      </c>
      <c r="H16" s="51">
        <v>400</v>
      </c>
      <c r="I16" s="110">
        <f t="shared" si="0"/>
        <v>37.334400000000002</v>
      </c>
    </row>
    <row r="17" spans="2:9" x14ac:dyDescent="0.3">
      <c r="B17" s="111">
        <v>10</v>
      </c>
      <c r="C17" s="112">
        <v>1.2500000000000001E-2</v>
      </c>
      <c r="H17" s="113">
        <v>500</v>
      </c>
      <c r="I17" s="110">
        <f t="shared" si="0"/>
        <v>72.5</v>
      </c>
    </row>
    <row r="18" spans="2:9" x14ac:dyDescent="0.3">
      <c r="B18" s="111">
        <v>11</v>
      </c>
      <c r="C18" s="112">
        <v>1.2500000000000001E-2</v>
      </c>
      <c r="H18" s="113">
        <v>500</v>
      </c>
      <c r="I18" s="110">
        <f t="shared" si="0"/>
        <v>79.75</v>
      </c>
    </row>
    <row r="19" spans="2:9" x14ac:dyDescent="0.3">
      <c r="B19" s="111">
        <v>12</v>
      </c>
      <c r="C19" s="112">
        <v>1.2500000000000001E-2</v>
      </c>
      <c r="H19" s="113">
        <v>500</v>
      </c>
      <c r="I19" s="110">
        <f t="shared" si="0"/>
        <v>87.000000000000014</v>
      </c>
    </row>
    <row r="20" spans="2:9" x14ac:dyDescent="0.3">
      <c r="B20" s="111">
        <v>12.5</v>
      </c>
      <c r="C20" s="112">
        <v>0.02</v>
      </c>
      <c r="H20" s="113">
        <v>600</v>
      </c>
      <c r="I20" s="110">
        <f t="shared" si="0"/>
        <v>162.5</v>
      </c>
    </row>
    <row r="21" spans="2:9" x14ac:dyDescent="0.3">
      <c r="B21" s="111">
        <v>15</v>
      </c>
      <c r="C21" s="112">
        <v>0.02</v>
      </c>
      <c r="H21" s="113">
        <v>600</v>
      </c>
      <c r="I21" s="110">
        <f t="shared" si="0"/>
        <v>195</v>
      </c>
    </row>
    <row r="22" spans="2:9" x14ac:dyDescent="0.3">
      <c r="B22" s="111">
        <v>17.5</v>
      </c>
      <c r="C22" s="112">
        <v>0.02</v>
      </c>
      <c r="H22" s="113">
        <v>600</v>
      </c>
      <c r="I22" s="110">
        <f t="shared" si="0"/>
        <v>227.50000000000003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E849-288E-4DE6-8F1C-7108C8812EA0}">
  <dimension ref="B2:Q48"/>
  <sheetViews>
    <sheetView topLeftCell="B31" workbookViewId="0">
      <selection activeCell="D51" sqref="D51"/>
    </sheetView>
  </sheetViews>
  <sheetFormatPr defaultRowHeight="16.5" x14ac:dyDescent="0.3"/>
  <cols>
    <col min="2" max="2" width="23" bestFit="1" customWidth="1"/>
    <col min="3" max="3" width="10.25" bestFit="1" customWidth="1"/>
    <col min="4" max="4" width="16.625" bestFit="1" customWidth="1"/>
    <col min="5" max="5" width="23" bestFit="1" customWidth="1"/>
    <col min="9" max="9" width="16.625" bestFit="1" customWidth="1"/>
    <col min="10" max="10" width="24.875" bestFit="1" customWidth="1"/>
    <col min="11" max="11" width="9.5" bestFit="1" customWidth="1"/>
    <col min="12" max="12" width="11.875" bestFit="1" customWidth="1"/>
    <col min="13" max="14" width="16.625" bestFit="1" customWidth="1"/>
    <col min="15" max="15" width="16.625" customWidth="1"/>
    <col min="16" max="16" width="25.125" bestFit="1" customWidth="1"/>
  </cols>
  <sheetData>
    <row r="2" spans="2:17" x14ac:dyDescent="0.3">
      <c r="B2" s="167" t="s">
        <v>527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2:17" x14ac:dyDescent="0.3">
      <c r="B3" s="3" t="s">
        <v>0</v>
      </c>
      <c r="C3" s="4" t="s">
        <v>61</v>
      </c>
      <c r="D3" s="4" t="s">
        <v>4</v>
      </c>
      <c r="E3" s="4" t="s">
        <v>77</v>
      </c>
      <c r="F3" s="4" t="s">
        <v>78</v>
      </c>
      <c r="G3" s="4" t="s">
        <v>79</v>
      </c>
      <c r="H3" s="4" t="s">
        <v>80</v>
      </c>
      <c r="I3" s="4" t="s">
        <v>528</v>
      </c>
      <c r="J3" s="4" t="s">
        <v>491</v>
      </c>
      <c r="K3" s="4" t="s">
        <v>81</v>
      </c>
      <c r="L3" s="4" t="s">
        <v>82</v>
      </c>
      <c r="M3" s="4" t="s">
        <v>104</v>
      </c>
      <c r="N3" s="4" t="s">
        <v>83</v>
      </c>
      <c r="O3" s="4" t="s">
        <v>103</v>
      </c>
      <c r="P3" s="13" t="s">
        <v>95</v>
      </c>
    </row>
    <row r="4" spans="2:17" x14ac:dyDescent="0.3">
      <c r="B4" s="2" t="s">
        <v>86</v>
      </c>
      <c r="C4" s="36" t="s">
        <v>89</v>
      </c>
      <c r="D4" s="1" t="s">
        <v>84</v>
      </c>
      <c r="E4" s="1">
        <v>15</v>
      </c>
      <c r="F4" s="1">
        <v>2.5</v>
      </c>
      <c r="G4" s="1">
        <v>3</v>
      </c>
      <c r="H4" s="1">
        <v>0.125</v>
      </c>
      <c r="I4" s="1" t="s">
        <v>85</v>
      </c>
      <c r="J4" s="1"/>
      <c r="K4" s="11">
        <v>1.5</v>
      </c>
      <c r="L4" s="1">
        <v>10</v>
      </c>
      <c r="M4" s="1" t="s">
        <v>86</v>
      </c>
      <c r="N4" s="1" t="s">
        <v>92</v>
      </c>
      <c r="O4" s="1" t="s">
        <v>92</v>
      </c>
      <c r="P4" s="12"/>
    </row>
    <row r="5" spans="2:17" x14ac:dyDescent="0.3">
      <c r="B5" s="2" t="s">
        <v>87</v>
      </c>
      <c r="C5" s="36" t="s">
        <v>90</v>
      </c>
      <c r="D5" s="1" t="s">
        <v>84</v>
      </c>
      <c r="E5" s="1">
        <v>15</v>
      </c>
      <c r="F5" s="1">
        <v>5</v>
      </c>
      <c r="G5" s="1">
        <v>3</v>
      </c>
      <c r="H5" s="1">
        <v>0.25</v>
      </c>
      <c r="I5" s="1" t="s">
        <v>87</v>
      </c>
      <c r="J5" s="1"/>
      <c r="K5" s="11">
        <v>0.5</v>
      </c>
      <c r="L5" s="1">
        <v>10</v>
      </c>
      <c r="M5" s="1" t="s">
        <v>87</v>
      </c>
      <c r="N5" s="1" t="s">
        <v>93</v>
      </c>
      <c r="O5" s="1" t="s">
        <v>93</v>
      </c>
      <c r="P5" s="12" t="b">
        <v>0</v>
      </c>
    </row>
    <row r="6" spans="2:17" x14ac:dyDescent="0.3">
      <c r="B6" s="2" t="s">
        <v>88</v>
      </c>
      <c r="C6" s="36" t="s">
        <v>91</v>
      </c>
      <c r="D6" s="1" t="s">
        <v>84</v>
      </c>
      <c r="E6" s="1">
        <v>15</v>
      </c>
      <c r="F6" s="1">
        <v>10</v>
      </c>
      <c r="G6" s="1">
        <v>5</v>
      </c>
      <c r="H6" s="1">
        <v>1</v>
      </c>
      <c r="I6" s="1" t="s">
        <v>88</v>
      </c>
      <c r="J6" s="1"/>
      <c r="K6" s="11">
        <v>3</v>
      </c>
      <c r="L6" s="1">
        <v>1</v>
      </c>
      <c r="M6" s="1" t="s">
        <v>88</v>
      </c>
      <c r="N6" s="1" t="s">
        <v>94</v>
      </c>
      <c r="O6" s="1" t="s">
        <v>94</v>
      </c>
      <c r="P6" s="12"/>
    </row>
    <row r="7" spans="2:17" x14ac:dyDescent="0.3">
      <c r="B7" s="2" t="s">
        <v>99</v>
      </c>
      <c r="C7" s="36" t="s">
        <v>89</v>
      </c>
      <c r="D7" s="1" t="s">
        <v>84</v>
      </c>
      <c r="E7" s="1">
        <v>15</v>
      </c>
      <c r="F7" s="1">
        <v>2.5</v>
      </c>
      <c r="G7" s="1">
        <v>3</v>
      </c>
      <c r="H7" s="1">
        <v>0.125</v>
      </c>
      <c r="I7" s="1" t="s">
        <v>99</v>
      </c>
      <c r="J7" s="1"/>
      <c r="K7" s="11">
        <v>2</v>
      </c>
      <c r="L7" s="1">
        <v>10</v>
      </c>
      <c r="M7" s="1" t="s">
        <v>86</v>
      </c>
      <c r="N7" s="1" t="s">
        <v>99</v>
      </c>
      <c r="O7" s="1" t="s">
        <v>99</v>
      </c>
      <c r="P7" s="12"/>
    </row>
    <row r="8" spans="2:17" x14ac:dyDescent="0.3">
      <c r="B8" s="2" t="s">
        <v>100</v>
      </c>
      <c r="C8" s="36" t="s">
        <v>90</v>
      </c>
      <c r="D8" s="1" t="s">
        <v>84</v>
      </c>
      <c r="E8" s="1">
        <v>15</v>
      </c>
      <c r="F8" s="1">
        <v>5</v>
      </c>
      <c r="G8" s="1">
        <v>3</v>
      </c>
      <c r="H8" s="1">
        <v>0.125</v>
      </c>
      <c r="I8" s="1" t="s">
        <v>100</v>
      </c>
      <c r="J8" s="1"/>
      <c r="K8" s="11">
        <v>1</v>
      </c>
      <c r="L8" s="1">
        <v>10</v>
      </c>
      <c r="M8" s="1" t="s">
        <v>87</v>
      </c>
      <c r="N8" s="1" t="s">
        <v>100</v>
      </c>
      <c r="O8" s="1" t="s">
        <v>100</v>
      </c>
      <c r="P8" s="12" t="b">
        <v>0</v>
      </c>
    </row>
    <row r="9" spans="2:17" x14ac:dyDescent="0.3">
      <c r="B9" s="2" t="s">
        <v>101</v>
      </c>
      <c r="C9" s="36" t="s">
        <v>91</v>
      </c>
      <c r="D9" s="1" t="s">
        <v>84</v>
      </c>
      <c r="E9" s="1">
        <v>15</v>
      </c>
      <c r="F9" s="1">
        <v>10</v>
      </c>
      <c r="G9" s="1">
        <v>5</v>
      </c>
      <c r="H9" s="1">
        <v>1</v>
      </c>
      <c r="I9" s="1" t="s">
        <v>101</v>
      </c>
      <c r="J9" s="1"/>
      <c r="K9" s="11">
        <v>6</v>
      </c>
      <c r="L9" s="1">
        <v>1</v>
      </c>
      <c r="M9" s="1" t="s">
        <v>88</v>
      </c>
      <c r="N9" s="1" t="s">
        <v>101</v>
      </c>
      <c r="O9" s="1" t="s">
        <v>94</v>
      </c>
      <c r="P9" s="12"/>
    </row>
    <row r="10" spans="2:17" x14ac:dyDescent="0.3">
      <c r="B10" s="2" t="s">
        <v>476</v>
      </c>
      <c r="C10" s="36" t="s">
        <v>89</v>
      </c>
      <c r="D10" s="1" t="s">
        <v>84</v>
      </c>
      <c r="E10" s="1">
        <v>15</v>
      </c>
      <c r="F10" s="1">
        <v>2.5</v>
      </c>
      <c r="G10" s="1">
        <v>3</v>
      </c>
      <c r="H10" s="1">
        <v>0.125</v>
      </c>
      <c r="I10" s="1" t="s">
        <v>99</v>
      </c>
      <c r="J10" s="1"/>
      <c r="K10" s="11">
        <v>3</v>
      </c>
      <c r="L10" s="1">
        <v>10</v>
      </c>
      <c r="M10" s="1" t="s">
        <v>86</v>
      </c>
      <c r="N10" s="1" t="s">
        <v>99</v>
      </c>
      <c r="O10" s="1" t="s">
        <v>99</v>
      </c>
      <c r="P10" s="12"/>
      <c r="Q10" s="130">
        <f>K10*(F10/H10)</f>
        <v>60</v>
      </c>
    </row>
    <row r="11" spans="2:17" x14ac:dyDescent="0.3">
      <c r="B11" s="2" t="s">
        <v>477</v>
      </c>
      <c r="C11" s="36" t="s">
        <v>90</v>
      </c>
      <c r="D11" s="1" t="s">
        <v>84</v>
      </c>
      <c r="E11" s="1">
        <v>15</v>
      </c>
      <c r="F11" s="1">
        <v>5</v>
      </c>
      <c r="G11" s="1">
        <v>3</v>
      </c>
      <c r="H11" s="1">
        <v>0.125</v>
      </c>
      <c r="I11" s="1" t="s">
        <v>100</v>
      </c>
      <c r="J11" s="1"/>
      <c r="K11" s="11">
        <v>1.25</v>
      </c>
      <c r="L11" s="1">
        <v>10</v>
      </c>
      <c r="M11" s="1" t="s">
        <v>87</v>
      </c>
      <c r="N11" s="1" t="s">
        <v>100</v>
      </c>
      <c r="O11" s="1" t="s">
        <v>100</v>
      </c>
      <c r="P11" s="12" t="b">
        <v>0</v>
      </c>
      <c r="Q11" s="130">
        <f>K11*(F11/H11)</f>
        <v>50</v>
      </c>
    </row>
    <row r="12" spans="2:17" x14ac:dyDescent="0.3">
      <c r="B12" s="2" t="s">
        <v>478</v>
      </c>
      <c r="C12" s="36" t="s">
        <v>91</v>
      </c>
      <c r="D12" s="1" t="s">
        <v>84</v>
      </c>
      <c r="E12" s="1">
        <v>15</v>
      </c>
      <c r="F12" s="1">
        <v>10</v>
      </c>
      <c r="G12" s="1">
        <v>5</v>
      </c>
      <c r="H12" s="1">
        <v>1</v>
      </c>
      <c r="I12" s="1" t="s">
        <v>101</v>
      </c>
      <c r="J12" s="1"/>
      <c r="K12" s="11">
        <v>7</v>
      </c>
      <c r="L12" s="1">
        <v>1</v>
      </c>
      <c r="M12" s="1" t="s">
        <v>88</v>
      </c>
      <c r="N12" s="1" t="s">
        <v>101</v>
      </c>
      <c r="O12" s="1" t="s">
        <v>94</v>
      </c>
      <c r="P12" s="12"/>
      <c r="Q12" s="130">
        <f>K12*10</f>
        <v>70</v>
      </c>
    </row>
    <row r="13" spans="2:17" x14ac:dyDescent="0.3">
      <c r="B13" s="2" t="s">
        <v>479</v>
      </c>
      <c r="C13" s="36" t="s">
        <v>89</v>
      </c>
      <c r="D13" s="1" t="s">
        <v>84</v>
      </c>
      <c r="E13" s="1">
        <v>15</v>
      </c>
      <c r="F13" s="1">
        <v>2.5</v>
      </c>
      <c r="G13" s="1">
        <v>3</v>
      </c>
      <c r="H13" s="1">
        <v>0.125</v>
      </c>
      <c r="I13" s="1" t="s">
        <v>99</v>
      </c>
      <c r="J13" s="1"/>
      <c r="K13" s="11">
        <v>3.5</v>
      </c>
      <c r="L13" s="1">
        <v>10</v>
      </c>
      <c r="M13" s="1" t="s">
        <v>86</v>
      </c>
      <c r="N13" s="1" t="s">
        <v>99</v>
      </c>
      <c r="O13" s="1" t="s">
        <v>99</v>
      </c>
      <c r="P13" s="12"/>
      <c r="Q13" s="130">
        <f t="shared" ref="Q13:Q14" si="0">K13*(F13/H13)</f>
        <v>70</v>
      </c>
    </row>
    <row r="14" spans="2:17" x14ac:dyDescent="0.3">
      <c r="B14" s="2" t="s">
        <v>480</v>
      </c>
      <c r="C14" s="36" t="s">
        <v>90</v>
      </c>
      <c r="D14" s="1" t="s">
        <v>84</v>
      </c>
      <c r="E14" s="1">
        <v>15</v>
      </c>
      <c r="F14" s="1">
        <v>5</v>
      </c>
      <c r="G14" s="1">
        <v>3</v>
      </c>
      <c r="H14" s="1">
        <v>0.125</v>
      </c>
      <c r="I14" s="1" t="s">
        <v>100</v>
      </c>
      <c r="J14" s="1"/>
      <c r="K14" s="11">
        <v>1.5</v>
      </c>
      <c r="L14" s="1">
        <v>10</v>
      </c>
      <c r="M14" s="1" t="s">
        <v>87</v>
      </c>
      <c r="N14" s="1" t="s">
        <v>100</v>
      </c>
      <c r="O14" s="1" t="s">
        <v>100</v>
      </c>
      <c r="P14" s="12" t="b">
        <v>0</v>
      </c>
      <c r="Q14" s="130">
        <f t="shared" si="0"/>
        <v>60</v>
      </c>
    </row>
    <row r="15" spans="2:17" x14ac:dyDescent="0.3">
      <c r="B15" s="2" t="s">
        <v>481</v>
      </c>
      <c r="C15" s="36" t="s">
        <v>91</v>
      </c>
      <c r="D15" s="1" t="s">
        <v>84</v>
      </c>
      <c r="E15" s="1">
        <v>15</v>
      </c>
      <c r="F15" s="1">
        <v>10</v>
      </c>
      <c r="G15" s="1">
        <v>5</v>
      </c>
      <c r="H15" s="1">
        <v>1</v>
      </c>
      <c r="I15" s="1" t="s">
        <v>101</v>
      </c>
      <c r="J15" s="1"/>
      <c r="K15" s="11">
        <v>8</v>
      </c>
      <c r="L15" s="1">
        <v>1</v>
      </c>
      <c r="M15" s="1" t="s">
        <v>88</v>
      </c>
      <c r="N15" s="1" t="s">
        <v>101</v>
      </c>
      <c r="O15" s="1" t="s">
        <v>94</v>
      </c>
      <c r="P15" s="12"/>
      <c r="Q15" s="130">
        <f t="shared" ref="Q15" si="1">K15*10</f>
        <v>80</v>
      </c>
    </row>
    <row r="16" spans="2:17" x14ac:dyDescent="0.3">
      <c r="B16" s="2" t="s">
        <v>482</v>
      </c>
      <c r="C16" s="36" t="s">
        <v>89</v>
      </c>
      <c r="D16" s="1" t="s">
        <v>84</v>
      </c>
      <c r="E16" s="1">
        <v>15</v>
      </c>
      <c r="F16" s="1">
        <v>2.5</v>
      </c>
      <c r="G16" s="1">
        <v>3</v>
      </c>
      <c r="H16" s="1">
        <v>0.125</v>
      </c>
      <c r="I16" s="1" t="s">
        <v>99</v>
      </c>
      <c r="J16" s="1"/>
      <c r="K16" s="11">
        <v>4</v>
      </c>
      <c r="L16" s="1">
        <v>10</v>
      </c>
      <c r="M16" s="1" t="s">
        <v>86</v>
      </c>
      <c r="N16" s="1" t="s">
        <v>99</v>
      </c>
      <c r="O16" s="1" t="s">
        <v>99</v>
      </c>
      <c r="P16" s="12"/>
      <c r="Q16" s="130">
        <f t="shared" ref="Q16:Q17" si="2">K16*(F16/H16)</f>
        <v>80</v>
      </c>
    </row>
    <row r="17" spans="2:17" x14ac:dyDescent="0.3">
      <c r="B17" s="2" t="s">
        <v>483</v>
      </c>
      <c r="C17" s="36" t="s">
        <v>90</v>
      </c>
      <c r="D17" s="1" t="s">
        <v>84</v>
      </c>
      <c r="E17" s="1">
        <v>15</v>
      </c>
      <c r="F17" s="1">
        <v>5</v>
      </c>
      <c r="G17" s="1">
        <v>3</v>
      </c>
      <c r="H17" s="1">
        <v>0.125</v>
      </c>
      <c r="I17" s="1" t="s">
        <v>100</v>
      </c>
      <c r="J17" s="1"/>
      <c r="K17" s="11">
        <v>1.75</v>
      </c>
      <c r="L17" s="1">
        <v>10</v>
      </c>
      <c r="M17" s="1" t="s">
        <v>87</v>
      </c>
      <c r="N17" s="1" t="s">
        <v>100</v>
      </c>
      <c r="O17" s="1" t="s">
        <v>100</v>
      </c>
      <c r="P17" s="12" t="b">
        <v>0</v>
      </c>
      <c r="Q17" s="130">
        <f t="shared" si="2"/>
        <v>70</v>
      </c>
    </row>
    <row r="18" spans="2:17" x14ac:dyDescent="0.3">
      <c r="B18" s="2" t="s">
        <v>484</v>
      </c>
      <c r="C18" s="36" t="s">
        <v>91</v>
      </c>
      <c r="D18" s="1" t="s">
        <v>84</v>
      </c>
      <c r="E18" s="1">
        <v>15</v>
      </c>
      <c r="F18" s="1">
        <v>10</v>
      </c>
      <c r="G18" s="1">
        <v>5</v>
      </c>
      <c r="H18" s="1">
        <v>1</v>
      </c>
      <c r="I18" s="1" t="s">
        <v>101</v>
      </c>
      <c r="J18" s="1"/>
      <c r="K18" s="11">
        <v>9</v>
      </c>
      <c r="L18" s="1">
        <v>1</v>
      </c>
      <c r="M18" s="1" t="s">
        <v>88</v>
      </c>
      <c r="N18" s="1" t="s">
        <v>101</v>
      </c>
      <c r="O18" s="1" t="s">
        <v>94</v>
      </c>
      <c r="P18" s="12"/>
      <c r="Q18" s="130">
        <f t="shared" ref="Q18" si="3">K18*10</f>
        <v>90</v>
      </c>
    </row>
    <row r="19" spans="2:17" x14ac:dyDescent="0.3">
      <c r="B19" s="2" t="s">
        <v>485</v>
      </c>
      <c r="C19" s="36" t="s">
        <v>89</v>
      </c>
      <c r="D19" s="1" t="s">
        <v>84</v>
      </c>
      <c r="E19" s="1">
        <v>15</v>
      </c>
      <c r="F19" s="1">
        <v>2.5</v>
      </c>
      <c r="G19" s="1">
        <v>3</v>
      </c>
      <c r="H19" s="1">
        <v>0.125</v>
      </c>
      <c r="I19" s="1" t="s">
        <v>99</v>
      </c>
      <c r="J19" s="1"/>
      <c r="K19" s="11">
        <v>4.5</v>
      </c>
      <c r="L19" s="1">
        <v>10</v>
      </c>
      <c r="M19" s="1" t="s">
        <v>86</v>
      </c>
      <c r="N19" s="1" t="s">
        <v>99</v>
      </c>
      <c r="O19" s="1" t="s">
        <v>99</v>
      </c>
      <c r="P19" s="12"/>
      <c r="Q19" s="130">
        <f t="shared" ref="Q19:Q20" si="4">K19*(F19/H19)</f>
        <v>90</v>
      </c>
    </row>
    <row r="20" spans="2:17" x14ac:dyDescent="0.3">
      <c r="B20" s="2" t="s">
        <v>486</v>
      </c>
      <c r="C20" s="36" t="s">
        <v>90</v>
      </c>
      <c r="D20" s="1" t="s">
        <v>84</v>
      </c>
      <c r="E20" s="1">
        <v>15</v>
      </c>
      <c r="F20" s="1">
        <v>5</v>
      </c>
      <c r="G20" s="1">
        <v>3</v>
      </c>
      <c r="H20" s="1">
        <v>0.125</v>
      </c>
      <c r="I20" s="1" t="s">
        <v>100</v>
      </c>
      <c r="J20" s="1"/>
      <c r="K20" s="11">
        <v>2</v>
      </c>
      <c r="L20" s="1">
        <v>10</v>
      </c>
      <c r="M20" s="1" t="s">
        <v>87</v>
      </c>
      <c r="N20" s="1" t="s">
        <v>100</v>
      </c>
      <c r="O20" s="1" t="s">
        <v>100</v>
      </c>
      <c r="P20" s="12" t="b">
        <v>0</v>
      </c>
      <c r="Q20" s="130">
        <f t="shared" si="4"/>
        <v>80</v>
      </c>
    </row>
    <row r="21" spans="2:17" x14ac:dyDescent="0.3">
      <c r="B21" s="2" t="s">
        <v>487</v>
      </c>
      <c r="C21" s="36" t="s">
        <v>91</v>
      </c>
      <c r="D21" s="1" t="s">
        <v>84</v>
      </c>
      <c r="E21" s="1">
        <v>15</v>
      </c>
      <c r="F21" s="1">
        <v>10</v>
      </c>
      <c r="G21" s="1">
        <v>5</v>
      </c>
      <c r="H21" s="1">
        <v>1</v>
      </c>
      <c r="I21" s="1" t="s">
        <v>101</v>
      </c>
      <c r="J21" s="1"/>
      <c r="K21" s="11">
        <v>10</v>
      </c>
      <c r="L21" s="1">
        <v>1</v>
      </c>
      <c r="M21" s="1" t="s">
        <v>88</v>
      </c>
      <c r="N21" s="1" t="s">
        <v>101</v>
      </c>
      <c r="O21" s="1" t="s">
        <v>94</v>
      </c>
      <c r="P21" s="12"/>
      <c r="Q21" s="130">
        <f t="shared" ref="Q21" si="5">K21*10</f>
        <v>100</v>
      </c>
    </row>
    <row r="22" spans="2:17" x14ac:dyDescent="0.3">
      <c r="B22" s="2" t="s">
        <v>488</v>
      </c>
      <c r="C22" s="36" t="s">
        <v>89</v>
      </c>
      <c r="D22" s="1" t="s">
        <v>84</v>
      </c>
      <c r="E22" s="1">
        <v>15</v>
      </c>
      <c r="F22" s="1">
        <v>2.5</v>
      </c>
      <c r="G22" s="1">
        <v>3</v>
      </c>
      <c r="H22" s="1">
        <v>0.125</v>
      </c>
      <c r="I22" s="1" t="s">
        <v>99</v>
      </c>
      <c r="J22" s="1"/>
      <c r="K22" s="11">
        <v>9</v>
      </c>
      <c r="L22" s="1">
        <v>10</v>
      </c>
      <c r="M22" s="1" t="s">
        <v>86</v>
      </c>
      <c r="N22" s="1" t="s">
        <v>99</v>
      </c>
      <c r="O22" s="1" t="s">
        <v>99</v>
      </c>
      <c r="P22" s="12"/>
      <c r="Q22" s="130">
        <f t="shared" ref="Q22:Q23" si="6">K22*(F22/H22)</f>
        <v>180</v>
      </c>
    </row>
    <row r="23" spans="2:17" x14ac:dyDescent="0.3">
      <c r="B23" s="2" t="s">
        <v>489</v>
      </c>
      <c r="C23" s="36" t="s">
        <v>90</v>
      </c>
      <c r="D23" s="1" t="s">
        <v>84</v>
      </c>
      <c r="E23" s="1">
        <v>15</v>
      </c>
      <c r="F23" s="1">
        <v>5</v>
      </c>
      <c r="G23" s="1">
        <v>3</v>
      </c>
      <c r="H23" s="1">
        <v>0.125</v>
      </c>
      <c r="I23" s="1" t="s">
        <v>100</v>
      </c>
      <c r="J23" s="1"/>
      <c r="K23" s="11">
        <v>4</v>
      </c>
      <c r="L23" s="1">
        <v>10</v>
      </c>
      <c r="M23" s="1" t="s">
        <v>87</v>
      </c>
      <c r="N23" s="1" t="s">
        <v>100</v>
      </c>
      <c r="O23" s="1" t="s">
        <v>100</v>
      </c>
      <c r="P23" s="12" t="b">
        <v>0</v>
      </c>
      <c r="Q23" s="130">
        <f t="shared" si="6"/>
        <v>160</v>
      </c>
    </row>
    <row r="24" spans="2:17" ht="17.25" thickBot="1" x14ac:dyDescent="0.35">
      <c r="B24" s="9" t="s">
        <v>490</v>
      </c>
      <c r="C24" s="37" t="s">
        <v>91</v>
      </c>
      <c r="D24" s="8" t="s">
        <v>84</v>
      </c>
      <c r="E24" s="8">
        <v>15</v>
      </c>
      <c r="F24" s="8">
        <v>10</v>
      </c>
      <c r="G24" s="8">
        <v>5</v>
      </c>
      <c r="H24" s="8">
        <v>1</v>
      </c>
      <c r="I24" s="1" t="s">
        <v>101</v>
      </c>
      <c r="J24" s="8"/>
      <c r="K24" s="15">
        <v>15</v>
      </c>
      <c r="L24" s="8">
        <v>1</v>
      </c>
      <c r="M24" s="8" t="s">
        <v>88</v>
      </c>
      <c r="N24" s="8" t="s">
        <v>101</v>
      </c>
      <c r="O24" s="8" t="s">
        <v>94</v>
      </c>
      <c r="P24" s="16"/>
      <c r="Q24" s="130">
        <f t="shared" ref="Q24" si="7">K24*10</f>
        <v>150</v>
      </c>
    </row>
    <row r="25" spans="2:17" ht="17.25" thickBot="1" x14ac:dyDescent="0.35">
      <c r="B25" s="130"/>
    </row>
    <row r="26" spans="2:17" x14ac:dyDescent="0.3">
      <c r="B26" s="161" t="s">
        <v>102</v>
      </c>
      <c r="C26" s="163"/>
      <c r="D26" s="163"/>
      <c r="E26" s="162"/>
    </row>
    <row r="27" spans="2:17" ht="17.25" thickBot="1" x14ac:dyDescent="0.35">
      <c r="B27" s="157" t="s">
        <v>4</v>
      </c>
      <c r="C27" s="158" t="s">
        <v>21</v>
      </c>
      <c r="D27" s="158" t="s">
        <v>511</v>
      </c>
      <c r="E27" s="159" t="s">
        <v>475</v>
      </c>
    </row>
    <row r="28" spans="2:17" x14ac:dyDescent="0.3">
      <c r="B28" s="41" t="s">
        <v>10</v>
      </c>
      <c r="C28" s="155">
        <v>4</v>
      </c>
      <c r="D28" s="42" t="s">
        <v>85</v>
      </c>
      <c r="E28" s="44"/>
    </row>
    <row r="29" spans="2:17" x14ac:dyDescent="0.3">
      <c r="B29" s="2" t="s">
        <v>12</v>
      </c>
      <c r="C29" s="36">
        <v>4</v>
      </c>
      <c r="D29" s="1" t="s">
        <v>88</v>
      </c>
      <c r="E29" s="12"/>
    </row>
    <row r="30" spans="2:17" x14ac:dyDescent="0.3">
      <c r="B30" s="2" t="s">
        <v>11</v>
      </c>
      <c r="C30" s="36">
        <v>4</v>
      </c>
      <c r="D30" s="1" t="s">
        <v>87</v>
      </c>
      <c r="E30" s="12"/>
    </row>
    <row r="31" spans="2:17" x14ac:dyDescent="0.3">
      <c r="B31" s="2" t="s">
        <v>10</v>
      </c>
      <c r="C31" s="36">
        <v>5</v>
      </c>
      <c r="D31" s="1" t="s">
        <v>99</v>
      </c>
      <c r="E31" s="12"/>
    </row>
    <row r="32" spans="2:17" x14ac:dyDescent="0.3">
      <c r="B32" s="2" t="s">
        <v>12</v>
      </c>
      <c r="C32" s="36">
        <v>5</v>
      </c>
      <c r="D32" s="1" t="s">
        <v>101</v>
      </c>
      <c r="E32" s="12"/>
    </row>
    <row r="33" spans="2:5" ht="17.25" thickBot="1" x14ac:dyDescent="0.35">
      <c r="B33" s="9" t="s">
        <v>11</v>
      </c>
      <c r="C33" s="37">
        <v>5</v>
      </c>
      <c r="D33" s="8" t="s">
        <v>100</v>
      </c>
      <c r="E33" s="16"/>
    </row>
    <row r="34" spans="2:5" x14ac:dyDescent="0.3">
      <c r="B34" s="105" t="s">
        <v>10</v>
      </c>
      <c r="C34" s="153">
        <v>6</v>
      </c>
      <c r="D34" s="106" t="s">
        <v>476</v>
      </c>
      <c r="E34" s="156" t="s">
        <v>533</v>
      </c>
    </row>
    <row r="35" spans="2:5" x14ac:dyDescent="0.3">
      <c r="B35" s="2" t="s">
        <v>12</v>
      </c>
      <c r="C35" s="36">
        <v>6</v>
      </c>
      <c r="D35" s="1" t="s">
        <v>478</v>
      </c>
      <c r="E35" s="34" t="s">
        <v>517</v>
      </c>
    </row>
    <row r="36" spans="2:5" ht="17.25" thickBot="1" x14ac:dyDescent="0.35">
      <c r="B36" s="50" t="s">
        <v>11</v>
      </c>
      <c r="C36" s="154">
        <v>6</v>
      </c>
      <c r="D36" s="51" t="s">
        <v>477</v>
      </c>
      <c r="E36" s="143" t="s">
        <v>522</v>
      </c>
    </row>
    <row r="37" spans="2:5" x14ac:dyDescent="0.3">
      <c r="B37" s="41" t="s">
        <v>10</v>
      </c>
      <c r="C37" s="155">
        <v>7</v>
      </c>
      <c r="D37" s="42" t="s">
        <v>479</v>
      </c>
      <c r="E37" s="144" t="s">
        <v>513</v>
      </c>
    </row>
    <row r="38" spans="2:5" x14ac:dyDescent="0.3">
      <c r="B38" s="2" t="s">
        <v>12</v>
      </c>
      <c r="C38" s="36">
        <v>7</v>
      </c>
      <c r="D38" s="1" t="s">
        <v>481</v>
      </c>
      <c r="E38" s="34" t="s">
        <v>518</v>
      </c>
    </row>
    <row r="39" spans="2:5" ht="17.25" thickBot="1" x14ac:dyDescent="0.35">
      <c r="B39" s="50" t="s">
        <v>11</v>
      </c>
      <c r="C39" s="154">
        <v>7</v>
      </c>
      <c r="D39" s="51" t="s">
        <v>480</v>
      </c>
      <c r="E39" s="143" t="s">
        <v>523</v>
      </c>
    </row>
    <row r="40" spans="2:5" x14ac:dyDescent="0.3">
      <c r="B40" s="41" t="s">
        <v>10</v>
      </c>
      <c r="C40" s="155">
        <v>8</v>
      </c>
      <c r="D40" s="42" t="s">
        <v>482</v>
      </c>
      <c r="E40" s="144" t="s">
        <v>514</v>
      </c>
    </row>
    <row r="41" spans="2:5" x14ac:dyDescent="0.3">
      <c r="B41" s="2" t="s">
        <v>12</v>
      </c>
      <c r="C41" s="36">
        <v>8</v>
      </c>
      <c r="D41" s="1" t="s">
        <v>484</v>
      </c>
      <c r="E41" s="34" t="s">
        <v>519</v>
      </c>
    </row>
    <row r="42" spans="2:5" ht="17.25" thickBot="1" x14ac:dyDescent="0.35">
      <c r="B42" s="50" t="s">
        <v>11</v>
      </c>
      <c r="C42" s="154">
        <v>8</v>
      </c>
      <c r="D42" s="51" t="s">
        <v>483</v>
      </c>
      <c r="E42" s="143" t="s">
        <v>524</v>
      </c>
    </row>
    <row r="43" spans="2:5" x14ac:dyDescent="0.3">
      <c r="B43" s="41" t="s">
        <v>10</v>
      </c>
      <c r="C43" s="155">
        <v>9</v>
      </c>
      <c r="D43" s="42" t="s">
        <v>485</v>
      </c>
      <c r="E43" s="144" t="s">
        <v>515</v>
      </c>
    </row>
    <row r="44" spans="2:5" x14ac:dyDescent="0.3">
      <c r="B44" s="2" t="s">
        <v>12</v>
      </c>
      <c r="C44" s="36">
        <v>9</v>
      </c>
      <c r="D44" s="1" t="s">
        <v>487</v>
      </c>
      <c r="E44" s="34" t="s">
        <v>520</v>
      </c>
    </row>
    <row r="45" spans="2:5" ht="17.25" thickBot="1" x14ac:dyDescent="0.35">
      <c r="B45" s="50" t="s">
        <v>11</v>
      </c>
      <c r="C45" s="154">
        <v>9</v>
      </c>
      <c r="D45" s="51" t="s">
        <v>486</v>
      </c>
      <c r="E45" s="143" t="s">
        <v>525</v>
      </c>
    </row>
    <row r="46" spans="2:5" x14ac:dyDescent="0.3">
      <c r="B46" s="41" t="s">
        <v>10</v>
      </c>
      <c r="C46" s="155">
        <v>10</v>
      </c>
      <c r="D46" s="42" t="s">
        <v>488</v>
      </c>
      <c r="E46" s="144" t="s">
        <v>516</v>
      </c>
    </row>
    <row r="47" spans="2:5" x14ac:dyDescent="0.3">
      <c r="B47" s="2" t="s">
        <v>12</v>
      </c>
      <c r="C47" s="36">
        <v>10</v>
      </c>
      <c r="D47" s="1" t="s">
        <v>490</v>
      </c>
      <c r="E47" s="34" t="s">
        <v>521</v>
      </c>
    </row>
    <row r="48" spans="2:5" ht="17.25" thickBot="1" x14ac:dyDescent="0.35">
      <c r="B48" s="9" t="s">
        <v>11</v>
      </c>
      <c r="C48" s="37">
        <v>10</v>
      </c>
      <c r="D48" s="8" t="s">
        <v>489</v>
      </c>
      <c r="E48" s="35" t="s">
        <v>526</v>
      </c>
    </row>
  </sheetData>
  <mergeCells count="2">
    <mergeCell ref="B26:E26"/>
    <mergeCell ref="B2:Q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4B78-A2F4-4DF1-AACE-A47CE2112CE1}">
  <dimension ref="B1:J18"/>
  <sheetViews>
    <sheetView tabSelected="1" workbookViewId="0">
      <selection activeCell="I19" sqref="I19"/>
    </sheetView>
  </sheetViews>
  <sheetFormatPr defaultRowHeight="16.5" x14ac:dyDescent="0.3"/>
  <cols>
    <col min="2" max="2" width="24.125" bestFit="1" customWidth="1"/>
    <col min="3" max="3" width="6.625" bestFit="1" customWidth="1"/>
    <col min="4" max="4" width="6.25" bestFit="1" customWidth="1"/>
    <col min="5" max="5" width="20.375" bestFit="1" customWidth="1"/>
    <col min="6" max="6" width="20.375" customWidth="1"/>
    <col min="7" max="7" width="11.75" bestFit="1" customWidth="1"/>
    <col min="8" max="8" width="9.25" bestFit="1" customWidth="1"/>
    <col min="9" max="9" width="10" bestFit="1" customWidth="1"/>
    <col min="10" max="10" width="24.875" bestFit="1" customWidth="1"/>
  </cols>
  <sheetData>
    <row r="1" spans="2:10" ht="17.25" thickBot="1" x14ac:dyDescent="0.35"/>
    <row r="2" spans="2:10" x14ac:dyDescent="0.3">
      <c r="B2" s="161" t="s">
        <v>499</v>
      </c>
      <c r="C2" s="163"/>
      <c r="D2" s="163"/>
      <c r="E2" s="163"/>
      <c r="F2" s="163"/>
      <c r="G2" s="163"/>
      <c r="H2" s="163"/>
      <c r="I2" s="163"/>
      <c r="J2" s="162"/>
    </row>
    <row r="3" spans="2:10" x14ac:dyDescent="0.3">
      <c r="B3" s="3" t="s">
        <v>0</v>
      </c>
      <c r="C3" s="4" t="s">
        <v>61</v>
      </c>
      <c r="D3" s="4" t="s">
        <v>4</v>
      </c>
      <c r="E3" s="4" t="s">
        <v>495</v>
      </c>
      <c r="F3" s="4" t="s">
        <v>528</v>
      </c>
      <c r="G3" s="4" t="s">
        <v>496</v>
      </c>
      <c r="H3" s="4" t="s">
        <v>78</v>
      </c>
      <c r="I3" s="4" t="s">
        <v>81</v>
      </c>
      <c r="J3" s="13" t="s">
        <v>512</v>
      </c>
    </row>
    <row r="4" spans="2:10" x14ac:dyDescent="0.3">
      <c r="B4" s="17" t="s">
        <v>532</v>
      </c>
      <c r="C4" s="131"/>
      <c r="D4" s="36" t="s">
        <v>497</v>
      </c>
      <c r="E4" s="1" t="s">
        <v>52</v>
      </c>
      <c r="F4" s="1" t="s">
        <v>529</v>
      </c>
      <c r="G4" s="1"/>
      <c r="H4" s="1"/>
      <c r="I4" s="11">
        <v>0.05</v>
      </c>
      <c r="J4" s="12" t="s">
        <v>493</v>
      </c>
    </row>
    <row r="5" spans="2:10" x14ac:dyDescent="0.3">
      <c r="B5" s="17" t="s">
        <v>513</v>
      </c>
      <c r="C5" s="131"/>
      <c r="D5" s="36" t="s">
        <v>497</v>
      </c>
      <c r="E5" s="1" t="s">
        <v>52</v>
      </c>
      <c r="F5" s="1" t="s">
        <v>529</v>
      </c>
      <c r="G5" s="1"/>
      <c r="H5" s="1"/>
      <c r="I5" s="11">
        <v>0.1</v>
      </c>
      <c r="J5" s="12" t="s">
        <v>493</v>
      </c>
    </row>
    <row r="6" spans="2:10" x14ac:dyDescent="0.3">
      <c r="B6" s="17" t="s">
        <v>514</v>
      </c>
      <c r="C6" s="131"/>
      <c r="D6" s="36" t="s">
        <v>497</v>
      </c>
      <c r="E6" s="1" t="s">
        <v>52</v>
      </c>
      <c r="F6" s="1" t="s">
        <v>529</v>
      </c>
      <c r="G6" s="1"/>
      <c r="H6" s="1"/>
      <c r="I6" s="11">
        <v>0.15</v>
      </c>
      <c r="J6" s="12" t="s">
        <v>493</v>
      </c>
    </row>
    <row r="7" spans="2:10" x14ac:dyDescent="0.3">
      <c r="B7" s="17" t="s">
        <v>515</v>
      </c>
      <c r="C7" s="132"/>
      <c r="D7" s="36" t="s">
        <v>497</v>
      </c>
      <c r="E7" s="1" t="s">
        <v>52</v>
      </c>
      <c r="F7" s="1" t="s">
        <v>529</v>
      </c>
      <c r="G7" s="1"/>
      <c r="H7" s="1"/>
      <c r="I7" s="11">
        <v>0.2</v>
      </c>
      <c r="J7" s="12" t="s">
        <v>493</v>
      </c>
    </row>
    <row r="8" spans="2:10" x14ac:dyDescent="0.3">
      <c r="B8" s="17" t="s">
        <v>516</v>
      </c>
      <c r="C8" s="131"/>
      <c r="D8" s="36" t="s">
        <v>497</v>
      </c>
      <c r="E8" s="1" t="s">
        <v>52</v>
      </c>
      <c r="F8" s="1" t="s">
        <v>529</v>
      </c>
      <c r="G8" s="1"/>
      <c r="H8" s="1"/>
      <c r="I8" s="11">
        <v>0.3</v>
      </c>
      <c r="J8" s="12" t="s">
        <v>493</v>
      </c>
    </row>
    <row r="9" spans="2:10" x14ac:dyDescent="0.3">
      <c r="B9" s="17" t="s">
        <v>517</v>
      </c>
      <c r="C9" s="132"/>
      <c r="D9" s="36" t="s">
        <v>497</v>
      </c>
      <c r="E9" s="1" t="s">
        <v>500</v>
      </c>
      <c r="F9" s="1" t="s">
        <v>531</v>
      </c>
      <c r="G9" s="1"/>
      <c r="H9" s="1"/>
      <c r="I9" s="160">
        <v>0.02</v>
      </c>
      <c r="J9" s="12" t="s">
        <v>492</v>
      </c>
    </row>
    <row r="10" spans="2:10" x14ac:dyDescent="0.3">
      <c r="B10" s="17" t="s">
        <v>518</v>
      </c>
      <c r="C10" s="131"/>
      <c r="D10" s="36" t="s">
        <v>497</v>
      </c>
      <c r="E10" s="1" t="s">
        <v>500</v>
      </c>
      <c r="F10" s="1" t="s">
        <v>531</v>
      </c>
      <c r="G10" s="1"/>
      <c r="H10" s="1"/>
      <c r="I10" s="160">
        <v>0.04</v>
      </c>
      <c r="J10" s="12" t="s">
        <v>492</v>
      </c>
    </row>
    <row r="11" spans="2:10" x14ac:dyDescent="0.3">
      <c r="B11" s="17" t="s">
        <v>519</v>
      </c>
      <c r="C11" s="132"/>
      <c r="D11" s="36" t="s">
        <v>497</v>
      </c>
      <c r="E11" s="1" t="s">
        <v>500</v>
      </c>
      <c r="F11" s="1" t="s">
        <v>531</v>
      </c>
      <c r="G11" s="1"/>
      <c r="H11" s="1"/>
      <c r="I11" s="160">
        <v>0.06</v>
      </c>
      <c r="J11" s="12" t="s">
        <v>492</v>
      </c>
    </row>
    <row r="12" spans="2:10" x14ac:dyDescent="0.3">
      <c r="B12" s="17" t="s">
        <v>520</v>
      </c>
      <c r="C12" s="131"/>
      <c r="D12" s="36" t="s">
        <v>497</v>
      </c>
      <c r="E12" s="1" t="s">
        <v>500</v>
      </c>
      <c r="F12" s="1" t="s">
        <v>531</v>
      </c>
      <c r="G12" s="1"/>
      <c r="H12" s="1"/>
      <c r="I12" s="160">
        <v>0.08</v>
      </c>
      <c r="J12" s="12" t="s">
        <v>492</v>
      </c>
    </row>
    <row r="13" spans="2:10" x14ac:dyDescent="0.3">
      <c r="B13" s="17" t="s">
        <v>521</v>
      </c>
      <c r="C13" s="131"/>
      <c r="D13" s="36" t="s">
        <v>497</v>
      </c>
      <c r="E13" s="1" t="s">
        <v>500</v>
      </c>
      <c r="F13" s="1" t="s">
        <v>531</v>
      </c>
      <c r="G13" s="1"/>
      <c r="H13" s="1"/>
      <c r="I13" s="160">
        <v>0.16</v>
      </c>
      <c r="J13" s="12" t="s">
        <v>492</v>
      </c>
    </row>
    <row r="14" spans="2:10" x14ac:dyDescent="0.3">
      <c r="B14" s="17" t="s">
        <v>522</v>
      </c>
      <c r="C14" s="131"/>
      <c r="D14" s="36" t="s">
        <v>497</v>
      </c>
      <c r="E14" s="1" t="s">
        <v>498</v>
      </c>
      <c r="F14" s="1" t="s">
        <v>530</v>
      </c>
      <c r="G14" s="1"/>
      <c r="H14" s="1"/>
      <c r="I14" s="11">
        <v>0.05</v>
      </c>
      <c r="J14" s="12" t="s">
        <v>494</v>
      </c>
    </row>
    <row r="15" spans="2:10" x14ac:dyDescent="0.3">
      <c r="B15" s="17" t="s">
        <v>523</v>
      </c>
      <c r="C15" s="131"/>
      <c r="D15" s="36" t="s">
        <v>497</v>
      </c>
      <c r="E15" s="1" t="s">
        <v>498</v>
      </c>
      <c r="F15" s="1" t="s">
        <v>530</v>
      </c>
      <c r="G15" s="1"/>
      <c r="H15" s="1"/>
      <c r="I15" s="11">
        <v>0.1</v>
      </c>
      <c r="J15" s="12" t="s">
        <v>494</v>
      </c>
    </row>
    <row r="16" spans="2:10" x14ac:dyDescent="0.3">
      <c r="B16" s="17" t="s">
        <v>524</v>
      </c>
      <c r="C16" s="1"/>
      <c r="D16" s="36" t="s">
        <v>497</v>
      </c>
      <c r="E16" s="1" t="s">
        <v>498</v>
      </c>
      <c r="F16" s="1" t="s">
        <v>530</v>
      </c>
      <c r="G16" s="1"/>
      <c r="H16" s="1"/>
      <c r="I16" s="133">
        <v>0.15</v>
      </c>
      <c r="J16" s="12" t="s">
        <v>494</v>
      </c>
    </row>
    <row r="17" spans="2:10" x14ac:dyDescent="0.3">
      <c r="B17" s="17" t="s">
        <v>525</v>
      </c>
      <c r="C17" s="1"/>
      <c r="D17" s="36" t="s">
        <v>497</v>
      </c>
      <c r="E17" s="1" t="s">
        <v>498</v>
      </c>
      <c r="F17" s="1" t="s">
        <v>530</v>
      </c>
      <c r="G17" s="1"/>
      <c r="H17" s="1"/>
      <c r="I17" s="133">
        <v>0.2</v>
      </c>
      <c r="J17" s="12" t="s">
        <v>494</v>
      </c>
    </row>
    <row r="18" spans="2:10" ht="17.25" thickBot="1" x14ac:dyDescent="0.35">
      <c r="B18" s="14" t="s">
        <v>526</v>
      </c>
      <c r="C18" s="8"/>
      <c r="D18" s="37" t="s">
        <v>497</v>
      </c>
      <c r="E18" s="8" t="s">
        <v>498</v>
      </c>
      <c r="F18" s="8" t="s">
        <v>530</v>
      </c>
      <c r="G18" s="8"/>
      <c r="H18" s="8"/>
      <c r="I18" s="134">
        <v>0.3</v>
      </c>
      <c r="J18" s="16" t="s">
        <v>494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6895-D631-452C-871C-BDA470801A64}">
  <dimension ref="A1:I15"/>
  <sheetViews>
    <sheetView zoomScale="115" zoomScaleNormal="115" workbookViewId="0">
      <selection activeCell="I15" sqref="I15"/>
    </sheetView>
  </sheetViews>
  <sheetFormatPr defaultColWidth="9" defaultRowHeight="16.5" x14ac:dyDescent="0.3"/>
  <cols>
    <col min="1" max="1" width="6.75" bestFit="1" customWidth="1"/>
    <col min="2" max="3" width="12.625" customWidth="1"/>
    <col min="4" max="16384" width="9" style="21"/>
  </cols>
  <sheetData>
    <row r="1" spans="2:9" s="24" customFormat="1" ht="17.25" thickBot="1" x14ac:dyDescent="0.35"/>
    <row r="2" spans="2:9" s="25" customFormat="1" x14ac:dyDescent="0.3">
      <c r="B2" s="161" t="s">
        <v>22</v>
      </c>
      <c r="C2" s="163"/>
      <c r="D2" s="162"/>
      <c r="F2" s="161" t="s">
        <v>23</v>
      </c>
      <c r="G2" s="162"/>
    </row>
    <row r="3" spans="2:9" x14ac:dyDescent="0.3">
      <c r="B3" s="3" t="s">
        <v>21</v>
      </c>
      <c r="C3" s="4" t="s">
        <v>61</v>
      </c>
      <c r="D3" s="13" t="s">
        <v>5</v>
      </c>
      <c r="F3" s="3" t="s">
        <v>21</v>
      </c>
      <c r="G3" s="18" t="s">
        <v>31</v>
      </c>
    </row>
    <row r="4" spans="2:9" x14ac:dyDescent="0.3">
      <c r="B4" s="2">
        <v>0</v>
      </c>
      <c r="C4" s="1"/>
      <c r="D4" s="12">
        <v>50</v>
      </c>
      <c r="F4" s="2">
        <v>0</v>
      </c>
      <c r="G4" s="19">
        <v>100</v>
      </c>
      <c r="I4" s="21">
        <f>50*100</f>
        <v>5000</v>
      </c>
    </row>
    <row r="5" spans="2:9" x14ac:dyDescent="0.3">
      <c r="B5" s="2">
        <v>1</v>
      </c>
      <c r="C5" s="1" t="s">
        <v>65</v>
      </c>
      <c r="D5" s="12">
        <v>150</v>
      </c>
      <c r="F5" s="2">
        <v>1</v>
      </c>
      <c r="G5" s="19">
        <v>150</v>
      </c>
      <c r="I5" s="21">
        <f t="shared" ref="I5:I8" si="0">(D5-D4)*G5</f>
        <v>15000</v>
      </c>
    </row>
    <row r="6" spans="2:9" x14ac:dyDescent="0.3">
      <c r="B6" s="2">
        <v>2</v>
      </c>
      <c r="C6" s="1" t="s">
        <v>64</v>
      </c>
      <c r="D6" s="12">
        <v>350</v>
      </c>
      <c r="F6" s="2">
        <v>2</v>
      </c>
      <c r="G6" s="19">
        <v>200</v>
      </c>
      <c r="I6" s="21">
        <f t="shared" si="0"/>
        <v>40000</v>
      </c>
    </row>
    <row r="7" spans="2:9" x14ac:dyDescent="0.3">
      <c r="B7" s="17">
        <v>3</v>
      </c>
      <c r="C7" s="22" t="s">
        <v>62</v>
      </c>
      <c r="D7" s="34">
        <v>600</v>
      </c>
      <c r="F7" s="17">
        <v>3</v>
      </c>
      <c r="G7" s="19">
        <v>250</v>
      </c>
      <c r="I7" s="21">
        <f t="shared" si="0"/>
        <v>62500</v>
      </c>
    </row>
    <row r="8" spans="2:9" x14ac:dyDescent="0.3">
      <c r="B8" s="17">
        <v>4</v>
      </c>
      <c r="C8" s="22" t="s">
        <v>63</v>
      </c>
      <c r="D8" s="34">
        <v>1000</v>
      </c>
      <c r="F8" s="17">
        <v>4</v>
      </c>
      <c r="G8" s="19">
        <v>300</v>
      </c>
      <c r="I8" s="21">
        <f t="shared" si="0"/>
        <v>120000</v>
      </c>
    </row>
    <row r="9" spans="2:9" ht="17.25" thickBot="1" x14ac:dyDescent="0.35">
      <c r="B9" s="135">
        <v>5</v>
      </c>
      <c r="C9" s="51"/>
      <c r="D9" s="143">
        <v>2000</v>
      </c>
      <c r="F9" s="135">
        <v>5</v>
      </c>
      <c r="G9" s="143">
        <v>500</v>
      </c>
      <c r="I9" s="21">
        <f t="shared" ref="I9:I13" si="1">(D9-D8)*G9</f>
        <v>500000</v>
      </c>
    </row>
    <row r="10" spans="2:9" x14ac:dyDescent="0.3">
      <c r="B10" s="138">
        <v>6</v>
      </c>
      <c r="C10" s="42"/>
      <c r="D10" s="144">
        <v>4000</v>
      </c>
      <c r="F10" s="138">
        <v>6</v>
      </c>
      <c r="G10" s="145">
        <v>1000</v>
      </c>
      <c r="I10" s="21">
        <f t="shared" si="1"/>
        <v>2000000</v>
      </c>
    </row>
    <row r="11" spans="2:9" x14ac:dyDescent="0.3">
      <c r="B11" s="17">
        <v>7</v>
      </c>
      <c r="C11" s="1"/>
      <c r="D11" s="34">
        <v>6000</v>
      </c>
      <c r="F11" s="17">
        <v>7</v>
      </c>
      <c r="G11" s="19">
        <v>1200</v>
      </c>
      <c r="I11" s="21">
        <f t="shared" si="1"/>
        <v>2400000</v>
      </c>
    </row>
    <row r="12" spans="2:9" x14ac:dyDescent="0.3">
      <c r="B12" s="17">
        <v>8</v>
      </c>
      <c r="C12" s="1"/>
      <c r="D12" s="34">
        <v>8000</v>
      </c>
      <c r="F12" s="17">
        <v>8</v>
      </c>
      <c r="G12" s="19">
        <v>1400</v>
      </c>
      <c r="I12" s="21">
        <f t="shared" si="1"/>
        <v>2800000</v>
      </c>
    </row>
    <row r="13" spans="2:9" x14ac:dyDescent="0.3">
      <c r="B13" s="17">
        <v>9</v>
      </c>
      <c r="C13" s="1"/>
      <c r="D13" s="34">
        <v>10000</v>
      </c>
      <c r="F13" s="17">
        <v>9</v>
      </c>
      <c r="G13" s="19">
        <v>1600</v>
      </c>
      <c r="I13" s="21">
        <f t="shared" si="1"/>
        <v>3200000</v>
      </c>
    </row>
    <row r="14" spans="2:9" ht="17.25" thickBot="1" x14ac:dyDescent="0.35">
      <c r="B14" s="14">
        <v>10</v>
      </c>
      <c r="C14" s="8"/>
      <c r="D14" s="35">
        <v>12000</v>
      </c>
      <c r="F14" s="14">
        <v>10</v>
      </c>
      <c r="G14" s="146">
        <v>2000</v>
      </c>
      <c r="I14" s="21">
        <f>(D14-D13)*G14</f>
        <v>4000000</v>
      </c>
    </row>
    <row r="15" spans="2:9" x14ac:dyDescent="0.3">
      <c r="I15" s="21">
        <f>SUM(I4:I14)</f>
        <v>15142500</v>
      </c>
    </row>
  </sheetData>
  <mergeCells count="2">
    <mergeCell ref="F2:G2"/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26F5-6BD4-4408-954A-423EF53D605B}">
  <dimension ref="B1:V27"/>
  <sheetViews>
    <sheetView workbookViewId="0">
      <selection activeCell="D28" sqref="D28"/>
    </sheetView>
  </sheetViews>
  <sheetFormatPr defaultRowHeight="16.5" x14ac:dyDescent="0.3"/>
  <cols>
    <col min="2" max="7" width="14.125" bestFit="1" customWidth="1"/>
    <col min="8" max="11" width="15.625" bestFit="1" customWidth="1"/>
    <col min="12" max="12" width="16.875" bestFit="1" customWidth="1"/>
  </cols>
  <sheetData>
    <row r="1" spans="2:22" ht="17.25" thickBot="1" x14ac:dyDescent="0.35"/>
    <row r="2" spans="2:22" x14ac:dyDescent="0.3">
      <c r="B2" s="161" t="s">
        <v>42</v>
      </c>
      <c r="C2" s="163"/>
      <c r="D2" s="163"/>
      <c r="E2" s="163"/>
      <c r="F2" s="163"/>
      <c r="G2" s="163"/>
      <c r="H2" s="162"/>
      <c r="P2" s="161" t="s">
        <v>30</v>
      </c>
      <c r="Q2" s="163"/>
      <c r="R2" s="162"/>
    </row>
    <row r="3" spans="2:22" x14ac:dyDescent="0.3">
      <c r="B3" s="3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13" t="s">
        <v>375</v>
      </c>
      <c r="P3" s="3" t="s">
        <v>21</v>
      </c>
      <c r="Q3" s="1" t="s">
        <v>61</v>
      </c>
      <c r="R3" s="13" t="s">
        <v>31</v>
      </c>
    </row>
    <row r="4" spans="2:22" ht="17.25" thickBot="1" x14ac:dyDescent="0.35">
      <c r="B4" s="31">
        <v>0.4995</v>
      </c>
      <c r="C4" s="32">
        <v>0.30049900000000002</v>
      </c>
      <c r="D4" s="32">
        <v>0.17</v>
      </c>
      <c r="E4" s="32">
        <v>1.9900000000000001E-2</v>
      </c>
      <c r="F4" s="32">
        <v>8.9999999999999993E-3</v>
      </c>
      <c r="G4" s="32">
        <v>1E-3</v>
      </c>
      <c r="H4" s="33">
        <v>1E-4</v>
      </c>
      <c r="K4" s="38">
        <f>SUM(B4:H4)</f>
        <v>0.99999900000000008</v>
      </c>
      <c r="P4" s="2">
        <v>0</v>
      </c>
      <c r="Q4" s="1" t="s">
        <v>65</v>
      </c>
      <c r="R4" s="12">
        <v>600</v>
      </c>
    </row>
    <row r="5" spans="2:22" ht="17.25" thickBot="1" x14ac:dyDescent="0.35">
      <c r="P5" s="2">
        <v>1</v>
      </c>
      <c r="Q5" s="1" t="s">
        <v>64</v>
      </c>
      <c r="R5" s="12">
        <v>1500</v>
      </c>
    </row>
    <row r="6" spans="2:22" x14ac:dyDescent="0.3">
      <c r="B6" s="161" t="s">
        <v>43</v>
      </c>
      <c r="C6" s="163"/>
      <c r="D6" s="163"/>
      <c r="E6" s="163"/>
      <c r="F6" s="163"/>
      <c r="G6" s="163"/>
      <c r="H6" s="163"/>
      <c r="I6" s="162"/>
      <c r="P6" s="2">
        <v>2</v>
      </c>
      <c r="Q6" s="1" t="s">
        <v>62</v>
      </c>
      <c r="R6" s="12">
        <v>2250</v>
      </c>
    </row>
    <row r="7" spans="2:22" x14ac:dyDescent="0.3">
      <c r="B7" s="3" t="s">
        <v>44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H7" s="4" t="s">
        <v>50</v>
      </c>
      <c r="I7" s="5" t="s">
        <v>376</v>
      </c>
      <c r="P7" s="2">
        <v>3</v>
      </c>
      <c r="Q7" s="1" t="s">
        <v>63</v>
      </c>
      <c r="R7" s="12">
        <v>4500</v>
      </c>
    </row>
    <row r="8" spans="2:22" ht="17.25" thickBot="1" x14ac:dyDescent="0.35">
      <c r="B8" s="2" t="s">
        <v>6</v>
      </c>
      <c r="C8" s="27">
        <v>0.05</v>
      </c>
      <c r="D8" s="27">
        <v>0.1</v>
      </c>
      <c r="E8" s="27">
        <v>0.15</v>
      </c>
      <c r="F8" s="27">
        <v>0.6</v>
      </c>
      <c r="G8" s="27">
        <v>1.2</v>
      </c>
      <c r="H8" s="27">
        <v>12</v>
      </c>
      <c r="I8" s="23">
        <v>120</v>
      </c>
      <c r="P8" s="135">
        <v>4</v>
      </c>
      <c r="Q8" s="51"/>
      <c r="R8" s="143">
        <v>10000</v>
      </c>
    </row>
    <row r="9" spans="2:22" x14ac:dyDescent="0.3">
      <c r="B9" s="2" t="s">
        <v>7</v>
      </c>
      <c r="C9" s="27">
        <v>0.05</v>
      </c>
      <c r="D9" s="27">
        <v>0.1</v>
      </c>
      <c r="E9" s="27">
        <v>0.15</v>
      </c>
      <c r="F9" s="27">
        <v>0.6</v>
      </c>
      <c r="G9" s="27">
        <v>1.2</v>
      </c>
      <c r="H9" s="27">
        <v>12</v>
      </c>
      <c r="I9" s="23">
        <v>120</v>
      </c>
      <c r="P9" s="138">
        <v>5</v>
      </c>
      <c r="Q9" s="42"/>
      <c r="R9" s="44">
        <v>20000</v>
      </c>
    </row>
    <row r="10" spans="2:22" x14ac:dyDescent="0.3">
      <c r="B10" s="2" t="s">
        <v>51</v>
      </c>
      <c r="C10" s="29">
        <v>5.0000000000000001E-3</v>
      </c>
      <c r="D10" s="29">
        <v>7.4999999999999997E-3</v>
      </c>
      <c r="E10" s="29">
        <v>0.01</v>
      </c>
      <c r="F10" s="29">
        <v>0.02</v>
      </c>
      <c r="G10" s="29">
        <v>2.5000000000000001E-2</v>
      </c>
      <c r="H10" s="29">
        <v>0.05</v>
      </c>
      <c r="I10" s="23">
        <v>0.1</v>
      </c>
      <c r="P10" s="17">
        <v>6</v>
      </c>
      <c r="Q10" s="1"/>
      <c r="R10" s="12">
        <v>40000</v>
      </c>
    </row>
    <row r="11" spans="2:22" x14ac:dyDescent="0.3">
      <c r="B11" s="2" t="s">
        <v>52</v>
      </c>
      <c r="C11" s="27">
        <v>0.05</v>
      </c>
      <c r="D11" s="27">
        <v>0.15</v>
      </c>
      <c r="E11" s="27">
        <v>0.2</v>
      </c>
      <c r="F11" s="27">
        <v>0.48</v>
      </c>
      <c r="G11" s="27">
        <v>0.96</v>
      </c>
      <c r="H11" s="27">
        <f>300%*0.6</f>
        <v>1.7999999999999998</v>
      </c>
      <c r="I11" s="23">
        <v>3</v>
      </c>
      <c r="P11" s="17">
        <v>7</v>
      </c>
      <c r="Q11" s="1"/>
      <c r="R11" s="12">
        <v>80000</v>
      </c>
      <c r="T11" s="27">
        <f>80%*0.6</f>
        <v>0.48</v>
      </c>
      <c r="U11" s="27">
        <f>160%*0.6</f>
        <v>0.96</v>
      </c>
      <c r="V11" s="28">
        <f>300%*0.6</f>
        <v>1.7999999999999998</v>
      </c>
    </row>
    <row r="12" spans="2:22" x14ac:dyDescent="0.3">
      <c r="B12" s="2" t="s">
        <v>53</v>
      </c>
      <c r="C12" s="29">
        <v>2.5000000000000001E-2</v>
      </c>
      <c r="D12" s="29">
        <v>0.05</v>
      </c>
      <c r="E12" s="29">
        <v>7.4999999999999997E-2</v>
      </c>
      <c r="F12" s="29">
        <v>0.125</v>
      </c>
      <c r="G12" s="29">
        <v>0.2</v>
      </c>
      <c r="H12" s="29">
        <v>0.25</v>
      </c>
      <c r="I12" s="23">
        <v>0.35</v>
      </c>
      <c r="P12" s="17">
        <v>8</v>
      </c>
      <c r="Q12" s="1"/>
      <c r="R12" s="12">
        <v>140000</v>
      </c>
    </row>
    <row r="13" spans="2:22" ht="17.25" thickBot="1" x14ac:dyDescent="0.35">
      <c r="B13" s="2" t="s">
        <v>54</v>
      </c>
      <c r="C13" s="29">
        <v>2.5000000000000001E-2</v>
      </c>
      <c r="D13" s="29">
        <v>0.05</v>
      </c>
      <c r="E13" s="29">
        <v>7.4999999999999997E-2</v>
      </c>
      <c r="F13" s="29">
        <v>0.125</v>
      </c>
      <c r="G13" s="29">
        <v>0.2</v>
      </c>
      <c r="H13" s="29">
        <v>0.25</v>
      </c>
      <c r="I13" s="23">
        <v>0.35</v>
      </c>
      <c r="P13" s="14">
        <v>9</v>
      </c>
      <c r="Q13" s="8"/>
      <c r="R13" s="16">
        <v>200000</v>
      </c>
    </row>
    <row r="14" spans="2:22" x14ac:dyDescent="0.3">
      <c r="B14" s="2" t="s">
        <v>55</v>
      </c>
      <c r="C14" s="29">
        <v>0.01</v>
      </c>
      <c r="D14" s="29">
        <v>0.02</v>
      </c>
      <c r="E14" s="29">
        <v>2.5000000000000001E-2</v>
      </c>
      <c r="F14" s="29">
        <v>0.1</v>
      </c>
      <c r="G14" s="29">
        <v>0.15</v>
      </c>
      <c r="H14" s="29">
        <v>0.25</v>
      </c>
      <c r="I14" s="23">
        <v>0.4</v>
      </c>
    </row>
    <row r="15" spans="2:22" x14ac:dyDescent="0.3">
      <c r="B15" s="2" t="s">
        <v>56</v>
      </c>
      <c r="C15" s="29">
        <v>0.01</v>
      </c>
      <c r="D15" s="29">
        <v>0.02</v>
      </c>
      <c r="E15" s="29">
        <v>2.5000000000000001E-2</v>
      </c>
      <c r="F15" s="29">
        <v>0.1</v>
      </c>
      <c r="G15" s="29">
        <v>0.15</v>
      </c>
      <c r="H15" s="29">
        <v>0.25</v>
      </c>
      <c r="I15" s="23">
        <v>0.5</v>
      </c>
    </row>
    <row r="16" spans="2:22" x14ac:dyDescent="0.3">
      <c r="B16" s="2" t="s">
        <v>57</v>
      </c>
      <c r="C16" s="29">
        <v>0.01</v>
      </c>
      <c r="D16" s="29">
        <v>0.02</v>
      </c>
      <c r="E16" s="29">
        <v>2.5000000000000001E-2</v>
      </c>
      <c r="F16" s="29">
        <v>0.1</v>
      </c>
      <c r="G16" s="29">
        <v>0.15</v>
      </c>
      <c r="H16" s="29">
        <v>0.3</v>
      </c>
      <c r="I16" s="23">
        <v>0.6</v>
      </c>
    </row>
    <row r="17" spans="2:12" x14ac:dyDescent="0.3">
      <c r="B17" s="2" t="s">
        <v>58</v>
      </c>
      <c r="C17" s="29">
        <v>0.01</v>
      </c>
      <c r="D17" s="29">
        <v>0.02</v>
      </c>
      <c r="E17" s="29">
        <v>2.5000000000000001E-2</v>
      </c>
      <c r="F17" s="29">
        <v>0.1</v>
      </c>
      <c r="G17" s="29">
        <v>0.2</v>
      </c>
      <c r="H17" s="29">
        <v>0.3</v>
      </c>
      <c r="I17" s="23">
        <v>0.5</v>
      </c>
    </row>
    <row r="18" spans="2:12" x14ac:dyDescent="0.3">
      <c r="B18" s="2" t="s">
        <v>59</v>
      </c>
      <c r="C18" s="29">
        <v>0.01</v>
      </c>
      <c r="D18" s="29">
        <v>0.02</v>
      </c>
      <c r="E18" s="29">
        <v>2.5000000000000001E-2</v>
      </c>
      <c r="F18" s="29">
        <v>0.1</v>
      </c>
      <c r="G18" s="29">
        <v>0.2</v>
      </c>
      <c r="H18" s="29">
        <v>0.3</v>
      </c>
      <c r="I18" s="23">
        <v>0.5</v>
      </c>
    </row>
    <row r="19" spans="2:12" ht="17.25" thickBot="1" x14ac:dyDescent="0.35">
      <c r="B19" s="9" t="s">
        <v>60</v>
      </c>
      <c r="C19" s="30">
        <v>0.01</v>
      </c>
      <c r="D19" s="30">
        <v>0.02</v>
      </c>
      <c r="E19" s="30">
        <v>2.5000000000000001E-2</v>
      </c>
      <c r="F19" s="30">
        <v>0.1</v>
      </c>
      <c r="G19" s="30">
        <v>0.2</v>
      </c>
      <c r="H19" s="30">
        <v>0.3</v>
      </c>
      <c r="I19" s="96">
        <v>0.5</v>
      </c>
    </row>
    <row r="20" spans="2:12" ht="17.25" thickBot="1" x14ac:dyDescent="0.35"/>
    <row r="21" spans="2:12" x14ac:dyDescent="0.3">
      <c r="B21" s="161" t="s">
        <v>66</v>
      </c>
      <c r="C21" s="163"/>
      <c r="D21" s="163"/>
      <c r="E21" s="163"/>
      <c r="F21" s="163"/>
      <c r="G21" s="163"/>
      <c r="H21" s="163"/>
      <c r="I21" s="163"/>
      <c r="J21" s="163"/>
      <c r="K21" s="162"/>
    </row>
    <row r="22" spans="2:12" x14ac:dyDescent="0.3">
      <c r="B22" s="3" t="s">
        <v>72</v>
      </c>
      <c r="C22" s="4" t="s">
        <v>73</v>
      </c>
      <c r="D22" s="4" t="s">
        <v>74</v>
      </c>
      <c r="E22" s="4" t="s">
        <v>75</v>
      </c>
      <c r="F22" s="4" t="s">
        <v>98</v>
      </c>
      <c r="G22" s="4" t="s">
        <v>501</v>
      </c>
      <c r="H22" s="4" t="s">
        <v>502</v>
      </c>
      <c r="I22" s="4" t="s">
        <v>503</v>
      </c>
      <c r="J22" s="4" t="s">
        <v>504</v>
      </c>
      <c r="K22" s="13" t="s">
        <v>505</v>
      </c>
    </row>
    <row r="23" spans="2:12" ht="17.25" thickBot="1" x14ac:dyDescent="0.35">
      <c r="B23" s="9">
        <v>1</v>
      </c>
      <c r="C23" s="8">
        <v>2</v>
      </c>
      <c r="D23" s="8">
        <v>3</v>
      </c>
      <c r="E23" s="8">
        <v>4</v>
      </c>
      <c r="F23" s="6">
        <v>5</v>
      </c>
      <c r="G23" s="8">
        <v>6</v>
      </c>
      <c r="H23" s="8">
        <v>7</v>
      </c>
      <c r="I23" s="8">
        <v>8</v>
      </c>
      <c r="J23" s="8">
        <v>9</v>
      </c>
      <c r="K23" s="16">
        <v>10</v>
      </c>
    </row>
    <row r="24" spans="2:12" ht="17.25" thickBot="1" x14ac:dyDescent="0.35"/>
    <row r="25" spans="2:12" ht="17.25" thickBot="1" x14ac:dyDescent="0.35">
      <c r="B25" s="161" t="s">
        <v>377</v>
      </c>
      <c r="C25" s="163"/>
      <c r="D25" s="163"/>
      <c r="E25" s="163"/>
      <c r="F25" s="163"/>
      <c r="G25" s="163"/>
      <c r="H25" s="169"/>
      <c r="I25" s="169"/>
      <c r="J25" s="169"/>
      <c r="K25" s="169"/>
      <c r="L25" s="162"/>
    </row>
    <row r="26" spans="2:12" x14ac:dyDescent="0.3">
      <c r="B26" s="3" t="s">
        <v>67</v>
      </c>
      <c r="C26" s="4" t="s">
        <v>68</v>
      </c>
      <c r="D26" s="4" t="s">
        <v>69</v>
      </c>
      <c r="E26" s="4" t="s">
        <v>70</v>
      </c>
      <c r="F26" s="4" t="s">
        <v>96</v>
      </c>
      <c r="G26" s="147" t="s">
        <v>97</v>
      </c>
      <c r="H26" s="149" t="s">
        <v>506</v>
      </c>
      <c r="I26" s="150" t="s">
        <v>507</v>
      </c>
      <c r="J26" s="149" t="s">
        <v>508</v>
      </c>
      <c r="K26" s="150" t="s">
        <v>509</v>
      </c>
      <c r="L26" s="151" t="s">
        <v>510</v>
      </c>
    </row>
    <row r="27" spans="2:12" ht="17.25" thickBot="1" x14ac:dyDescent="0.35">
      <c r="B27" s="9">
        <v>4</v>
      </c>
      <c r="C27" s="8">
        <v>6</v>
      </c>
      <c r="D27" s="8">
        <v>8</v>
      </c>
      <c r="E27" s="8">
        <v>10</v>
      </c>
      <c r="F27" s="6">
        <v>12</v>
      </c>
      <c r="G27" s="148">
        <v>16</v>
      </c>
      <c r="H27" s="14">
        <v>20</v>
      </c>
      <c r="I27" s="35">
        <v>26</v>
      </c>
      <c r="J27" s="14">
        <v>32</v>
      </c>
      <c r="K27" s="35">
        <v>40</v>
      </c>
      <c r="L27" s="152">
        <v>0</v>
      </c>
    </row>
  </sheetData>
  <mergeCells count="5">
    <mergeCell ref="B2:H2"/>
    <mergeCell ref="B6:I6"/>
    <mergeCell ref="P2:R2"/>
    <mergeCell ref="B21:K21"/>
    <mergeCell ref="B25:L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3786-1E1D-4A96-87EC-604EFEE7B9BB}">
  <dimension ref="B1:S112"/>
  <sheetViews>
    <sheetView topLeftCell="A61" workbookViewId="0">
      <selection activeCell="I74" sqref="I74"/>
    </sheetView>
  </sheetViews>
  <sheetFormatPr defaultRowHeight="16.5" x14ac:dyDescent="0.3"/>
  <cols>
    <col min="2" max="2" width="15.875" bestFit="1" customWidth="1"/>
    <col min="3" max="3" width="6.625" bestFit="1" customWidth="1"/>
    <col min="4" max="4" width="8.625" bestFit="1" customWidth="1"/>
    <col min="5" max="5" width="6.75" bestFit="1" customWidth="1"/>
    <col min="6" max="6" width="10.25" bestFit="1" customWidth="1"/>
    <col min="7" max="8" width="10.625" bestFit="1" customWidth="1"/>
    <col min="9" max="9" width="13.375" bestFit="1" customWidth="1"/>
    <col min="10" max="10" width="21.625" bestFit="1" customWidth="1"/>
    <col min="11" max="11" width="24.75" bestFit="1" customWidth="1"/>
    <col min="12" max="12" width="20.125" bestFit="1" customWidth="1"/>
    <col min="13" max="13" width="15.125" bestFit="1" customWidth="1"/>
    <col min="14" max="14" width="10" bestFit="1" customWidth="1"/>
    <col min="15" max="15" width="24.125" bestFit="1" customWidth="1"/>
    <col min="17" max="17" width="13.625" bestFit="1" customWidth="1"/>
    <col min="18" max="18" width="16" bestFit="1" customWidth="1"/>
    <col min="19" max="19" width="13.125" bestFit="1" customWidth="1"/>
  </cols>
  <sheetData>
    <row r="1" spans="2:19" ht="17.25" thickBot="1" x14ac:dyDescent="0.35"/>
    <row r="2" spans="2:19" x14ac:dyDescent="0.3">
      <c r="B2" s="161" t="s">
        <v>126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2"/>
    </row>
    <row r="3" spans="2:19" x14ac:dyDescent="0.3">
      <c r="B3" s="3" t="s">
        <v>0</v>
      </c>
      <c r="C3" s="4" t="s">
        <v>61</v>
      </c>
      <c r="D3" s="4" t="s">
        <v>4</v>
      </c>
      <c r="E3" s="4" t="s">
        <v>105</v>
      </c>
      <c r="F3" s="4" t="s">
        <v>106</v>
      </c>
      <c r="G3" s="4" t="s">
        <v>1</v>
      </c>
      <c r="H3" s="4" t="s">
        <v>2</v>
      </c>
      <c r="I3" s="4" t="s">
        <v>3</v>
      </c>
      <c r="J3" s="4" t="s">
        <v>8</v>
      </c>
      <c r="K3" s="4" t="s">
        <v>9</v>
      </c>
      <c r="L3" s="4" t="s">
        <v>107</v>
      </c>
      <c r="M3" s="4" t="s">
        <v>108</v>
      </c>
      <c r="N3" s="4" t="s">
        <v>5</v>
      </c>
      <c r="O3" s="13" t="s">
        <v>109</v>
      </c>
    </row>
    <row r="4" spans="2:19" x14ac:dyDescent="0.3">
      <c r="B4" s="2" t="s">
        <v>127</v>
      </c>
      <c r="C4" s="1"/>
      <c r="D4" s="1" t="s">
        <v>10</v>
      </c>
      <c r="E4" s="1" t="s">
        <v>110</v>
      </c>
      <c r="F4" s="1" t="s">
        <v>111</v>
      </c>
      <c r="G4" s="1" t="s">
        <v>28</v>
      </c>
      <c r="H4" s="75">
        <v>0.125</v>
      </c>
      <c r="I4" s="76">
        <v>1.8749999999999999E-3</v>
      </c>
      <c r="J4" s="10" t="s">
        <v>121</v>
      </c>
      <c r="K4" s="39"/>
      <c r="L4" s="39"/>
      <c r="M4" s="1">
        <v>5</v>
      </c>
      <c r="N4" s="1">
        <v>100</v>
      </c>
      <c r="O4" s="12" t="s">
        <v>332</v>
      </c>
      <c r="Q4" s="45">
        <v>100</v>
      </c>
      <c r="R4" s="47">
        <v>100</v>
      </c>
      <c r="S4">
        <v>100</v>
      </c>
    </row>
    <row r="5" spans="2:19" x14ac:dyDescent="0.3">
      <c r="B5" s="2" t="s">
        <v>128</v>
      </c>
      <c r="C5" s="1"/>
      <c r="D5" s="1" t="s">
        <v>10</v>
      </c>
      <c r="E5" s="1" t="s">
        <v>110</v>
      </c>
      <c r="F5" s="1" t="s">
        <v>112</v>
      </c>
      <c r="G5" s="1" t="s">
        <v>28</v>
      </c>
      <c r="H5" s="75">
        <v>0.25</v>
      </c>
      <c r="I5" s="76">
        <v>2.5000000000000001E-3</v>
      </c>
      <c r="J5" s="10" t="s">
        <v>121</v>
      </c>
      <c r="K5" s="39"/>
      <c r="L5" s="39"/>
      <c r="M5" s="1">
        <v>5</v>
      </c>
      <c r="N5" s="1">
        <v>100</v>
      </c>
      <c r="O5" s="12" t="s">
        <v>332</v>
      </c>
      <c r="Q5" s="45">
        <v>150</v>
      </c>
      <c r="R5" s="47">
        <v>150</v>
      </c>
      <c r="S5">
        <v>150</v>
      </c>
    </row>
    <row r="6" spans="2:19" x14ac:dyDescent="0.3">
      <c r="B6" s="2" t="s">
        <v>129</v>
      </c>
      <c r="C6" s="1"/>
      <c r="D6" s="1" t="s">
        <v>10</v>
      </c>
      <c r="E6" s="1" t="s">
        <v>110</v>
      </c>
      <c r="F6" s="1" t="s">
        <v>113</v>
      </c>
      <c r="G6" s="1" t="s">
        <v>28</v>
      </c>
      <c r="H6" s="75">
        <v>0.375</v>
      </c>
      <c r="I6" s="76">
        <v>3.1250000000000002E-3</v>
      </c>
      <c r="J6" s="10" t="s">
        <v>121</v>
      </c>
      <c r="K6" s="39"/>
      <c r="L6" s="39"/>
      <c r="M6" s="1">
        <v>5</v>
      </c>
      <c r="N6" s="1">
        <v>100</v>
      </c>
      <c r="O6" s="12" t="s">
        <v>332</v>
      </c>
      <c r="Q6" s="45">
        <v>320</v>
      </c>
      <c r="R6" s="47">
        <v>320</v>
      </c>
      <c r="S6">
        <v>320</v>
      </c>
    </row>
    <row r="7" spans="2:19" x14ac:dyDescent="0.3">
      <c r="B7" s="2" t="s">
        <v>130</v>
      </c>
      <c r="C7" s="1"/>
      <c r="D7" s="1" t="s">
        <v>10</v>
      </c>
      <c r="E7" s="1" t="s">
        <v>114</v>
      </c>
      <c r="F7" s="1" t="s">
        <v>115</v>
      </c>
      <c r="G7" s="1" t="s">
        <v>28</v>
      </c>
      <c r="H7" s="75">
        <v>0.5</v>
      </c>
      <c r="I7" s="76">
        <v>2.5000000000000001E-3</v>
      </c>
      <c r="J7" s="10" t="s">
        <v>121</v>
      </c>
      <c r="K7" s="39"/>
      <c r="L7" s="39"/>
      <c r="M7" s="1">
        <v>5</v>
      </c>
      <c r="N7" s="1">
        <v>150</v>
      </c>
      <c r="O7" s="12" t="s">
        <v>333</v>
      </c>
      <c r="Q7" s="45">
        <v>480</v>
      </c>
      <c r="R7" s="47">
        <v>480</v>
      </c>
      <c r="S7">
        <v>480</v>
      </c>
    </row>
    <row r="8" spans="2:19" x14ac:dyDescent="0.3">
      <c r="B8" s="2" t="s">
        <v>131</v>
      </c>
      <c r="C8" s="1"/>
      <c r="D8" s="1" t="s">
        <v>10</v>
      </c>
      <c r="E8" s="1" t="s">
        <v>114</v>
      </c>
      <c r="F8" s="1" t="s">
        <v>112</v>
      </c>
      <c r="G8" s="1" t="s">
        <v>28</v>
      </c>
      <c r="H8" s="75">
        <v>0.63</v>
      </c>
      <c r="I8" s="76">
        <v>2.8999999999999998E-3</v>
      </c>
      <c r="J8" s="10" t="s">
        <v>121</v>
      </c>
      <c r="K8" s="39"/>
      <c r="L8" s="39"/>
      <c r="M8" s="1">
        <v>5</v>
      </c>
      <c r="N8" s="1">
        <v>150</v>
      </c>
      <c r="O8" s="12" t="s">
        <v>333</v>
      </c>
      <c r="Q8" s="45">
        <v>600</v>
      </c>
      <c r="R8" s="47">
        <v>600</v>
      </c>
      <c r="S8">
        <v>600</v>
      </c>
    </row>
    <row r="9" spans="2:19" x14ac:dyDescent="0.3">
      <c r="B9" s="2" t="s">
        <v>132</v>
      </c>
      <c r="C9" s="1"/>
      <c r="D9" s="1" t="s">
        <v>10</v>
      </c>
      <c r="E9" s="1" t="s">
        <v>114</v>
      </c>
      <c r="F9" s="1" t="s">
        <v>113</v>
      </c>
      <c r="G9" s="1" t="s">
        <v>28</v>
      </c>
      <c r="H9" s="75">
        <v>0.76</v>
      </c>
      <c r="I9" s="76">
        <v>3.3E-3</v>
      </c>
      <c r="J9" s="10" t="s">
        <v>121</v>
      </c>
      <c r="K9" s="39"/>
      <c r="L9" s="39"/>
      <c r="M9" s="1">
        <v>5</v>
      </c>
      <c r="N9" s="1">
        <v>150</v>
      </c>
      <c r="O9" s="12" t="s">
        <v>333</v>
      </c>
      <c r="Q9" s="45">
        <v>1000</v>
      </c>
      <c r="R9" s="47">
        <v>1000</v>
      </c>
      <c r="S9">
        <v>1000</v>
      </c>
    </row>
    <row r="10" spans="2:19" x14ac:dyDescent="0.3">
      <c r="B10" s="2" t="s">
        <v>133</v>
      </c>
      <c r="C10" s="1"/>
      <c r="D10" s="1" t="s">
        <v>10</v>
      </c>
      <c r="E10" s="1" t="s">
        <v>116</v>
      </c>
      <c r="F10" s="1" t="s">
        <v>115</v>
      </c>
      <c r="G10" s="1" t="s">
        <v>28</v>
      </c>
      <c r="H10" s="75">
        <v>0.875</v>
      </c>
      <c r="I10" s="77">
        <v>3.4375E-3</v>
      </c>
      <c r="J10" s="10" t="s">
        <v>121</v>
      </c>
      <c r="K10" s="39"/>
      <c r="L10" s="39"/>
      <c r="M10" s="1">
        <v>5</v>
      </c>
      <c r="N10" s="1">
        <v>200</v>
      </c>
      <c r="O10" s="12" t="s">
        <v>334</v>
      </c>
      <c r="Q10" s="45">
        <v>1800</v>
      </c>
      <c r="R10" s="47">
        <v>1800</v>
      </c>
      <c r="S10">
        <v>1800</v>
      </c>
    </row>
    <row r="11" spans="2:19" x14ac:dyDescent="0.3">
      <c r="B11" s="2" t="s">
        <v>134</v>
      </c>
      <c r="C11" s="1"/>
      <c r="D11" s="1" t="s">
        <v>10</v>
      </c>
      <c r="E11" s="1" t="s">
        <v>116</v>
      </c>
      <c r="F11" s="1" t="s">
        <v>112</v>
      </c>
      <c r="G11" s="1" t="s">
        <v>28</v>
      </c>
      <c r="H11" s="75">
        <v>1</v>
      </c>
      <c r="I11" s="77">
        <v>5.0000000000000001E-3</v>
      </c>
      <c r="J11" s="10" t="s">
        <v>121</v>
      </c>
      <c r="K11" s="39"/>
      <c r="L11" s="39"/>
      <c r="M11" s="1">
        <v>5</v>
      </c>
      <c r="N11" s="1">
        <v>200</v>
      </c>
      <c r="O11" s="12" t="s">
        <v>334</v>
      </c>
      <c r="Q11" s="45">
        <v>2200</v>
      </c>
      <c r="R11" s="47">
        <v>2200</v>
      </c>
      <c r="S11">
        <v>2200</v>
      </c>
    </row>
    <row r="12" spans="2:19" x14ac:dyDescent="0.3">
      <c r="B12" s="2" t="s">
        <v>135</v>
      </c>
      <c r="C12" s="1"/>
      <c r="D12" s="1" t="s">
        <v>10</v>
      </c>
      <c r="E12" s="1" t="s">
        <v>116</v>
      </c>
      <c r="F12" s="1" t="s">
        <v>113</v>
      </c>
      <c r="G12" s="1" t="s">
        <v>28</v>
      </c>
      <c r="H12" s="75">
        <v>1.25</v>
      </c>
      <c r="I12" s="77">
        <v>6.2500000000000003E-3</v>
      </c>
      <c r="J12" s="10" t="s">
        <v>121</v>
      </c>
      <c r="K12" s="39"/>
      <c r="L12" s="39"/>
      <c r="M12" s="1">
        <v>5</v>
      </c>
      <c r="N12" s="1">
        <v>200</v>
      </c>
      <c r="O12" s="12" t="s">
        <v>334</v>
      </c>
      <c r="Q12" s="45">
        <v>2800</v>
      </c>
      <c r="R12" s="47">
        <v>2800</v>
      </c>
      <c r="S12">
        <v>2800</v>
      </c>
    </row>
    <row r="13" spans="2:19" x14ac:dyDescent="0.3">
      <c r="B13" s="2" t="s">
        <v>136</v>
      </c>
      <c r="C13" s="1"/>
      <c r="D13" s="1" t="s">
        <v>10</v>
      </c>
      <c r="E13" s="1" t="s">
        <v>117</v>
      </c>
      <c r="F13" s="1" t="s">
        <v>115</v>
      </c>
      <c r="G13" s="1" t="s">
        <v>28</v>
      </c>
      <c r="H13" s="75">
        <v>1.5</v>
      </c>
      <c r="I13" s="77">
        <v>6.4999999999999997E-3</v>
      </c>
      <c r="J13" s="10" t="s">
        <v>121</v>
      </c>
      <c r="K13" s="89" t="s">
        <v>360</v>
      </c>
      <c r="L13" s="39"/>
      <c r="M13" s="1">
        <v>5</v>
      </c>
      <c r="N13" s="1">
        <v>250</v>
      </c>
      <c r="O13" s="12" t="s">
        <v>335</v>
      </c>
      <c r="Q13" s="45">
        <v>3200</v>
      </c>
      <c r="R13" s="47">
        <v>3200</v>
      </c>
      <c r="S13">
        <v>3200</v>
      </c>
    </row>
    <row r="14" spans="2:19" x14ac:dyDescent="0.3">
      <c r="B14" s="2" t="s">
        <v>137</v>
      </c>
      <c r="C14" s="1"/>
      <c r="D14" s="1" t="s">
        <v>10</v>
      </c>
      <c r="E14" s="1" t="s">
        <v>117</v>
      </c>
      <c r="F14" s="1" t="s">
        <v>112</v>
      </c>
      <c r="G14" s="1" t="s">
        <v>28</v>
      </c>
      <c r="H14" s="75">
        <v>1.75</v>
      </c>
      <c r="I14" s="77">
        <v>8.0000000000000002E-3</v>
      </c>
      <c r="J14" s="10" t="s">
        <v>121</v>
      </c>
      <c r="K14" s="89" t="s">
        <v>360</v>
      </c>
      <c r="L14" s="39"/>
      <c r="M14" s="1">
        <v>5</v>
      </c>
      <c r="N14" s="1">
        <v>250</v>
      </c>
      <c r="O14" s="12" t="s">
        <v>335</v>
      </c>
      <c r="Q14" s="45">
        <v>10000</v>
      </c>
      <c r="R14" s="47">
        <v>10000</v>
      </c>
      <c r="S14">
        <v>10000</v>
      </c>
    </row>
    <row r="15" spans="2:19" x14ac:dyDescent="0.3">
      <c r="B15" s="2" t="s">
        <v>138</v>
      </c>
      <c r="C15" s="1"/>
      <c r="D15" s="1" t="s">
        <v>10</v>
      </c>
      <c r="E15" s="1" t="s">
        <v>117</v>
      </c>
      <c r="F15" s="1" t="s">
        <v>113</v>
      </c>
      <c r="G15" s="1" t="s">
        <v>28</v>
      </c>
      <c r="H15" s="75">
        <v>2</v>
      </c>
      <c r="I15" s="77">
        <v>9.4999999999999998E-3</v>
      </c>
      <c r="J15" s="10" t="s">
        <v>121</v>
      </c>
      <c r="K15" s="89" t="s">
        <v>360</v>
      </c>
      <c r="L15" s="39"/>
      <c r="M15" s="1">
        <v>5</v>
      </c>
      <c r="N15" s="1">
        <v>250</v>
      </c>
      <c r="O15" s="12" t="s">
        <v>335</v>
      </c>
      <c r="Q15" s="45">
        <v>18000</v>
      </c>
      <c r="R15" s="47">
        <v>18000</v>
      </c>
      <c r="S15">
        <v>18000</v>
      </c>
    </row>
    <row r="16" spans="2:19" x14ac:dyDescent="0.3">
      <c r="B16" s="2" t="s">
        <v>139</v>
      </c>
      <c r="C16" s="1"/>
      <c r="D16" s="1" t="s">
        <v>10</v>
      </c>
      <c r="E16" s="1" t="s">
        <v>119</v>
      </c>
      <c r="F16" s="1" t="s">
        <v>115</v>
      </c>
      <c r="G16" s="1" t="s">
        <v>28</v>
      </c>
      <c r="H16" s="75">
        <v>2.5</v>
      </c>
      <c r="I16" s="77">
        <v>9.1669999999999998E-3</v>
      </c>
      <c r="J16" s="10" t="s">
        <v>121</v>
      </c>
      <c r="K16" s="89" t="s">
        <v>360</v>
      </c>
      <c r="L16" s="39"/>
      <c r="M16" s="1">
        <v>5</v>
      </c>
      <c r="N16" s="1">
        <v>300</v>
      </c>
      <c r="O16" s="12" t="s">
        <v>336</v>
      </c>
      <c r="Q16" s="45">
        <f t="shared" ref="Q16:R16" si="0">Q15*2</f>
        <v>36000</v>
      </c>
      <c r="R16" s="47">
        <f t="shared" si="0"/>
        <v>36000</v>
      </c>
      <c r="S16">
        <v>36000</v>
      </c>
    </row>
    <row r="17" spans="2:19" x14ac:dyDescent="0.3">
      <c r="B17" s="2" t="s">
        <v>140</v>
      </c>
      <c r="C17" s="1"/>
      <c r="D17" s="1" t="s">
        <v>10</v>
      </c>
      <c r="E17" s="1" t="s">
        <v>119</v>
      </c>
      <c r="F17" s="1" t="s">
        <v>112</v>
      </c>
      <c r="G17" s="1" t="s">
        <v>28</v>
      </c>
      <c r="H17" s="75">
        <v>3</v>
      </c>
      <c r="I17" s="77">
        <v>9.1669999999999998E-3</v>
      </c>
      <c r="J17" s="10" t="s">
        <v>121</v>
      </c>
      <c r="K17" s="89" t="s">
        <v>360</v>
      </c>
      <c r="L17" s="39"/>
      <c r="M17" s="1">
        <v>5</v>
      </c>
      <c r="N17" s="1">
        <v>300</v>
      </c>
      <c r="O17" s="12" t="s">
        <v>336</v>
      </c>
      <c r="Q17" s="45">
        <v>58000</v>
      </c>
      <c r="R17" s="47">
        <v>58000</v>
      </c>
      <c r="S17">
        <v>58000</v>
      </c>
    </row>
    <row r="18" spans="2:19" x14ac:dyDescent="0.3">
      <c r="B18" s="2" t="s">
        <v>141</v>
      </c>
      <c r="C18" s="1"/>
      <c r="D18" s="1" t="s">
        <v>10</v>
      </c>
      <c r="E18" s="1" t="s">
        <v>119</v>
      </c>
      <c r="F18" s="1" t="s">
        <v>113</v>
      </c>
      <c r="G18" s="1" t="s">
        <v>28</v>
      </c>
      <c r="H18" s="75">
        <v>3.5</v>
      </c>
      <c r="I18" s="77">
        <v>9.1669999999999998E-3</v>
      </c>
      <c r="J18" s="10" t="s">
        <v>121</v>
      </c>
      <c r="K18" s="89" t="s">
        <v>360</v>
      </c>
      <c r="L18" s="39"/>
      <c r="M18" s="1">
        <v>5</v>
      </c>
      <c r="N18" s="1">
        <v>300</v>
      </c>
      <c r="O18" s="12" t="s">
        <v>336</v>
      </c>
      <c r="Q18" s="45">
        <v>70000</v>
      </c>
      <c r="R18" s="47">
        <v>70000</v>
      </c>
      <c r="S18">
        <v>70000</v>
      </c>
    </row>
    <row r="19" spans="2:19" x14ac:dyDescent="0.3">
      <c r="B19" s="2" t="s">
        <v>142</v>
      </c>
      <c r="C19" s="1"/>
      <c r="D19" s="1" t="s">
        <v>10</v>
      </c>
      <c r="E19" s="1" t="s">
        <v>120</v>
      </c>
      <c r="F19" s="1" t="s">
        <v>115</v>
      </c>
      <c r="G19" s="1" t="s">
        <v>28</v>
      </c>
      <c r="H19" s="75">
        <v>4</v>
      </c>
      <c r="I19" s="77">
        <v>9.1669999999999998E-3</v>
      </c>
      <c r="J19" s="10" t="s">
        <v>121</v>
      </c>
      <c r="K19" s="89" t="s">
        <v>361</v>
      </c>
      <c r="L19" s="40" t="s">
        <v>125</v>
      </c>
      <c r="M19" s="1">
        <v>5</v>
      </c>
      <c r="N19" s="1">
        <v>350</v>
      </c>
      <c r="O19" s="12" t="s">
        <v>337</v>
      </c>
      <c r="Q19" s="45">
        <v>100000</v>
      </c>
      <c r="R19" s="47">
        <v>100000</v>
      </c>
      <c r="S19">
        <v>100000</v>
      </c>
    </row>
    <row r="20" spans="2:19" x14ac:dyDescent="0.3">
      <c r="B20" s="2" t="s">
        <v>143</v>
      </c>
      <c r="C20" s="1"/>
      <c r="D20" s="1" t="s">
        <v>10</v>
      </c>
      <c r="E20" s="1" t="s">
        <v>120</v>
      </c>
      <c r="F20" s="1" t="s">
        <v>112</v>
      </c>
      <c r="G20" s="1" t="s">
        <v>28</v>
      </c>
      <c r="H20" s="75">
        <v>4.5</v>
      </c>
      <c r="I20" s="77">
        <v>9.1669999999999998E-3</v>
      </c>
      <c r="J20" s="10" t="s">
        <v>121</v>
      </c>
      <c r="K20" s="89" t="s">
        <v>361</v>
      </c>
      <c r="L20" s="40" t="s">
        <v>125</v>
      </c>
      <c r="M20" s="1">
        <v>5</v>
      </c>
      <c r="N20" s="1">
        <v>350</v>
      </c>
      <c r="O20" s="12" t="s">
        <v>337</v>
      </c>
      <c r="Q20" s="45">
        <f>Q19*2</f>
        <v>200000</v>
      </c>
      <c r="R20" s="47">
        <f>R19*2</f>
        <v>200000</v>
      </c>
      <c r="S20">
        <v>200000</v>
      </c>
    </row>
    <row r="21" spans="2:19" x14ac:dyDescent="0.3">
      <c r="B21" s="2" t="s">
        <v>144</v>
      </c>
      <c r="C21" s="1"/>
      <c r="D21" s="1" t="s">
        <v>10</v>
      </c>
      <c r="E21" s="1" t="s">
        <v>120</v>
      </c>
      <c r="F21" s="1" t="s">
        <v>113</v>
      </c>
      <c r="G21" s="1" t="s">
        <v>28</v>
      </c>
      <c r="H21" s="75">
        <v>5</v>
      </c>
      <c r="I21" s="77">
        <v>9.1669999999999998E-3</v>
      </c>
      <c r="J21" s="10" t="s">
        <v>121</v>
      </c>
      <c r="K21" s="89" t="s">
        <v>361</v>
      </c>
      <c r="L21" s="40" t="s">
        <v>125</v>
      </c>
      <c r="M21" s="1">
        <v>5</v>
      </c>
      <c r="N21" s="1">
        <v>350</v>
      </c>
      <c r="O21" s="12" t="s">
        <v>337</v>
      </c>
      <c r="Q21" s="45">
        <f t="shared" ref="Q21:R22" si="1">Q20*2</f>
        <v>400000</v>
      </c>
      <c r="R21" s="47">
        <f t="shared" si="1"/>
        <v>400000</v>
      </c>
      <c r="S21">
        <v>400000</v>
      </c>
    </row>
    <row r="22" spans="2:19" x14ac:dyDescent="0.3">
      <c r="B22" s="2" t="s">
        <v>145</v>
      </c>
      <c r="C22" s="1"/>
      <c r="D22" s="1" t="s">
        <v>10</v>
      </c>
      <c r="E22" s="1" t="s">
        <v>123</v>
      </c>
      <c r="F22" s="1" t="s">
        <v>115</v>
      </c>
      <c r="G22" s="1" t="s">
        <v>28</v>
      </c>
      <c r="H22" s="75">
        <v>6</v>
      </c>
      <c r="I22" s="77">
        <v>9.1669999999999998E-3</v>
      </c>
      <c r="J22" s="10" t="s">
        <v>121</v>
      </c>
      <c r="K22" s="89" t="s">
        <v>361</v>
      </c>
      <c r="L22" s="40" t="s">
        <v>367</v>
      </c>
      <c r="M22" s="1">
        <v>5</v>
      </c>
      <c r="N22" s="1">
        <v>400</v>
      </c>
      <c r="O22" s="12" t="s">
        <v>338</v>
      </c>
      <c r="Q22" s="45">
        <f t="shared" si="1"/>
        <v>800000</v>
      </c>
      <c r="R22" s="47">
        <f t="shared" si="1"/>
        <v>800000</v>
      </c>
      <c r="S22">
        <v>800000</v>
      </c>
    </row>
    <row r="23" spans="2:19" x14ac:dyDescent="0.3">
      <c r="B23" s="2" t="s">
        <v>146</v>
      </c>
      <c r="C23" s="1"/>
      <c r="D23" s="1" t="s">
        <v>10</v>
      </c>
      <c r="E23" s="1" t="s">
        <v>123</v>
      </c>
      <c r="F23" s="1" t="s">
        <v>112</v>
      </c>
      <c r="G23" s="1" t="s">
        <v>28</v>
      </c>
      <c r="H23" s="75">
        <v>7</v>
      </c>
      <c r="I23" s="77">
        <v>9.1669999999999998E-3</v>
      </c>
      <c r="J23" s="10" t="s">
        <v>121</v>
      </c>
      <c r="K23" s="89" t="s">
        <v>361</v>
      </c>
      <c r="L23" s="40" t="s">
        <v>367</v>
      </c>
      <c r="M23" s="1">
        <v>5</v>
      </c>
      <c r="N23" s="1">
        <v>400</v>
      </c>
      <c r="O23" s="12" t="s">
        <v>338</v>
      </c>
      <c r="Q23" s="45">
        <v>1000000</v>
      </c>
      <c r="R23" s="47">
        <v>1000000</v>
      </c>
      <c r="S23">
        <v>1000000</v>
      </c>
    </row>
    <row r="24" spans="2:19" ht="17.25" thickBot="1" x14ac:dyDescent="0.35">
      <c r="B24" s="50" t="s">
        <v>147</v>
      </c>
      <c r="C24" s="51"/>
      <c r="D24" s="51" t="s">
        <v>10</v>
      </c>
      <c r="E24" s="51" t="s">
        <v>123</v>
      </c>
      <c r="F24" s="51" t="s">
        <v>113</v>
      </c>
      <c r="G24" s="51" t="s">
        <v>28</v>
      </c>
      <c r="H24" s="84">
        <v>8</v>
      </c>
      <c r="I24" s="85">
        <v>9.1669999999999998E-3</v>
      </c>
      <c r="J24" s="99" t="s">
        <v>121</v>
      </c>
      <c r="K24" s="100" t="s">
        <v>361</v>
      </c>
      <c r="L24" s="52" t="s">
        <v>367</v>
      </c>
      <c r="M24" s="51">
        <v>5</v>
      </c>
      <c r="N24" s="51">
        <v>400</v>
      </c>
      <c r="O24" s="53" t="s">
        <v>338</v>
      </c>
      <c r="Q24" s="45">
        <v>2000000</v>
      </c>
      <c r="R24" s="47">
        <v>2000000</v>
      </c>
      <c r="S24">
        <v>2000000</v>
      </c>
    </row>
    <row r="25" spans="2:19" x14ac:dyDescent="0.3">
      <c r="B25" s="41" t="s">
        <v>148</v>
      </c>
      <c r="C25" s="42"/>
      <c r="D25" s="42" t="s">
        <v>12</v>
      </c>
      <c r="E25" s="42" t="s">
        <v>110</v>
      </c>
      <c r="F25" s="42" t="s">
        <v>111</v>
      </c>
      <c r="G25" s="42" t="s">
        <v>28</v>
      </c>
      <c r="H25" s="74">
        <v>0.125</v>
      </c>
      <c r="I25" s="78">
        <v>1.8749999999999999E-3</v>
      </c>
      <c r="J25" s="101" t="s">
        <v>194</v>
      </c>
      <c r="K25" s="43"/>
      <c r="L25" s="43"/>
      <c r="M25" s="42">
        <v>5</v>
      </c>
      <c r="N25" s="42">
        <v>100</v>
      </c>
      <c r="O25" s="44" t="s">
        <v>339</v>
      </c>
      <c r="Q25" s="45">
        <f>Q24*2</f>
        <v>4000000</v>
      </c>
      <c r="R25" s="47">
        <f>R24*2</f>
        <v>4000000</v>
      </c>
      <c r="S25">
        <v>4000000</v>
      </c>
    </row>
    <row r="26" spans="2:19" x14ac:dyDescent="0.3">
      <c r="B26" s="2" t="s">
        <v>149</v>
      </c>
      <c r="C26" s="1"/>
      <c r="D26" s="1" t="s">
        <v>12</v>
      </c>
      <c r="E26" s="1" t="s">
        <v>110</v>
      </c>
      <c r="F26" s="1" t="s">
        <v>112</v>
      </c>
      <c r="G26" s="1" t="s">
        <v>28</v>
      </c>
      <c r="H26" s="75">
        <v>0.25</v>
      </c>
      <c r="I26" s="76">
        <v>2.5000000000000001E-3</v>
      </c>
      <c r="J26" s="88" t="s">
        <v>194</v>
      </c>
      <c r="K26" s="39"/>
      <c r="L26" s="39"/>
      <c r="M26" s="1">
        <v>5</v>
      </c>
      <c r="N26" s="1">
        <v>100</v>
      </c>
      <c r="O26" s="12" t="s">
        <v>339</v>
      </c>
      <c r="Q26" s="45">
        <f t="shared" ref="Q26:R28" si="2">Q25*2</f>
        <v>8000000</v>
      </c>
      <c r="R26" s="47">
        <f t="shared" si="2"/>
        <v>8000000</v>
      </c>
      <c r="S26">
        <v>8000000</v>
      </c>
    </row>
    <row r="27" spans="2:19" x14ac:dyDescent="0.3">
      <c r="B27" s="2" t="s">
        <v>150</v>
      </c>
      <c r="C27" s="1"/>
      <c r="D27" s="1" t="s">
        <v>12</v>
      </c>
      <c r="E27" s="1" t="s">
        <v>110</v>
      </c>
      <c r="F27" s="1" t="s">
        <v>113</v>
      </c>
      <c r="G27" s="1" t="s">
        <v>28</v>
      </c>
      <c r="H27" s="75">
        <v>0.375</v>
      </c>
      <c r="I27" s="76">
        <v>3.1250000000000002E-3</v>
      </c>
      <c r="J27" s="88" t="s">
        <v>194</v>
      </c>
      <c r="K27" s="39"/>
      <c r="L27" s="39"/>
      <c r="M27" s="1">
        <v>5</v>
      </c>
      <c r="N27" s="1">
        <v>100</v>
      </c>
      <c r="O27" s="12" t="s">
        <v>339</v>
      </c>
      <c r="Q27" s="45">
        <f t="shared" si="2"/>
        <v>16000000</v>
      </c>
      <c r="R27" s="47">
        <f t="shared" si="2"/>
        <v>16000000</v>
      </c>
      <c r="S27">
        <v>16000000</v>
      </c>
    </row>
    <row r="28" spans="2:19" x14ac:dyDescent="0.3">
      <c r="B28" s="2" t="s">
        <v>151</v>
      </c>
      <c r="C28" s="1"/>
      <c r="D28" s="1" t="s">
        <v>12</v>
      </c>
      <c r="E28" s="1" t="s">
        <v>114</v>
      </c>
      <c r="F28" s="1" t="s">
        <v>115</v>
      </c>
      <c r="G28" s="1" t="s">
        <v>28</v>
      </c>
      <c r="H28" s="75">
        <v>0.5</v>
      </c>
      <c r="I28" s="76">
        <v>2.5000000000000001E-3</v>
      </c>
      <c r="J28" s="88" t="s">
        <v>194</v>
      </c>
      <c r="K28" s="39"/>
      <c r="L28" s="39"/>
      <c r="M28" s="1">
        <v>5</v>
      </c>
      <c r="N28" s="1">
        <v>150</v>
      </c>
      <c r="O28" s="12" t="s">
        <v>340</v>
      </c>
      <c r="Q28" s="45">
        <f t="shared" si="2"/>
        <v>32000000</v>
      </c>
      <c r="R28" s="47">
        <f t="shared" si="2"/>
        <v>32000000</v>
      </c>
      <c r="S28">
        <v>32000000</v>
      </c>
    </row>
    <row r="29" spans="2:19" x14ac:dyDescent="0.3">
      <c r="B29" s="2" t="s">
        <v>152</v>
      </c>
      <c r="C29" s="1"/>
      <c r="D29" s="1" t="s">
        <v>12</v>
      </c>
      <c r="E29" s="1" t="s">
        <v>114</v>
      </c>
      <c r="F29" s="1" t="s">
        <v>112</v>
      </c>
      <c r="G29" s="1" t="s">
        <v>28</v>
      </c>
      <c r="H29" s="75">
        <v>0.63</v>
      </c>
      <c r="I29" s="76">
        <v>2.8999999999999998E-3</v>
      </c>
      <c r="J29" s="88" t="s">
        <v>194</v>
      </c>
      <c r="K29" s="39"/>
      <c r="L29" s="39"/>
      <c r="M29" s="1">
        <v>5</v>
      </c>
      <c r="N29" s="1">
        <v>150</v>
      </c>
      <c r="O29" s="12" t="s">
        <v>340</v>
      </c>
      <c r="Q29" s="45">
        <v>50000000</v>
      </c>
      <c r="R29" s="47">
        <f>R28*4</f>
        <v>128000000</v>
      </c>
      <c r="S29">
        <v>128000000</v>
      </c>
    </row>
    <row r="30" spans="2:19" x14ac:dyDescent="0.3">
      <c r="B30" s="2" t="s">
        <v>153</v>
      </c>
      <c r="C30" s="1"/>
      <c r="D30" s="1" t="s">
        <v>12</v>
      </c>
      <c r="E30" s="1" t="s">
        <v>114</v>
      </c>
      <c r="F30" s="1" t="s">
        <v>113</v>
      </c>
      <c r="G30" s="1" t="s">
        <v>28</v>
      </c>
      <c r="H30" s="75">
        <v>0.76</v>
      </c>
      <c r="I30" s="76">
        <v>3.3E-3</v>
      </c>
      <c r="J30" s="88" t="s">
        <v>194</v>
      </c>
      <c r="K30" s="39"/>
      <c r="L30" s="39"/>
      <c r="M30" s="1">
        <v>5</v>
      </c>
      <c r="N30" s="1">
        <v>150</v>
      </c>
      <c r="O30" s="12" t="s">
        <v>340</v>
      </c>
      <c r="Q30" s="45">
        <v>80000000</v>
      </c>
      <c r="R30" s="47">
        <f>R29*2</f>
        <v>256000000</v>
      </c>
      <c r="S30">
        <v>256000000</v>
      </c>
    </row>
    <row r="31" spans="2:19" x14ac:dyDescent="0.3">
      <c r="B31" s="2" t="s">
        <v>154</v>
      </c>
      <c r="C31" s="1"/>
      <c r="D31" s="1" t="s">
        <v>12</v>
      </c>
      <c r="E31" s="1" t="s">
        <v>116</v>
      </c>
      <c r="F31" s="1" t="s">
        <v>115</v>
      </c>
      <c r="G31" s="1" t="s">
        <v>28</v>
      </c>
      <c r="H31" s="75">
        <v>0.875</v>
      </c>
      <c r="I31" s="77">
        <v>3.4375E-3</v>
      </c>
      <c r="J31" s="88" t="s">
        <v>194</v>
      </c>
      <c r="K31" s="39"/>
      <c r="L31" s="39"/>
      <c r="M31" s="1">
        <v>5</v>
      </c>
      <c r="N31" s="1">
        <v>200</v>
      </c>
      <c r="O31" s="12" t="s">
        <v>341</v>
      </c>
      <c r="Q31" s="45">
        <v>140000000</v>
      </c>
      <c r="R31" s="47">
        <f t="shared" ref="R31:R33" si="3">R30*2</f>
        <v>512000000</v>
      </c>
      <c r="S31">
        <v>512000000</v>
      </c>
    </row>
    <row r="32" spans="2:19" x14ac:dyDescent="0.3">
      <c r="B32" s="2" t="s">
        <v>155</v>
      </c>
      <c r="C32" s="1"/>
      <c r="D32" s="1" t="s">
        <v>12</v>
      </c>
      <c r="E32" s="1" t="s">
        <v>116</v>
      </c>
      <c r="F32" s="1" t="s">
        <v>112</v>
      </c>
      <c r="G32" s="1" t="s">
        <v>28</v>
      </c>
      <c r="H32" s="75">
        <v>1</v>
      </c>
      <c r="I32" s="77">
        <v>5.0000000000000001E-3</v>
      </c>
      <c r="J32" s="88" t="s">
        <v>194</v>
      </c>
      <c r="K32" s="39"/>
      <c r="L32" s="39"/>
      <c r="M32" s="1">
        <v>5</v>
      </c>
      <c r="N32" s="1">
        <v>200</v>
      </c>
      <c r="O32" s="12" t="s">
        <v>341</v>
      </c>
      <c r="Q32" s="45">
        <f t="shared" ref="Q32" si="4">Q31*2</f>
        <v>280000000</v>
      </c>
      <c r="R32" s="47">
        <f t="shared" si="3"/>
        <v>1024000000</v>
      </c>
      <c r="S32">
        <v>1024000000</v>
      </c>
    </row>
    <row r="33" spans="2:19" x14ac:dyDescent="0.3">
      <c r="B33" s="2" t="s">
        <v>156</v>
      </c>
      <c r="C33" s="1"/>
      <c r="D33" s="1" t="s">
        <v>12</v>
      </c>
      <c r="E33" s="1" t="s">
        <v>116</v>
      </c>
      <c r="F33" s="1" t="s">
        <v>113</v>
      </c>
      <c r="G33" s="1" t="s">
        <v>28</v>
      </c>
      <c r="H33" s="75">
        <v>1.25</v>
      </c>
      <c r="I33" s="77">
        <v>6.2500000000000003E-3</v>
      </c>
      <c r="J33" s="88" t="s">
        <v>194</v>
      </c>
      <c r="K33" s="39"/>
      <c r="L33" s="39"/>
      <c r="M33" s="1">
        <v>5</v>
      </c>
      <c r="N33" s="1">
        <v>200</v>
      </c>
      <c r="O33" s="12" t="s">
        <v>341</v>
      </c>
      <c r="Q33" s="45">
        <v>400000000</v>
      </c>
      <c r="R33" s="47">
        <f t="shared" si="3"/>
        <v>2048000000</v>
      </c>
      <c r="S33">
        <v>2048000000</v>
      </c>
    </row>
    <row r="34" spans="2:19" x14ac:dyDescent="0.3">
      <c r="B34" s="2" t="s">
        <v>157</v>
      </c>
      <c r="C34" s="1"/>
      <c r="D34" s="1" t="s">
        <v>12</v>
      </c>
      <c r="E34" s="1" t="s">
        <v>117</v>
      </c>
      <c r="F34" s="1" t="s">
        <v>115</v>
      </c>
      <c r="G34" s="1" t="s">
        <v>28</v>
      </c>
      <c r="H34" s="75">
        <v>1.5</v>
      </c>
      <c r="I34" s="77">
        <v>6.4999999999999997E-3</v>
      </c>
      <c r="J34" s="88" t="s">
        <v>194</v>
      </c>
      <c r="K34" s="83" t="s">
        <v>354</v>
      </c>
      <c r="L34" s="39"/>
      <c r="M34" s="1">
        <v>5</v>
      </c>
      <c r="N34" s="1">
        <v>250</v>
      </c>
      <c r="O34" s="12" t="s">
        <v>343</v>
      </c>
      <c r="Q34" s="45">
        <v>1000000000</v>
      </c>
      <c r="R34" s="47">
        <f>R33*8</f>
        <v>16384000000</v>
      </c>
      <c r="S34">
        <v>16384000000</v>
      </c>
    </row>
    <row r="35" spans="2:19" x14ac:dyDescent="0.3">
      <c r="B35" s="2" t="s">
        <v>158</v>
      </c>
      <c r="C35" s="1"/>
      <c r="D35" s="1" t="s">
        <v>12</v>
      </c>
      <c r="E35" s="1" t="s">
        <v>117</v>
      </c>
      <c r="F35" s="1" t="s">
        <v>112</v>
      </c>
      <c r="G35" s="1" t="s">
        <v>28</v>
      </c>
      <c r="H35" s="75">
        <v>1.75</v>
      </c>
      <c r="I35" s="77">
        <v>8.0000000000000002E-3</v>
      </c>
      <c r="J35" s="88" t="s">
        <v>194</v>
      </c>
      <c r="K35" s="83" t="s">
        <v>354</v>
      </c>
      <c r="L35" s="39"/>
      <c r="M35" s="1">
        <v>5</v>
      </c>
      <c r="N35" s="1">
        <v>250</v>
      </c>
      <c r="O35" s="12" t="s">
        <v>342</v>
      </c>
      <c r="Q35" s="45">
        <f>Q34*2</f>
        <v>2000000000</v>
      </c>
      <c r="R35" s="47">
        <f>R34*3</f>
        <v>49152000000</v>
      </c>
      <c r="S35">
        <v>49152000000</v>
      </c>
    </row>
    <row r="36" spans="2:19" x14ac:dyDescent="0.3">
      <c r="B36" s="2" t="s">
        <v>159</v>
      </c>
      <c r="C36" s="1"/>
      <c r="D36" s="1" t="s">
        <v>12</v>
      </c>
      <c r="E36" s="1" t="s">
        <v>117</v>
      </c>
      <c r="F36" s="1" t="s">
        <v>113</v>
      </c>
      <c r="G36" s="1" t="s">
        <v>28</v>
      </c>
      <c r="H36" s="75">
        <v>2</v>
      </c>
      <c r="I36" s="77">
        <v>9.4999999999999998E-3</v>
      </c>
      <c r="J36" s="88" t="s">
        <v>194</v>
      </c>
      <c r="K36" s="83" t="s">
        <v>354</v>
      </c>
      <c r="L36" s="39"/>
      <c r="M36" s="1">
        <v>5</v>
      </c>
      <c r="N36" s="1">
        <v>250</v>
      </c>
      <c r="O36" s="12" t="s">
        <v>343</v>
      </c>
      <c r="Q36" s="45">
        <f t="shared" ref="Q36:Q37" si="5">Q35*2</f>
        <v>4000000000</v>
      </c>
      <c r="R36" s="47">
        <f>R35*4</f>
        <v>196608000000</v>
      </c>
      <c r="S36">
        <v>196608000000</v>
      </c>
    </row>
    <row r="37" spans="2:19" x14ac:dyDescent="0.3">
      <c r="B37" s="2" t="s">
        <v>160</v>
      </c>
      <c r="C37" s="1"/>
      <c r="D37" s="1" t="s">
        <v>12</v>
      </c>
      <c r="E37" s="1" t="s">
        <v>119</v>
      </c>
      <c r="F37" s="1" t="s">
        <v>115</v>
      </c>
      <c r="G37" s="1" t="s">
        <v>28</v>
      </c>
      <c r="H37" s="75">
        <v>2.5</v>
      </c>
      <c r="I37" s="77">
        <v>9.1669999999999998E-3</v>
      </c>
      <c r="J37" s="88" t="s">
        <v>194</v>
      </c>
      <c r="K37" s="83" t="s">
        <v>354</v>
      </c>
      <c r="L37" s="39"/>
      <c r="M37" s="1">
        <v>5</v>
      </c>
      <c r="N37" s="1">
        <v>300</v>
      </c>
      <c r="O37" s="12" t="s">
        <v>344</v>
      </c>
      <c r="Q37" s="45">
        <f t="shared" si="5"/>
        <v>8000000000</v>
      </c>
      <c r="R37" s="47">
        <f>R36*5</f>
        <v>983040000000</v>
      </c>
      <c r="S37">
        <v>983040000000</v>
      </c>
    </row>
    <row r="38" spans="2:19" ht="17.25" thickBot="1" x14ac:dyDescent="0.35">
      <c r="B38" s="2" t="s">
        <v>161</v>
      </c>
      <c r="C38" s="1"/>
      <c r="D38" s="1" t="s">
        <v>12</v>
      </c>
      <c r="E38" s="1" t="s">
        <v>119</v>
      </c>
      <c r="F38" s="1" t="s">
        <v>112</v>
      </c>
      <c r="G38" s="1" t="s">
        <v>28</v>
      </c>
      <c r="H38" s="75">
        <v>3</v>
      </c>
      <c r="I38" s="77">
        <v>9.1669999999999998E-3</v>
      </c>
      <c r="J38" s="88" t="s">
        <v>194</v>
      </c>
      <c r="K38" s="83" t="s">
        <v>354</v>
      </c>
      <c r="L38" s="39"/>
      <c r="M38" s="1">
        <v>5</v>
      </c>
      <c r="N38" s="1">
        <v>300</v>
      </c>
      <c r="O38" s="12" t="s">
        <v>344</v>
      </c>
      <c r="Q38" s="46">
        <v>20000000000</v>
      </c>
      <c r="R38" s="47">
        <f>R37*5</f>
        <v>4915200000000</v>
      </c>
      <c r="S38">
        <v>4915200000000</v>
      </c>
    </row>
    <row r="39" spans="2:19" x14ac:dyDescent="0.3">
      <c r="B39" s="2" t="s">
        <v>162</v>
      </c>
      <c r="C39" s="1"/>
      <c r="D39" s="1" t="s">
        <v>12</v>
      </c>
      <c r="E39" s="1" t="s">
        <v>119</v>
      </c>
      <c r="F39" s="1" t="s">
        <v>113</v>
      </c>
      <c r="G39" s="1" t="s">
        <v>28</v>
      </c>
      <c r="H39" s="75">
        <v>3.5</v>
      </c>
      <c r="I39" s="77">
        <v>9.1669999999999998E-3</v>
      </c>
      <c r="J39" s="88" t="s">
        <v>194</v>
      </c>
      <c r="K39" s="83" t="s">
        <v>354</v>
      </c>
      <c r="L39" s="39"/>
      <c r="M39" s="1">
        <v>5</v>
      </c>
      <c r="N39" s="1">
        <v>300</v>
      </c>
      <c r="O39" s="12" t="s">
        <v>344</v>
      </c>
    </row>
    <row r="40" spans="2:19" x14ac:dyDescent="0.3">
      <c r="B40" s="2" t="s">
        <v>163</v>
      </c>
      <c r="C40" s="1"/>
      <c r="D40" s="1" t="s">
        <v>12</v>
      </c>
      <c r="E40" s="1" t="s">
        <v>120</v>
      </c>
      <c r="F40" s="1" t="s">
        <v>115</v>
      </c>
      <c r="G40" s="1" t="s">
        <v>28</v>
      </c>
      <c r="H40" s="75">
        <v>4</v>
      </c>
      <c r="I40" s="77">
        <v>9.1669999999999998E-3</v>
      </c>
      <c r="J40" s="88" t="s">
        <v>194</v>
      </c>
      <c r="K40" s="83" t="s">
        <v>356</v>
      </c>
      <c r="L40" s="40" t="s">
        <v>124</v>
      </c>
      <c r="M40" s="1">
        <v>5</v>
      </c>
      <c r="N40" s="1">
        <v>350</v>
      </c>
      <c r="O40" s="12" t="s">
        <v>345</v>
      </c>
    </row>
    <row r="41" spans="2:19" x14ac:dyDescent="0.3">
      <c r="B41" s="2" t="s">
        <v>164</v>
      </c>
      <c r="C41" s="1"/>
      <c r="D41" s="1" t="s">
        <v>12</v>
      </c>
      <c r="E41" s="1" t="s">
        <v>120</v>
      </c>
      <c r="F41" s="1" t="s">
        <v>112</v>
      </c>
      <c r="G41" s="1" t="s">
        <v>28</v>
      </c>
      <c r="H41" s="75">
        <v>4.5</v>
      </c>
      <c r="I41" s="77">
        <v>9.1669999999999998E-3</v>
      </c>
      <c r="J41" s="88" t="s">
        <v>194</v>
      </c>
      <c r="K41" s="83" t="s">
        <v>356</v>
      </c>
      <c r="L41" s="40" t="s">
        <v>124</v>
      </c>
      <c r="M41" s="1">
        <v>5</v>
      </c>
      <c r="N41" s="1">
        <v>350</v>
      </c>
      <c r="O41" s="12" t="s">
        <v>345</v>
      </c>
    </row>
    <row r="42" spans="2:19" x14ac:dyDescent="0.3">
      <c r="B42" s="2" t="s">
        <v>165</v>
      </c>
      <c r="C42" s="1"/>
      <c r="D42" s="1" t="s">
        <v>12</v>
      </c>
      <c r="E42" s="1" t="s">
        <v>120</v>
      </c>
      <c r="F42" s="1" t="s">
        <v>113</v>
      </c>
      <c r="G42" s="1" t="s">
        <v>28</v>
      </c>
      <c r="H42" s="75">
        <v>5</v>
      </c>
      <c r="I42" s="77">
        <v>9.1669999999999998E-3</v>
      </c>
      <c r="J42" s="88" t="s">
        <v>194</v>
      </c>
      <c r="K42" s="83" t="s">
        <v>356</v>
      </c>
      <c r="L42" s="40" t="s">
        <v>124</v>
      </c>
      <c r="M42" s="1">
        <v>5</v>
      </c>
      <c r="N42" s="1">
        <v>350</v>
      </c>
      <c r="O42" s="12" t="s">
        <v>345</v>
      </c>
    </row>
    <row r="43" spans="2:19" x14ac:dyDescent="0.3">
      <c r="B43" s="2" t="s">
        <v>166</v>
      </c>
      <c r="C43" s="1"/>
      <c r="D43" s="1" t="s">
        <v>12</v>
      </c>
      <c r="E43" s="1" t="s">
        <v>123</v>
      </c>
      <c r="F43" s="1" t="s">
        <v>115</v>
      </c>
      <c r="G43" s="1" t="s">
        <v>28</v>
      </c>
      <c r="H43" s="75">
        <v>6</v>
      </c>
      <c r="I43" s="77">
        <v>9.1669999999999998E-3</v>
      </c>
      <c r="J43" s="88" t="s">
        <v>194</v>
      </c>
      <c r="K43" s="83" t="s">
        <v>356</v>
      </c>
      <c r="L43" s="40" t="s">
        <v>368</v>
      </c>
      <c r="M43" s="1">
        <v>5</v>
      </c>
      <c r="N43" s="1">
        <v>400</v>
      </c>
      <c r="O43" s="12" t="s">
        <v>346</v>
      </c>
    </row>
    <row r="44" spans="2:19" x14ac:dyDescent="0.3">
      <c r="B44" s="2" t="s">
        <v>167</v>
      </c>
      <c r="C44" s="1"/>
      <c r="D44" s="1" t="s">
        <v>12</v>
      </c>
      <c r="E44" s="1" t="s">
        <v>123</v>
      </c>
      <c r="F44" s="1" t="s">
        <v>112</v>
      </c>
      <c r="G44" s="1" t="s">
        <v>28</v>
      </c>
      <c r="H44" s="75">
        <v>7</v>
      </c>
      <c r="I44" s="77">
        <v>9.1669999999999998E-3</v>
      </c>
      <c r="J44" s="88" t="s">
        <v>194</v>
      </c>
      <c r="K44" s="83" t="s">
        <v>356</v>
      </c>
      <c r="L44" s="40" t="s">
        <v>368</v>
      </c>
      <c r="M44" s="1">
        <v>5</v>
      </c>
      <c r="N44" s="1">
        <v>400</v>
      </c>
      <c r="O44" s="12" t="s">
        <v>346</v>
      </c>
    </row>
    <row r="45" spans="2:19" ht="17.25" thickBot="1" x14ac:dyDescent="0.35">
      <c r="B45" s="50" t="s">
        <v>168</v>
      </c>
      <c r="C45" s="51"/>
      <c r="D45" s="51" t="s">
        <v>12</v>
      </c>
      <c r="E45" s="51" t="s">
        <v>123</v>
      </c>
      <c r="F45" s="51" t="s">
        <v>113</v>
      </c>
      <c r="G45" s="51" t="s">
        <v>28</v>
      </c>
      <c r="H45" s="84">
        <v>8</v>
      </c>
      <c r="I45" s="85">
        <v>9.1669999999999998E-3</v>
      </c>
      <c r="J45" s="94" t="s">
        <v>194</v>
      </c>
      <c r="K45" s="95" t="s">
        <v>356</v>
      </c>
      <c r="L45" s="52" t="s">
        <v>368</v>
      </c>
      <c r="M45" s="51">
        <v>5</v>
      </c>
      <c r="N45" s="51">
        <v>400</v>
      </c>
      <c r="O45" s="53" t="s">
        <v>346</v>
      </c>
    </row>
    <row r="46" spans="2:19" x14ac:dyDescent="0.3">
      <c r="B46" s="41" t="s">
        <v>169</v>
      </c>
      <c r="C46" s="42"/>
      <c r="D46" s="42" t="s">
        <v>11</v>
      </c>
      <c r="E46" s="42" t="s">
        <v>110</v>
      </c>
      <c r="F46" s="42" t="s">
        <v>111</v>
      </c>
      <c r="G46" s="42" t="s">
        <v>28</v>
      </c>
      <c r="H46" s="74">
        <v>0.125</v>
      </c>
      <c r="I46" s="78">
        <v>1.8749999999999999E-3</v>
      </c>
      <c r="J46" s="86" t="s">
        <v>357</v>
      </c>
      <c r="K46" s="43"/>
      <c r="L46" s="43"/>
      <c r="M46" s="42">
        <v>5</v>
      </c>
      <c r="N46" s="42">
        <v>100</v>
      </c>
      <c r="O46" s="44" t="s">
        <v>347</v>
      </c>
    </row>
    <row r="47" spans="2:19" x14ac:dyDescent="0.3">
      <c r="B47" s="2" t="s">
        <v>170</v>
      </c>
      <c r="C47" s="1"/>
      <c r="D47" s="1" t="s">
        <v>11</v>
      </c>
      <c r="E47" s="1" t="s">
        <v>110</v>
      </c>
      <c r="F47" s="1" t="s">
        <v>112</v>
      </c>
      <c r="G47" s="1" t="s">
        <v>28</v>
      </c>
      <c r="H47" s="75">
        <v>0.25</v>
      </c>
      <c r="I47" s="76">
        <v>2.5000000000000001E-3</v>
      </c>
      <c r="J47" s="83" t="s">
        <v>357</v>
      </c>
      <c r="K47" s="39"/>
      <c r="L47" s="39"/>
      <c r="M47" s="1">
        <v>5</v>
      </c>
      <c r="N47" s="1">
        <v>100</v>
      </c>
      <c r="O47" s="12" t="s">
        <v>347</v>
      </c>
    </row>
    <row r="48" spans="2:19" x14ac:dyDescent="0.3">
      <c r="B48" s="2" t="s">
        <v>171</v>
      </c>
      <c r="C48" s="1"/>
      <c r="D48" s="1" t="s">
        <v>11</v>
      </c>
      <c r="E48" s="1" t="s">
        <v>110</v>
      </c>
      <c r="F48" s="1" t="s">
        <v>113</v>
      </c>
      <c r="G48" s="1" t="s">
        <v>28</v>
      </c>
      <c r="H48" s="75">
        <v>0.375</v>
      </c>
      <c r="I48" s="76">
        <v>3.1250000000000002E-3</v>
      </c>
      <c r="J48" s="83" t="s">
        <v>357</v>
      </c>
      <c r="K48" s="39"/>
      <c r="L48" s="39"/>
      <c r="M48" s="1">
        <v>5</v>
      </c>
      <c r="N48" s="1">
        <v>100</v>
      </c>
      <c r="O48" s="12" t="s">
        <v>347</v>
      </c>
    </row>
    <row r="49" spans="2:15" x14ac:dyDescent="0.3">
      <c r="B49" s="2" t="s">
        <v>172</v>
      </c>
      <c r="C49" s="1"/>
      <c r="D49" s="1" t="s">
        <v>11</v>
      </c>
      <c r="E49" s="1" t="s">
        <v>114</v>
      </c>
      <c r="F49" s="1" t="s">
        <v>115</v>
      </c>
      <c r="G49" s="1" t="s">
        <v>28</v>
      </c>
      <c r="H49" s="75">
        <v>0.5</v>
      </c>
      <c r="I49" s="76">
        <v>2.5000000000000001E-3</v>
      </c>
      <c r="J49" s="83" t="s">
        <v>357</v>
      </c>
      <c r="K49" s="39"/>
      <c r="L49" s="39"/>
      <c r="M49" s="1">
        <v>5</v>
      </c>
      <c r="N49" s="1">
        <v>150</v>
      </c>
      <c r="O49" s="12" t="s">
        <v>348</v>
      </c>
    </row>
    <row r="50" spans="2:15" x14ac:dyDescent="0.3">
      <c r="B50" s="2" t="s">
        <v>173</v>
      </c>
      <c r="C50" s="1"/>
      <c r="D50" s="1" t="s">
        <v>11</v>
      </c>
      <c r="E50" s="1" t="s">
        <v>114</v>
      </c>
      <c r="F50" s="1" t="s">
        <v>112</v>
      </c>
      <c r="G50" s="1" t="s">
        <v>28</v>
      </c>
      <c r="H50" s="75">
        <v>0.63</v>
      </c>
      <c r="I50" s="76">
        <v>2.8999999999999998E-3</v>
      </c>
      <c r="J50" s="83" t="s">
        <v>357</v>
      </c>
      <c r="K50" s="39"/>
      <c r="L50" s="39"/>
      <c r="M50" s="1">
        <v>5</v>
      </c>
      <c r="N50" s="1">
        <v>150</v>
      </c>
      <c r="O50" s="12" t="s">
        <v>348</v>
      </c>
    </row>
    <row r="51" spans="2:15" x14ac:dyDescent="0.3">
      <c r="B51" s="2" t="s">
        <v>174</v>
      </c>
      <c r="C51" s="1"/>
      <c r="D51" s="1" t="s">
        <v>11</v>
      </c>
      <c r="E51" s="1" t="s">
        <v>114</v>
      </c>
      <c r="F51" s="1" t="s">
        <v>113</v>
      </c>
      <c r="G51" s="1" t="s">
        <v>28</v>
      </c>
      <c r="H51" s="75">
        <v>0.76</v>
      </c>
      <c r="I51" s="76">
        <v>3.3E-3</v>
      </c>
      <c r="J51" s="83" t="s">
        <v>357</v>
      </c>
      <c r="K51" s="39"/>
      <c r="L51" s="39"/>
      <c r="M51" s="1">
        <v>5</v>
      </c>
      <c r="N51" s="1">
        <v>150</v>
      </c>
      <c r="O51" s="12" t="s">
        <v>348</v>
      </c>
    </row>
    <row r="52" spans="2:15" x14ac:dyDescent="0.3">
      <c r="B52" s="2" t="s">
        <v>175</v>
      </c>
      <c r="C52" s="1"/>
      <c r="D52" s="1" t="s">
        <v>11</v>
      </c>
      <c r="E52" s="1" t="s">
        <v>116</v>
      </c>
      <c r="F52" s="1" t="s">
        <v>115</v>
      </c>
      <c r="G52" s="1" t="s">
        <v>28</v>
      </c>
      <c r="H52" s="75">
        <v>0.875</v>
      </c>
      <c r="I52" s="77">
        <v>3.4375E-3</v>
      </c>
      <c r="J52" s="83" t="s">
        <v>357</v>
      </c>
      <c r="K52" s="39"/>
      <c r="L52" s="39"/>
      <c r="M52" s="1">
        <v>5</v>
      </c>
      <c r="N52" s="1">
        <v>200</v>
      </c>
      <c r="O52" s="12" t="s">
        <v>349</v>
      </c>
    </row>
    <row r="53" spans="2:15" x14ac:dyDescent="0.3">
      <c r="B53" s="2" t="s">
        <v>176</v>
      </c>
      <c r="C53" s="1"/>
      <c r="D53" s="1" t="s">
        <v>11</v>
      </c>
      <c r="E53" s="1" t="s">
        <v>116</v>
      </c>
      <c r="F53" s="1" t="s">
        <v>112</v>
      </c>
      <c r="G53" s="1" t="s">
        <v>28</v>
      </c>
      <c r="H53" s="75">
        <v>1</v>
      </c>
      <c r="I53" s="77">
        <v>5.0000000000000001E-3</v>
      </c>
      <c r="J53" s="83" t="s">
        <v>357</v>
      </c>
      <c r="K53" s="39"/>
      <c r="L53" s="39"/>
      <c r="M53" s="1">
        <v>5</v>
      </c>
      <c r="N53" s="1">
        <v>200</v>
      </c>
      <c r="O53" s="12" t="s">
        <v>349</v>
      </c>
    </row>
    <row r="54" spans="2:15" x14ac:dyDescent="0.3">
      <c r="B54" s="2" t="s">
        <v>177</v>
      </c>
      <c r="C54" s="1"/>
      <c r="D54" s="1" t="s">
        <v>11</v>
      </c>
      <c r="E54" s="1" t="s">
        <v>116</v>
      </c>
      <c r="F54" s="1" t="s">
        <v>113</v>
      </c>
      <c r="G54" s="1" t="s">
        <v>28</v>
      </c>
      <c r="H54" s="75">
        <v>1.25</v>
      </c>
      <c r="I54" s="77">
        <v>6.2500000000000003E-3</v>
      </c>
      <c r="J54" s="83" t="s">
        <v>357</v>
      </c>
      <c r="K54" s="39"/>
      <c r="L54" s="39"/>
      <c r="M54" s="1">
        <v>5</v>
      </c>
      <c r="N54" s="1">
        <v>200</v>
      </c>
      <c r="O54" s="12" t="s">
        <v>349</v>
      </c>
    </row>
    <row r="55" spans="2:15" x14ac:dyDescent="0.3">
      <c r="B55" s="2" t="s">
        <v>178</v>
      </c>
      <c r="C55" s="1"/>
      <c r="D55" s="1" t="s">
        <v>11</v>
      </c>
      <c r="E55" s="1" t="s">
        <v>117</v>
      </c>
      <c r="F55" s="1" t="s">
        <v>115</v>
      </c>
      <c r="G55" s="1" t="s">
        <v>28</v>
      </c>
      <c r="H55" s="75">
        <v>1.5</v>
      </c>
      <c r="I55" s="77">
        <v>6.4999999999999997E-3</v>
      </c>
      <c r="J55" s="83" t="s">
        <v>357</v>
      </c>
      <c r="K55" s="89" t="s">
        <v>362</v>
      </c>
      <c r="L55" s="39"/>
      <c r="M55" s="1">
        <v>5</v>
      </c>
      <c r="N55" s="1">
        <v>250</v>
      </c>
      <c r="O55" s="12" t="s">
        <v>350</v>
      </c>
    </row>
    <row r="56" spans="2:15" x14ac:dyDescent="0.3">
      <c r="B56" s="2" t="s">
        <v>179</v>
      </c>
      <c r="C56" s="1"/>
      <c r="D56" s="1" t="s">
        <v>11</v>
      </c>
      <c r="E56" s="1" t="s">
        <v>117</v>
      </c>
      <c r="F56" s="1" t="s">
        <v>112</v>
      </c>
      <c r="G56" s="1" t="s">
        <v>28</v>
      </c>
      <c r="H56" s="75">
        <v>1.75</v>
      </c>
      <c r="I56" s="77">
        <v>8.0000000000000002E-3</v>
      </c>
      <c r="J56" s="83" t="s">
        <v>357</v>
      </c>
      <c r="K56" s="89" t="s">
        <v>362</v>
      </c>
      <c r="L56" s="39"/>
      <c r="M56" s="1">
        <v>5</v>
      </c>
      <c r="N56" s="1">
        <v>250</v>
      </c>
      <c r="O56" s="12" t="s">
        <v>350</v>
      </c>
    </row>
    <row r="57" spans="2:15" x14ac:dyDescent="0.3">
      <c r="B57" s="2" t="s">
        <v>180</v>
      </c>
      <c r="C57" s="1"/>
      <c r="D57" s="1" t="s">
        <v>11</v>
      </c>
      <c r="E57" s="1" t="s">
        <v>117</v>
      </c>
      <c r="F57" s="1" t="s">
        <v>113</v>
      </c>
      <c r="G57" s="1" t="s">
        <v>28</v>
      </c>
      <c r="H57" s="75">
        <v>2</v>
      </c>
      <c r="I57" s="77">
        <v>9.4999999999999998E-3</v>
      </c>
      <c r="J57" s="83" t="s">
        <v>357</v>
      </c>
      <c r="K57" s="89" t="s">
        <v>362</v>
      </c>
      <c r="L57" s="39"/>
      <c r="M57" s="1">
        <v>5</v>
      </c>
      <c r="N57" s="1">
        <v>250</v>
      </c>
      <c r="O57" s="12" t="s">
        <v>350</v>
      </c>
    </row>
    <row r="58" spans="2:15" x14ac:dyDescent="0.3">
      <c r="B58" s="2" t="s">
        <v>181</v>
      </c>
      <c r="C58" s="1"/>
      <c r="D58" s="1" t="s">
        <v>11</v>
      </c>
      <c r="E58" s="1" t="s">
        <v>119</v>
      </c>
      <c r="F58" s="1" t="s">
        <v>115</v>
      </c>
      <c r="G58" s="1" t="s">
        <v>28</v>
      </c>
      <c r="H58" s="75">
        <v>2.5</v>
      </c>
      <c r="I58" s="77">
        <v>9.1669999999999998E-3</v>
      </c>
      <c r="J58" s="83" t="s">
        <v>357</v>
      </c>
      <c r="K58" s="89" t="s">
        <v>362</v>
      </c>
      <c r="L58" s="39"/>
      <c r="M58" s="1">
        <v>5</v>
      </c>
      <c r="N58" s="1">
        <v>300</v>
      </c>
      <c r="O58" s="12" t="s">
        <v>351</v>
      </c>
    </row>
    <row r="59" spans="2:15" x14ac:dyDescent="0.3">
      <c r="B59" s="2" t="s">
        <v>182</v>
      </c>
      <c r="C59" s="1"/>
      <c r="D59" s="1" t="s">
        <v>11</v>
      </c>
      <c r="E59" s="1" t="s">
        <v>119</v>
      </c>
      <c r="F59" s="1" t="s">
        <v>112</v>
      </c>
      <c r="G59" s="1" t="s">
        <v>28</v>
      </c>
      <c r="H59" s="75">
        <v>3</v>
      </c>
      <c r="I59" s="77">
        <v>9.1669999999999998E-3</v>
      </c>
      <c r="J59" s="83" t="s">
        <v>357</v>
      </c>
      <c r="K59" s="89" t="s">
        <v>362</v>
      </c>
      <c r="L59" s="39"/>
      <c r="M59" s="1">
        <v>5</v>
      </c>
      <c r="N59" s="1">
        <v>300</v>
      </c>
      <c r="O59" s="12" t="s">
        <v>351</v>
      </c>
    </row>
    <row r="60" spans="2:15" x14ac:dyDescent="0.3">
      <c r="B60" s="2" t="s">
        <v>183</v>
      </c>
      <c r="C60" s="1"/>
      <c r="D60" s="1" t="s">
        <v>11</v>
      </c>
      <c r="E60" s="1" t="s">
        <v>119</v>
      </c>
      <c r="F60" s="1" t="s">
        <v>113</v>
      </c>
      <c r="G60" s="1" t="s">
        <v>28</v>
      </c>
      <c r="H60" s="75">
        <v>3.5</v>
      </c>
      <c r="I60" s="77">
        <v>9.1669999999999998E-3</v>
      </c>
      <c r="J60" s="83" t="s">
        <v>357</v>
      </c>
      <c r="K60" s="89" t="s">
        <v>362</v>
      </c>
      <c r="L60" s="39"/>
      <c r="M60" s="1">
        <v>5</v>
      </c>
      <c r="N60" s="1">
        <v>300</v>
      </c>
      <c r="O60" s="12" t="s">
        <v>351</v>
      </c>
    </row>
    <row r="61" spans="2:15" x14ac:dyDescent="0.3">
      <c r="B61" s="2" t="s">
        <v>184</v>
      </c>
      <c r="C61" s="1"/>
      <c r="D61" s="1" t="s">
        <v>11</v>
      </c>
      <c r="E61" s="1" t="s">
        <v>120</v>
      </c>
      <c r="F61" s="1" t="s">
        <v>115</v>
      </c>
      <c r="G61" s="1" t="s">
        <v>28</v>
      </c>
      <c r="H61" s="75">
        <v>4</v>
      </c>
      <c r="I61" s="77">
        <v>9.1669999999999998E-3</v>
      </c>
      <c r="J61" s="83" t="s">
        <v>358</v>
      </c>
      <c r="K61" s="89" t="s">
        <v>364</v>
      </c>
      <c r="L61" s="83" t="s">
        <v>369</v>
      </c>
      <c r="M61" s="1">
        <v>5</v>
      </c>
      <c r="N61" s="1">
        <v>350</v>
      </c>
      <c r="O61" s="12" t="s">
        <v>352</v>
      </c>
    </row>
    <row r="62" spans="2:15" x14ac:dyDescent="0.3">
      <c r="B62" s="2" t="s">
        <v>185</v>
      </c>
      <c r="C62" s="1"/>
      <c r="D62" s="1" t="s">
        <v>11</v>
      </c>
      <c r="E62" s="1" t="s">
        <v>120</v>
      </c>
      <c r="F62" s="1" t="s">
        <v>112</v>
      </c>
      <c r="G62" s="1" t="s">
        <v>28</v>
      </c>
      <c r="H62" s="75">
        <v>4.5</v>
      </c>
      <c r="I62" s="77">
        <v>9.1669999999999998E-3</v>
      </c>
      <c r="J62" s="83" t="s">
        <v>358</v>
      </c>
      <c r="K62" s="89" t="s">
        <v>364</v>
      </c>
      <c r="L62" s="83" t="s">
        <v>369</v>
      </c>
      <c r="M62" s="1">
        <v>5</v>
      </c>
      <c r="N62" s="1">
        <v>350</v>
      </c>
      <c r="O62" s="12" t="s">
        <v>352</v>
      </c>
    </row>
    <row r="63" spans="2:15" x14ac:dyDescent="0.3">
      <c r="B63" s="2" t="s">
        <v>186</v>
      </c>
      <c r="C63" s="1"/>
      <c r="D63" s="1" t="s">
        <v>11</v>
      </c>
      <c r="E63" s="1" t="s">
        <v>120</v>
      </c>
      <c r="F63" s="1" t="s">
        <v>113</v>
      </c>
      <c r="G63" s="1" t="s">
        <v>28</v>
      </c>
      <c r="H63" s="75">
        <v>5</v>
      </c>
      <c r="I63" s="77">
        <v>9.1669999999999998E-3</v>
      </c>
      <c r="J63" s="83" t="s">
        <v>358</v>
      </c>
      <c r="K63" s="89" t="s">
        <v>364</v>
      </c>
      <c r="L63" s="83" t="s">
        <v>369</v>
      </c>
      <c r="M63" s="1">
        <v>5</v>
      </c>
      <c r="N63" s="1">
        <v>350</v>
      </c>
      <c r="O63" s="12" t="s">
        <v>352</v>
      </c>
    </row>
    <row r="64" spans="2:15" x14ac:dyDescent="0.3">
      <c r="B64" s="2" t="s">
        <v>187</v>
      </c>
      <c r="C64" s="1"/>
      <c r="D64" s="1" t="s">
        <v>11</v>
      </c>
      <c r="E64" s="1" t="s">
        <v>123</v>
      </c>
      <c r="F64" s="1" t="s">
        <v>115</v>
      </c>
      <c r="G64" s="1" t="s">
        <v>28</v>
      </c>
      <c r="H64" s="75">
        <v>6</v>
      </c>
      <c r="I64" s="77">
        <v>9.1669999999999998E-3</v>
      </c>
      <c r="J64" s="83" t="s">
        <v>358</v>
      </c>
      <c r="K64" s="89" t="s">
        <v>364</v>
      </c>
      <c r="L64" s="83" t="s">
        <v>370</v>
      </c>
      <c r="M64" s="1">
        <v>5</v>
      </c>
      <c r="N64" s="1">
        <v>400</v>
      </c>
      <c r="O64" s="12" t="s">
        <v>353</v>
      </c>
    </row>
    <row r="65" spans="2:19" x14ac:dyDescent="0.3">
      <c r="B65" s="2" t="s">
        <v>188</v>
      </c>
      <c r="C65" s="1"/>
      <c r="D65" s="1" t="s">
        <v>11</v>
      </c>
      <c r="E65" s="1" t="s">
        <v>123</v>
      </c>
      <c r="F65" s="1" t="s">
        <v>112</v>
      </c>
      <c r="G65" s="1" t="s">
        <v>28</v>
      </c>
      <c r="H65" s="75">
        <v>7</v>
      </c>
      <c r="I65" s="77">
        <v>9.1669999999999998E-3</v>
      </c>
      <c r="J65" s="83" t="s">
        <v>358</v>
      </c>
      <c r="K65" s="89" t="s">
        <v>364</v>
      </c>
      <c r="L65" s="83" t="s">
        <v>370</v>
      </c>
      <c r="M65" s="1">
        <v>5</v>
      </c>
      <c r="N65" s="1">
        <v>400</v>
      </c>
      <c r="O65" s="12" t="s">
        <v>353</v>
      </c>
    </row>
    <row r="66" spans="2:19" ht="17.25" thickBot="1" x14ac:dyDescent="0.35">
      <c r="B66" s="50" t="s">
        <v>189</v>
      </c>
      <c r="C66" s="51"/>
      <c r="D66" s="51" t="s">
        <v>11</v>
      </c>
      <c r="E66" s="51" t="s">
        <v>123</v>
      </c>
      <c r="F66" s="51" t="s">
        <v>113</v>
      </c>
      <c r="G66" s="51" t="s">
        <v>28</v>
      </c>
      <c r="H66" s="84">
        <v>8</v>
      </c>
      <c r="I66" s="85">
        <v>9.1669999999999998E-3</v>
      </c>
      <c r="J66" s="95" t="s">
        <v>358</v>
      </c>
      <c r="K66" s="100" t="s">
        <v>364</v>
      </c>
      <c r="L66" s="95" t="s">
        <v>370</v>
      </c>
      <c r="M66" s="51">
        <v>5</v>
      </c>
      <c r="N66" s="51">
        <v>400</v>
      </c>
      <c r="O66" s="53" t="s">
        <v>353</v>
      </c>
    </row>
    <row r="67" spans="2:19" x14ac:dyDescent="0.3">
      <c r="B67" s="41" t="s">
        <v>378</v>
      </c>
      <c r="C67" s="42"/>
      <c r="D67" s="42" t="s">
        <v>10</v>
      </c>
      <c r="E67" s="42" t="s">
        <v>397</v>
      </c>
      <c r="F67" s="42" t="s">
        <v>115</v>
      </c>
      <c r="G67" s="42" t="s">
        <v>28</v>
      </c>
      <c r="H67" s="116">
        <v>10</v>
      </c>
      <c r="I67" s="117">
        <v>1.2500000000000001E-2</v>
      </c>
      <c r="J67" s="126" t="s">
        <v>411</v>
      </c>
      <c r="K67" s="102" t="s">
        <v>409</v>
      </c>
      <c r="L67" s="103" t="s">
        <v>367</v>
      </c>
      <c r="M67" s="42">
        <v>5</v>
      </c>
      <c r="N67" s="42">
        <v>500</v>
      </c>
      <c r="O67" s="44" t="s">
        <v>400</v>
      </c>
      <c r="S67" s="42">
        <v>100</v>
      </c>
    </row>
    <row r="68" spans="2:19" x14ac:dyDescent="0.3">
      <c r="B68" s="2" t="s">
        <v>379</v>
      </c>
      <c r="C68" s="1"/>
      <c r="D68" s="1" t="s">
        <v>10</v>
      </c>
      <c r="E68" s="1" t="s">
        <v>397</v>
      </c>
      <c r="F68" s="1" t="s">
        <v>112</v>
      </c>
      <c r="G68" s="1" t="s">
        <v>28</v>
      </c>
      <c r="H68" s="114">
        <v>11</v>
      </c>
      <c r="I68" s="115">
        <v>1.2500000000000001E-2</v>
      </c>
      <c r="J68" s="127" t="s">
        <v>411</v>
      </c>
      <c r="K68" s="89" t="s">
        <v>409</v>
      </c>
      <c r="L68" s="40" t="s">
        <v>367</v>
      </c>
      <c r="M68" s="1">
        <v>5</v>
      </c>
      <c r="N68" s="1">
        <v>500</v>
      </c>
      <c r="O68" s="12" t="s">
        <v>400</v>
      </c>
      <c r="S68" s="1">
        <v>100</v>
      </c>
    </row>
    <row r="69" spans="2:19" x14ac:dyDescent="0.3">
      <c r="B69" s="2" t="s">
        <v>380</v>
      </c>
      <c r="C69" s="1"/>
      <c r="D69" s="1" t="s">
        <v>10</v>
      </c>
      <c r="E69" s="1" t="s">
        <v>397</v>
      </c>
      <c r="F69" s="1" t="s">
        <v>113</v>
      </c>
      <c r="G69" s="1" t="s">
        <v>28</v>
      </c>
      <c r="H69" s="114">
        <v>12</v>
      </c>
      <c r="I69" s="115">
        <v>1.2500000000000001E-2</v>
      </c>
      <c r="J69" s="127" t="s">
        <v>411</v>
      </c>
      <c r="K69" s="89" t="s">
        <v>409</v>
      </c>
      <c r="L69" s="40" t="s">
        <v>367</v>
      </c>
      <c r="M69" s="1">
        <v>5</v>
      </c>
      <c r="N69" s="1">
        <v>500</v>
      </c>
      <c r="O69" s="12" t="s">
        <v>400</v>
      </c>
      <c r="S69" s="1">
        <v>100</v>
      </c>
    </row>
    <row r="70" spans="2:19" x14ac:dyDescent="0.3">
      <c r="B70" s="2" t="s">
        <v>381</v>
      </c>
      <c r="C70" s="1"/>
      <c r="D70" s="1" t="s">
        <v>10</v>
      </c>
      <c r="E70" s="1" t="s">
        <v>399</v>
      </c>
      <c r="F70" s="1" t="s">
        <v>115</v>
      </c>
      <c r="G70" s="1" t="s">
        <v>28</v>
      </c>
      <c r="H70" s="114">
        <v>12.5</v>
      </c>
      <c r="I70" s="115">
        <v>0.02</v>
      </c>
      <c r="J70" s="127" t="s">
        <v>411</v>
      </c>
      <c r="K70" s="89" t="s">
        <v>409</v>
      </c>
      <c r="L70" s="40" t="s">
        <v>410</v>
      </c>
      <c r="M70" s="1">
        <v>5</v>
      </c>
      <c r="N70" s="1">
        <v>600</v>
      </c>
      <c r="O70" s="12" t="s">
        <v>401</v>
      </c>
      <c r="S70" s="1">
        <v>150</v>
      </c>
    </row>
    <row r="71" spans="2:19" x14ac:dyDescent="0.3">
      <c r="B71" s="2" t="s">
        <v>382</v>
      </c>
      <c r="C71" s="1"/>
      <c r="D71" s="1" t="s">
        <v>10</v>
      </c>
      <c r="E71" s="1" t="s">
        <v>399</v>
      </c>
      <c r="F71" s="1" t="s">
        <v>112</v>
      </c>
      <c r="G71" s="1" t="s">
        <v>28</v>
      </c>
      <c r="H71" s="114">
        <v>15</v>
      </c>
      <c r="I71" s="115">
        <v>0.02</v>
      </c>
      <c r="J71" s="127" t="s">
        <v>411</v>
      </c>
      <c r="K71" s="89" t="s">
        <v>409</v>
      </c>
      <c r="L71" s="40" t="s">
        <v>410</v>
      </c>
      <c r="M71" s="1">
        <v>5</v>
      </c>
      <c r="N71" s="1">
        <v>600</v>
      </c>
      <c r="O71" s="12" t="s">
        <v>401</v>
      </c>
      <c r="S71" s="1">
        <v>150</v>
      </c>
    </row>
    <row r="72" spans="2:19" ht="17.25" thickBot="1" x14ac:dyDescent="0.35">
      <c r="B72" s="9" t="s">
        <v>383</v>
      </c>
      <c r="C72" s="8"/>
      <c r="D72" s="8" t="s">
        <v>10</v>
      </c>
      <c r="E72" s="8" t="s">
        <v>399</v>
      </c>
      <c r="F72" s="8" t="s">
        <v>113</v>
      </c>
      <c r="G72" s="8" t="s">
        <v>28</v>
      </c>
      <c r="H72" s="118">
        <v>17.5</v>
      </c>
      <c r="I72" s="119">
        <v>0.02</v>
      </c>
      <c r="J72" s="128" t="s">
        <v>411</v>
      </c>
      <c r="K72" s="90" t="s">
        <v>409</v>
      </c>
      <c r="L72" s="104" t="s">
        <v>410</v>
      </c>
      <c r="M72" s="8">
        <v>5</v>
      </c>
      <c r="N72" s="8">
        <v>600</v>
      </c>
      <c r="O72" s="16" t="s">
        <v>401</v>
      </c>
      <c r="S72" s="1">
        <v>150</v>
      </c>
    </row>
    <row r="73" spans="2:19" x14ac:dyDescent="0.3">
      <c r="B73" s="105" t="s">
        <v>384</v>
      </c>
      <c r="C73" s="106"/>
      <c r="D73" s="106" t="s">
        <v>12</v>
      </c>
      <c r="E73" s="106" t="s">
        <v>397</v>
      </c>
      <c r="F73" s="106" t="s">
        <v>115</v>
      </c>
      <c r="G73" s="106" t="s">
        <v>28</v>
      </c>
      <c r="H73" s="120">
        <v>10</v>
      </c>
      <c r="I73" s="121">
        <v>1.2500000000000001E-2</v>
      </c>
      <c r="J73" s="129" t="s">
        <v>413</v>
      </c>
      <c r="K73" s="122" t="s">
        <v>407</v>
      </c>
      <c r="L73" s="108" t="s">
        <v>368</v>
      </c>
      <c r="M73" s="106">
        <v>5</v>
      </c>
      <c r="N73" s="106">
        <v>500</v>
      </c>
      <c r="O73" s="109" t="s">
        <v>404</v>
      </c>
      <c r="S73" s="1">
        <v>200</v>
      </c>
    </row>
    <row r="74" spans="2:19" x14ac:dyDescent="0.3">
      <c r="B74" s="2" t="s">
        <v>385</v>
      </c>
      <c r="C74" s="1"/>
      <c r="D74" s="1" t="s">
        <v>12</v>
      </c>
      <c r="E74" s="1" t="s">
        <v>397</v>
      </c>
      <c r="F74" s="1" t="s">
        <v>112</v>
      </c>
      <c r="G74" s="1" t="s">
        <v>28</v>
      </c>
      <c r="H74" s="114">
        <v>11</v>
      </c>
      <c r="I74" s="115">
        <v>1.2500000000000001E-2</v>
      </c>
      <c r="J74" s="127" t="s">
        <v>413</v>
      </c>
      <c r="K74" s="83" t="s">
        <v>407</v>
      </c>
      <c r="L74" s="40" t="s">
        <v>368</v>
      </c>
      <c r="M74" s="1">
        <v>5</v>
      </c>
      <c r="N74" s="1">
        <v>500</v>
      </c>
      <c r="O74" s="12" t="s">
        <v>404</v>
      </c>
      <c r="S74" s="1">
        <v>200</v>
      </c>
    </row>
    <row r="75" spans="2:19" x14ac:dyDescent="0.3">
      <c r="B75" s="2" t="s">
        <v>386</v>
      </c>
      <c r="C75" s="1"/>
      <c r="D75" s="1" t="s">
        <v>12</v>
      </c>
      <c r="E75" s="1" t="s">
        <v>397</v>
      </c>
      <c r="F75" s="1" t="s">
        <v>113</v>
      </c>
      <c r="G75" s="1" t="s">
        <v>28</v>
      </c>
      <c r="H75" s="114">
        <v>12</v>
      </c>
      <c r="I75" s="115">
        <v>1.2500000000000001E-2</v>
      </c>
      <c r="J75" s="127" t="s">
        <v>413</v>
      </c>
      <c r="K75" s="83" t="s">
        <v>407</v>
      </c>
      <c r="L75" s="40" t="s">
        <v>368</v>
      </c>
      <c r="M75" s="1">
        <v>5</v>
      </c>
      <c r="N75" s="1">
        <v>500</v>
      </c>
      <c r="O75" s="12" t="s">
        <v>404</v>
      </c>
      <c r="S75" s="1">
        <v>200</v>
      </c>
    </row>
    <row r="76" spans="2:19" x14ac:dyDescent="0.3">
      <c r="B76" s="2" t="s">
        <v>387</v>
      </c>
      <c r="C76" s="1"/>
      <c r="D76" s="1" t="s">
        <v>12</v>
      </c>
      <c r="E76" s="1" t="s">
        <v>399</v>
      </c>
      <c r="F76" s="1" t="s">
        <v>115</v>
      </c>
      <c r="G76" s="1" t="s">
        <v>28</v>
      </c>
      <c r="H76" s="114">
        <v>12.5</v>
      </c>
      <c r="I76" s="115">
        <v>0.02</v>
      </c>
      <c r="J76" s="127" t="s">
        <v>413</v>
      </c>
      <c r="K76" s="83" t="s">
        <v>407</v>
      </c>
      <c r="L76" s="40" t="s">
        <v>408</v>
      </c>
      <c r="M76" s="1">
        <v>5</v>
      </c>
      <c r="N76" s="1">
        <v>600</v>
      </c>
      <c r="O76" s="12" t="s">
        <v>405</v>
      </c>
      <c r="S76" s="1">
        <v>250</v>
      </c>
    </row>
    <row r="77" spans="2:19" x14ac:dyDescent="0.3">
      <c r="B77" s="2" t="s">
        <v>388</v>
      </c>
      <c r="C77" s="1"/>
      <c r="D77" s="1" t="s">
        <v>12</v>
      </c>
      <c r="E77" s="1" t="s">
        <v>399</v>
      </c>
      <c r="F77" s="1" t="s">
        <v>112</v>
      </c>
      <c r="G77" s="1" t="s">
        <v>28</v>
      </c>
      <c r="H77" s="114">
        <v>15</v>
      </c>
      <c r="I77" s="115">
        <v>0.02</v>
      </c>
      <c r="J77" s="127" t="s">
        <v>413</v>
      </c>
      <c r="K77" s="83" t="s">
        <v>407</v>
      </c>
      <c r="L77" s="40" t="s">
        <v>408</v>
      </c>
      <c r="M77" s="1">
        <v>5</v>
      </c>
      <c r="N77" s="1">
        <v>600</v>
      </c>
      <c r="O77" s="12" t="s">
        <v>405</v>
      </c>
      <c r="S77" s="1">
        <v>250</v>
      </c>
    </row>
    <row r="78" spans="2:19" ht="17.25" thickBot="1" x14ac:dyDescent="0.35">
      <c r="B78" s="9" t="s">
        <v>389</v>
      </c>
      <c r="C78" s="8"/>
      <c r="D78" s="8" t="s">
        <v>12</v>
      </c>
      <c r="E78" s="8" t="s">
        <v>399</v>
      </c>
      <c r="F78" s="8" t="s">
        <v>113</v>
      </c>
      <c r="G78" s="8" t="s">
        <v>28</v>
      </c>
      <c r="H78" s="118">
        <v>17.5</v>
      </c>
      <c r="I78" s="119">
        <v>0.02</v>
      </c>
      <c r="J78" s="128" t="s">
        <v>413</v>
      </c>
      <c r="K78" s="87" t="s">
        <v>407</v>
      </c>
      <c r="L78" s="104" t="s">
        <v>408</v>
      </c>
      <c r="M78" s="8">
        <v>5</v>
      </c>
      <c r="N78" s="8">
        <v>600</v>
      </c>
      <c r="O78" s="16" t="s">
        <v>405</v>
      </c>
      <c r="S78" s="1">
        <v>250</v>
      </c>
    </row>
    <row r="79" spans="2:19" x14ac:dyDescent="0.3">
      <c r="B79" s="105" t="s">
        <v>390</v>
      </c>
      <c r="C79" s="106"/>
      <c r="D79" s="106" t="s">
        <v>11</v>
      </c>
      <c r="E79" s="106" t="s">
        <v>397</v>
      </c>
      <c r="F79" s="106" t="s">
        <v>115</v>
      </c>
      <c r="G79" s="106" t="s">
        <v>28</v>
      </c>
      <c r="H79" s="120">
        <v>10</v>
      </c>
      <c r="I79" s="121">
        <v>1.2500000000000001E-2</v>
      </c>
      <c r="J79" s="122" t="s">
        <v>359</v>
      </c>
      <c r="K79" s="107" t="s">
        <v>414</v>
      </c>
      <c r="L79" s="122" t="s">
        <v>370</v>
      </c>
      <c r="M79" s="106">
        <v>5</v>
      </c>
      <c r="N79" s="106">
        <v>500</v>
      </c>
      <c r="O79" s="109" t="s">
        <v>402</v>
      </c>
      <c r="S79" s="1">
        <v>300</v>
      </c>
    </row>
    <row r="80" spans="2:19" x14ac:dyDescent="0.3">
      <c r="B80" s="2" t="s">
        <v>391</v>
      </c>
      <c r="C80" s="1"/>
      <c r="D80" s="1" t="s">
        <v>11</v>
      </c>
      <c r="E80" s="1" t="s">
        <v>397</v>
      </c>
      <c r="F80" s="1" t="s">
        <v>112</v>
      </c>
      <c r="G80" s="1" t="s">
        <v>28</v>
      </c>
      <c r="H80" s="114">
        <v>11</v>
      </c>
      <c r="I80" s="115">
        <v>1.2500000000000001E-2</v>
      </c>
      <c r="J80" s="83" t="s">
        <v>359</v>
      </c>
      <c r="K80" s="89" t="s">
        <v>414</v>
      </c>
      <c r="L80" s="83" t="s">
        <v>370</v>
      </c>
      <c r="M80" s="1">
        <v>5</v>
      </c>
      <c r="N80" s="1">
        <v>500</v>
      </c>
      <c r="O80" s="12" t="s">
        <v>402</v>
      </c>
      <c r="S80" s="1">
        <v>300</v>
      </c>
    </row>
    <row r="81" spans="2:19" x14ac:dyDescent="0.3">
      <c r="B81" s="2" t="s">
        <v>392</v>
      </c>
      <c r="C81" s="1"/>
      <c r="D81" s="1" t="s">
        <v>11</v>
      </c>
      <c r="E81" s="1" t="s">
        <v>397</v>
      </c>
      <c r="F81" s="1" t="s">
        <v>113</v>
      </c>
      <c r="G81" s="1" t="s">
        <v>28</v>
      </c>
      <c r="H81" s="114">
        <v>12</v>
      </c>
      <c r="I81" s="115">
        <v>1.2500000000000001E-2</v>
      </c>
      <c r="J81" s="83" t="s">
        <v>359</v>
      </c>
      <c r="K81" s="89" t="s">
        <v>414</v>
      </c>
      <c r="L81" s="83" t="s">
        <v>370</v>
      </c>
      <c r="M81" s="1">
        <v>5</v>
      </c>
      <c r="N81" s="1">
        <v>500</v>
      </c>
      <c r="O81" s="12" t="s">
        <v>402</v>
      </c>
      <c r="S81" s="1">
        <v>300</v>
      </c>
    </row>
    <row r="82" spans="2:19" x14ac:dyDescent="0.3">
      <c r="B82" s="2" t="s">
        <v>393</v>
      </c>
      <c r="C82" s="1"/>
      <c r="D82" s="1" t="s">
        <v>11</v>
      </c>
      <c r="E82" s="1" t="s">
        <v>399</v>
      </c>
      <c r="F82" s="1" t="s">
        <v>115</v>
      </c>
      <c r="G82" s="1" t="s">
        <v>28</v>
      </c>
      <c r="H82" s="114">
        <v>12.5</v>
      </c>
      <c r="I82" s="115">
        <v>0.02</v>
      </c>
      <c r="J82" s="83" t="s">
        <v>359</v>
      </c>
      <c r="K82" s="89" t="s">
        <v>414</v>
      </c>
      <c r="L82" s="83" t="s">
        <v>406</v>
      </c>
      <c r="M82" s="1">
        <v>5</v>
      </c>
      <c r="N82" s="1">
        <v>600</v>
      </c>
      <c r="O82" s="12" t="s">
        <v>403</v>
      </c>
      <c r="S82" s="1">
        <v>350</v>
      </c>
    </row>
    <row r="83" spans="2:19" x14ac:dyDescent="0.3">
      <c r="B83" s="2" t="s">
        <v>394</v>
      </c>
      <c r="C83" s="1"/>
      <c r="D83" s="1" t="s">
        <v>11</v>
      </c>
      <c r="E83" s="1" t="s">
        <v>399</v>
      </c>
      <c r="F83" s="1" t="s">
        <v>112</v>
      </c>
      <c r="G83" s="1" t="s">
        <v>28</v>
      </c>
      <c r="H83" s="114">
        <v>15</v>
      </c>
      <c r="I83" s="115">
        <v>0.02</v>
      </c>
      <c r="J83" s="83" t="s">
        <v>359</v>
      </c>
      <c r="K83" s="89" t="s">
        <v>414</v>
      </c>
      <c r="L83" s="83" t="s">
        <v>406</v>
      </c>
      <c r="M83" s="1">
        <v>5</v>
      </c>
      <c r="N83" s="1">
        <v>600</v>
      </c>
      <c r="O83" s="12" t="s">
        <v>403</v>
      </c>
      <c r="S83" s="1">
        <v>350</v>
      </c>
    </row>
    <row r="84" spans="2:19" ht="17.25" thickBot="1" x14ac:dyDescent="0.35">
      <c r="B84" s="9" t="s">
        <v>395</v>
      </c>
      <c r="C84" s="8"/>
      <c r="D84" s="8" t="s">
        <v>11</v>
      </c>
      <c r="E84" s="8" t="s">
        <v>399</v>
      </c>
      <c r="F84" s="8" t="s">
        <v>113</v>
      </c>
      <c r="G84" s="8" t="s">
        <v>28</v>
      </c>
      <c r="H84" s="118">
        <v>17.5</v>
      </c>
      <c r="I84" s="119">
        <v>0.02</v>
      </c>
      <c r="J84" s="87" t="s">
        <v>359</v>
      </c>
      <c r="K84" s="90" t="s">
        <v>414</v>
      </c>
      <c r="L84" s="87" t="s">
        <v>406</v>
      </c>
      <c r="M84" s="8">
        <v>5</v>
      </c>
      <c r="N84" s="8">
        <v>600</v>
      </c>
      <c r="O84" s="16" t="s">
        <v>403</v>
      </c>
      <c r="S84" s="1">
        <v>350</v>
      </c>
    </row>
    <row r="85" spans="2:19" x14ac:dyDescent="0.3">
      <c r="S85" s="1">
        <v>400</v>
      </c>
    </row>
    <row r="86" spans="2:19" x14ac:dyDescent="0.3">
      <c r="S86" s="1">
        <v>400</v>
      </c>
    </row>
    <row r="87" spans="2:19" ht="17.25" thickBot="1" x14ac:dyDescent="0.35">
      <c r="S87" s="8">
        <v>400</v>
      </c>
    </row>
    <row r="88" spans="2:19" x14ac:dyDescent="0.3">
      <c r="S88">
        <f>SUM(S67:S87)</f>
        <v>5250</v>
      </c>
    </row>
    <row r="90" spans="2:19" x14ac:dyDescent="0.3">
      <c r="R90" s="1">
        <v>250</v>
      </c>
      <c r="S90" s="1">
        <v>350</v>
      </c>
    </row>
    <row r="91" spans="2:19" x14ac:dyDescent="0.3">
      <c r="R91" s="1">
        <v>250</v>
      </c>
      <c r="S91" s="1">
        <v>350</v>
      </c>
    </row>
    <row r="92" spans="2:19" x14ac:dyDescent="0.3">
      <c r="R92" s="1">
        <v>250</v>
      </c>
      <c r="S92" s="1">
        <v>350</v>
      </c>
    </row>
    <row r="93" spans="2:19" x14ac:dyDescent="0.3">
      <c r="R93" s="1">
        <v>300</v>
      </c>
      <c r="S93" s="1">
        <v>400</v>
      </c>
    </row>
    <row r="94" spans="2:19" x14ac:dyDescent="0.3">
      <c r="R94" s="1">
        <v>300</v>
      </c>
      <c r="S94" s="1">
        <v>400</v>
      </c>
    </row>
    <row r="95" spans="2:19" x14ac:dyDescent="0.3">
      <c r="R95" s="1">
        <v>300</v>
      </c>
      <c r="S95" s="51">
        <v>400</v>
      </c>
    </row>
    <row r="96" spans="2:19" x14ac:dyDescent="0.3">
      <c r="R96">
        <f>SUM(R90:R95)</f>
        <v>1650</v>
      </c>
      <c r="S96">
        <f>SUM(S90:S95)</f>
        <v>2250</v>
      </c>
    </row>
    <row r="97" spans="17:19" x14ac:dyDescent="0.3">
      <c r="Q97" s="49">
        <v>2.5000000000000001E-3</v>
      </c>
      <c r="R97">
        <f>R96*Q97</f>
        <v>4.125</v>
      </c>
      <c r="S97">
        <f>S96*0.375</f>
        <v>843.75</v>
      </c>
    </row>
    <row r="98" spans="17:19" x14ac:dyDescent="0.3">
      <c r="R98">
        <v>412.5</v>
      </c>
    </row>
    <row r="99" spans="17:19" x14ac:dyDescent="0.3">
      <c r="R99">
        <v>442.5</v>
      </c>
      <c r="S99">
        <f>S97+60</f>
        <v>903.75</v>
      </c>
    </row>
    <row r="100" spans="17:19" x14ac:dyDescent="0.3">
      <c r="S100">
        <f>R99+S99</f>
        <v>1346.25</v>
      </c>
    </row>
    <row r="102" spans="17:19" x14ac:dyDescent="0.3">
      <c r="R102" s="1">
        <v>250</v>
      </c>
      <c r="S102" s="1">
        <v>350</v>
      </c>
    </row>
    <row r="103" spans="17:19" x14ac:dyDescent="0.3">
      <c r="R103" s="1">
        <v>250</v>
      </c>
      <c r="S103" s="1">
        <v>350</v>
      </c>
    </row>
    <row r="104" spans="17:19" x14ac:dyDescent="0.3">
      <c r="R104" s="1">
        <v>250</v>
      </c>
      <c r="S104" s="1">
        <v>350</v>
      </c>
    </row>
    <row r="105" spans="17:19" x14ac:dyDescent="0.3">
      <c r="R105" s="1">
        <v>300</v>
      </c>
      <c r="S105" s="1">
        <v>400</v>
      </c>
    </row>
    <row r="106" spans="17:19" x14ac:dyDescent="0.3">
      <c r="R106" s="1">
        <v>300</v>
      </c>
      <c r="S106" s="1">
        <v>400</v>
      </c>
    </row>
    <row r="107" spans="17:19" x14ac:dyDescent="0.3">
      <c r="R107" s="1">
        <v>300</v>
      </c>
      <c r="S107" s="51">
        <v>400</v>
      </c>
    </row>
    <row r="108" spans="17:19" x14ac:dyDescent="0.3">
      <c r="R108">
        <f>SUM(R102:R107)</f>
        <v>1650</v>
      </c>
      <c r="S108">
        <f>SUM(S102:S107)</f>
        <v>2250</v>
      </c>
    </row>
    <row r="109" spans="17:19" x14ac:dyDescent="0.3">
      <c r="R109">
        <f>R108*0.1</f>
        <v>165</v>
      </c>
      <c r="S109">
        <f>S108*0.125</f>
        <v>281.25</v>
      </c>
    </row>
    <row r="110" spans="17:19" x14ac:dyDescent="0.3">
      <c r="R110">
        <v>30</v>
      </c>
      <c r="S110">
        <f>15*6</f>
        <v>90</v>
      </c>
    </row>
    <row r="111" spans="17:19" x14ac:dyDescent="0.3">
      <c r="R111">
        <f>R110+R109</f>
        <v>195</v>
      </c>
      <c r="S111">
        <f>S110+S109</f>
        <v>371.25</v>
      </c>
    </row>
    <row r="112" spans="17:19" x14ac:dyDescent="0.3">
      <c r="S112">
        <f>R111+S111</f>
        <v>566.25</v>
      </c>
    </row>
  </sheetData>
  <mergeCells count="1">
    <mergeCell ref="B2:O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808-F710-4638-AE59-B64B3E0D8F3C}">
  <dimension ref="B1:BM30"/>
  <sheetViews>
    <sheetView topLeftCell="AT4" workbookViewId="0">
      <selection activeCell="BG23" sqref="BG23"/>
    </sheetView>
  </sheetViews>
  <sheetFormatPr defaultRowHeight="16.5" x14ac:dyDescent="0.3"/>
  <cols>
    <col min="2" max="2" width="6.25" bestFit="1" customWidth="1"/>
    <col min="3" max="3" width="9.875" bestFit="1" customWidth="1"/>
    <col min="4" max="4" width="12.125" bestFit="1" customWidth="1"/>
    <col min="5" max="14" width="8.875" bestFit="1" customWidth="1"/>
    <col min="15" max="65" width="9.75" bestFit="1" customWidth="1"/>
  </cols>
  <sheetData>
    <row r="1" spans="2:65" ht="17.25" thickBot="1" x14ac:dyDescent="0.35"/>
    <row r="2" spans="2:65" x14ac:dyDescent="0.3">
      <c r="B2" s="161" t="s">
        <v>331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2"/>
    </row>
    <row r="3" spans="2:65" x14ac:dyDescent="0.3">
      <c r="B3" s="3" t="s">
        <v>105</v>
      </c>
      <c r="C3" s="4" t="s">
        <v>106</v>
      </c>
      <c r="D3" s="4" t="s">
        <v>289</v>
      </c>
      <c r="E3" s="57" t="s">
        <v>290</v>
      </c>
      <c r="F3" s="57" t="s">
        <v>291</v>
      </c>
      <c r="G3" s="57" t="s">
        <v>292</v>
      </c>
      <c r="H3" s="57" t="s">
        <v>293</v>
      </c>
      <c r="I3" s="57" t="s">
        <v>294</v>
      </c>
      <c r="J3" s="57" t="s">
        <v>295</v>
      </c>
      <c r="K3" s="57" t="s">
        <v>296</v>
      </c>
      <c r="L3" s="57" t="s">
        <v>297</v>
      </c>
      <c r="M3" s="57" t="s">
        <v>298</v>
      </c>
      <c r="N3" s="57" t="s">
        <v>299</v>
      </c>
      <c r="O3" s="57" t="s">
        <v>300</v>
      </c>
      <c r="P3" s="57" t="s">
        <v>301</v>
      </c>
      <c r="Q3" s="57" t="s">
        <v>302</v>
      </c>
      <c r="R3" s="57" t="s">
        <v>303</v>
      </c>
      <c r="S3" s="57" t="s">
        <v>304</v>
      </c>
      <c r="T3" s="57" t="s">
        <v>305</v>
      </c>
      <c r="U3" s="57" t="s">
        <v>306</v>
      </c>
      <c r="V3" s="57" t="s">
        <v>307</v>
      </c>
      <c r="W3" s="57" t="s">
        <v>308</v>
      </c>
      <c r="X3" s="57" t="s">
        <v>309</v>
      </c>
      <c r="Y3" s="57" t="s">
        <v>310</v>
      </c>
      <c r="Z3" s="57" t="s">
        <v>311</v>
      </c>
      <c r="AA3" s="57" t="s">
        <v>312</v>
      </c>
      <c r="AB3" s="57" t="s">
        <v>313</v>
      </c>
      <c r="AC3" s="57" t="s">
        <v>314</v>
      </c>
      <c r="AD3" s="57" t="s">
        <v>315</v>
      </c>
      <c r="AE3" s="57" t="s">
        <v>316</v>
      </c>
      <c r="AF3" s="57" t="s">
        <v>317</v>
      </c>
      <c r="AG3" s="57" t="s">
        <v>318</v>
      </c>
      <c r="AH3" s="57" t="s">
        <v>319</v>
      </c>
      <c r="AI3" s="57" t="s">
        <v>320</v>
      </c>
      <c r="AJ3" s="57" t="s">
        <v>321</v>
      </c>
      <c r="AK3" s="57" t="s">
        <v>322</v>
      </c>
      <c r="AL3" s="57" t="s">
        <v>323</v>
      </c>
      <c r="AM3" s="57" t="s">
        <v>324</v>
      </c>
      <c r="AN3" s="57" t="s">
        <v>325</v>
      </c>
      <c r="AO3" s="57" t="s">
        <v>326</v>
      </c>
      <c r="AP3" s="57" t="s">
        <v>327</v>
      </c>
      <c r="AQ3" s="57" t="s">
        <v>328</v>
      </c>
      <c r="AR3" s="57" t="s">
        <v>329</v>
      </c>
      <c r="AS3" s="57" t="s">
        <v>330</v>
      </c>
      <c r="AT3" s="57" t="s">
        <v>415</v>
      </c>
      <c r="AU3" s="57" t="s">
        <v>416</v>
      </c>
      <c r="AV3" s="57" t="s">
        <v>417</v>
      </c>
      <c r="AW3" s="57" t="s">
        <v>418</v>
      </c>
      <c r="AX3" s="57" t="s">
        <v>419</v>
      </c>
      <c r="AY3" s="57" t="s">
        <v>420</v>
      </c>
      <c r="AZ3" s="57" t="s">
        <v>421</v>
      </c>
      <c r="BA3" s="57" t="s">
        <v>422</v>
      </c>
      <c r="BB3" s="57" t="s">
        <v>423</v>
      </c>
      <c r="BC3" s="57" t="s">
        <v>424</v>
      </c>
      <c r="BD3" s="57" t="s">
        <v>425</v>
      </c>
      <c r="BE3" s="57" t="s">
        <v>426</v>
      </c>
      <c r="BF3" s="57" t="s">
        <v>427</v>
      </c>
      <c r="BG3" s="57" t="s">
        <v>428</v>
      </c>
      <c r="BH3" s="57" t="s">
        <v>429</v>
      </c>
      <c r="BI3" s="57" t="s">
        <v>430</v>
      </c>
      <c r="BJ3" s="57" t="s">
        <v>431</v>
      </c>
      <c r="BK3" s="57" t="s">
        <v>432</v>
      </c>
      <c r="BL3" s="57" t="s">
        <v>433</v>
      </c>
      <c r="BM3" s="54" t="s">
        <v>434</v>
      </c>
    </row>
    <row r="4" spans="2:65" x14ac:dyDescent="0.3">
      <c r="B4" s="2" t="s">
        <v>110</v>
      </c>
      <c r="C4" s="1" t="s">
        <v>111</v>
      </c>
      <c r="D4" s="36">
        <v>600</v>
      </c>
      <c r="E4" s="69">
        <v>3000</v>
      </c>
      <c r="F4" s="69">
        <f>E4+$E$4</f>
        <v>6000</v>
      </c>
      <c r="G4" s="69">
        <f t="shared" ref="G4:O4" si="0">F4+$E$4</f>
        <v>9000</v>
      </c>
      <c r="H4" s="69">
        <f t="shared" si="0"/>
        <v>12000</v>
      </c>
      <c r="I4" s="69">
        <f t="shared" si="0"/>
        <v>15000</v>
      </c>
      <c r="J4" s="69">
        <f t="shared" si="0"/>
        <v>18000</v>
      </c>
      <c r="K4" s="69">
        <f t="shared" si="0"/>
        <v>21000</v>
      </c>
      <c r="L4" s="69">
        <f t="shared" si="0"/>
        <v>24000</v>
      </c>
      <c r="M4" s="69">
        <f t="shared" si="0"/>
        <v>27000</v>
      </c>
      <c r="N4" s="69">
        <f t="shared" si="0"/>
        <v>30000</v>
      </c>
      <c r="O4" s="69">
        <f t="shared" si="0"/>
        <v>33000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2"/>
    </row>
    <row r="5" spans="2:65" x14ac:dyDescent="0.3">
      <c r="B5" s="2" t="s">
        <v>110</v>
      </c>
      <c r="C5" s="1" t="s">
        <v>112</v>
      </c>
      <c r="D5" s="36">
        <v>600</v>
      </c>
      <c r="E5" s="69">
        <v>3000</v>
      </c>
      <c r="F5" s="69">
        <f>E5+$E$5</f>
        <v>6000</v>
      </c>
      <c r="G5" s="69">
        <f t="shared" ref="G5:O5" si="1">F5+$E$5</f>
        <v>9000</v>
      </c>
      <c r="H5" s="69">
        <f t="shared" si="1"/>
        <v>12000</v>
      </c>
      <c r="I5" s="69">
        <f t="shared" si="1"/>
        <v>15000</v>
      </c>
      <c r="J5" s="69">
        <f t="shared" si="1"/>
        <v>18000</v>
      </c>
      <c r="K5" s="69">
        <f t="shared" si="1"/>
        <v>21000</v>
      </c>
      <c r="L5" s="69">
        <f t="shared" si="1"/>
        <v>24000</v>
      </c>
      <c r="M5" s="69">
        <f t="shared" si="1"/>
        <v>27000</v>
      </c>
      <c r="N5" s="69">
        <f t="shared" si="1"/>
        <v>30000</v>
      </c>
      <c r="O5" s="69">
        <f t="shared" si="1"/>
        <v>33000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2"/>
    </row>
    <row r="6" spans="2:65" x14ac:dyDescent="0.3">
      <c r="B6" s="2" t="s">
        <v>110</v>
      </c>
      <c r="C6" s="1" t="s">
        <v>113</v>
      </c>
      <c r="D6" s="36">
        <v>600</v>
      </c>
      <c r="E6" s="69">
        <v>3000</v>
      </c>
      <c r="F6" s="69">
        <f>E6+$E$6</f>
        <v>6000</v>
      </c>
      <c r="G6" s="69">
        <f t="shared" ref="G6:O6" si="2">F6+$E$6</f>
        <v>9000</v>
      </c>
      <c r="H6" s="69">
        <f t="shared" si="2"/>
        <v>12000</v>
      </c>
      <c r="I6" s="69">
        <f t="shared" si="2"/>
        <v>15000</v>
      </c>
      <c r="J6" s="69">
        <f t="shared" si="2"/>
        <v>18000</v>
      </c>
      <c r="K6" s="69">
        <f t="shared" si="2"/>
        <v>21000</v>
      </c>
      <c r="L6" s="69">
        <f t="shared" si="2"/>
        <v>24000</v>
      </c>
      <c r="M6" s="69">
        <f t="shared" si="2"/>
        <v>27000</v>
      </c>
      <c r="N6" s="69">
        <f t="shared" si="2"/>
        <v>30000</v>
      </c>
      <c r="O6" s="69">
        <f t="shared" si="2"/>
        <v>33000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2"/>
    </row>
    <row r="7" spans="2:65" x14ac:dyDescent="0.3">
      <c r="B7" s="2" t="s">
        <v>114</v>
      </c>
      <c r="C7" s="1" t="s">
        <v>115</v>
      </c>
      <c r="D7" s="36">
        <v>1000</v>
      </c>
      <c r="E7" s="69">
        <v>3000</v>
      </c>
      <c r="F7" s="69">
        <f>E7+$E$7</f>
        <v>6000</v>
      </c>
      <c r="G7" s="69">
        <f t="shared" ref="G7:T7" si="3">F7+$E$7</f>
        <v>9000</v>
      </c>
      <c r="H7" s="69">
        <f t="shared" si="3"/>
        <v>12000</v>
      </c>
      <c r="I7" s="69">
        <f t="shared" si="3"/>
        <v>15000</v>
      </c>
      <c r="J7" s="69">
        <f t="shared" si="3"/>
        <v>18000</v>
      </c>
      <c r="K7" s="69">
        <f t="shared" si="3"/>
        <v>21000</v>
      </c>
      <c r="L7" s="69">
        <f t="shared" si="3"/>
        <v>24000</v>
      </c>
      <c r="M7" s="69">
        <f t="shared" si="3"/>
        <v>27000</v>
      </c>
      <c r="N7" s="69">
        <f t="shared" si="3"/>
        <v>30000</v>
      </c>
      <c r="O7" s="69">
        <f t="shared" si="3"/>
        <v>33000</v>
      </c>
      <c r="P7" s="69">
        <f t="shared" si="3"/>
        <v>36000</v>
      </c>
      <c r="Q7" s="69">
        <f t="shared" si="3"/>
        <v>39000</v>
      </c>
      <c r="R7" s="69">
        <f t="shared" si="3"/>
        <v>42000</v>
      </c>
      <c r="S7" s="69">
        <f t="shared" si="3"/>
        <v>45000</v>
      </c>
      <c r="T7" s="69">
        <f t="shared" si="3"/>
        <v>48000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2"/>
    </row>
    <row r="8" spans="2:65" x14ac:dyDescent="0.3">
      <c r="B8" s="2" t="s">
        <v>114</v>
      </c>
      <c r="C8" s="1" t="s">
        <v>112</v>
      </c>
      <c r="D8" s="36">
        <v>1000</v>
      </c>
      <c r="E8" s="69">
        <v>3750</v>
      </c>
      <c r="F8" s="69">
        <f>E8+$E$8</f>
        <v>7500</v>
      </c>
      <c r="G8" s="69">
        <f t="shared" ref="G8:T8" si="4">F8+$E$8</f>
        <v>11250</v>
      </c>
      <c r="H8" s="69">
        <f t="shared" si="4"/>
        <v>15000</v>
      </c>
      <c r="I8" s="69">
        <f t="shared" si="4"/>
        <v>18750</v>
      </c>
      <c r="J8" s="69">
        <f t="shared" si="4"/>
        <v>22500</v>
      </c>
      <c r="K8" s="69">
        <f t="shared" si="4"/>
        <v>26250</v>
      </c>
      <c r="L8" s="69">
        <f t="shared" si="4"/>
        <v>30000</v>
      </c>
      <c r="M8" s="69">
        <f t="shared" si="4"/>
        <v>33750</v>
      </c>
      <c r="N8" s="69">
        <f t="shared" si="4"/>
        <v>37500</v>
      </c>
      <c r="O8" s="69">
        <f t="shared" si="4"/>
        <v>41250</v>
      </c>
      <c r="P8" s="69">
        <f t="shared" si="4"/>
        <v>45000</v>
      </c>
      <c r="Q8" s="69">
        <f t="shared" si="4"/>
        <v>48750</v>
      </c>
      <c r="R8" s="69">
        <f t="shared" si="4"/>
        <v>52500</v>
      </c>
      <c r="S8" s="69">
        <f t="shared" si="4"/>
        <v>56250</v>
      </c>
      <c r="T8" s="69">
        <f t="shared" si="4"/>
        <v>60000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2"/>
    </row>
    <row r="9" spans="2:65" x14ac:dyDescent="0.3">
      <c r="B9" s="2" t="s">
        <v>114</v>
      </c>
      <c r="C9" s="1" t="s">
        <v>113</v>
      </c>
      <c r="D9" s="36">
        <v>1000</v>
      </c>
      <c r="E9" s="69">
        <v>3750</v>
      </c>
      <c r="F9" s="69">
        <f>E9+$E$9</f>
        <v>7500</v>
      </c>
      <c r="G9" s="69">
        <f t="shared" ref="G9:T9" si="5">F9+$E$9</f>
        <v>11250</v>
      </c>
      <c r="H9" s="69">
        <f t="shared" si="5"/>
        <v>15000</v>
      </c>
      <c r="I9" s="69">
        <f t="shared" si="5"/>
        <v>18750</v>
      </c>
      <c r="J9" s="69">
        <f t="shared" si="5"/>
        <v>22500</v>
      </c>
      <c r="K9" s="69">
        <f t="shared" si="5"/>
        <v>26250</v>
      </c>
      <c r="L9" s="69">
        <f t="shared" si="5"/>
        <v>30000</v>
      </c>
      <c r="M9" s="69">
        <f t="shared" si="5"/>
        <v>33750</v>
      </c>
      <c r="N9" s="69">
        <f t="shared" si="5"/>
        <v>37500</v>
      </c>
      <c r="O9" s="69">
        <f t="shared" si="5"/>
        <v>41250</v>
      </c>
      <c r="P9" s="69">
        <f t="shared" si="5"/>
        <v>45000</v>
      </c>
      <c r="Q9" s="69">
        <f t="shared" si="5"/>
        <v>48750</v>
      </c>
      <c r="R9" s="69">
        <f t="shared" si="5"/>
        <v>52500</v>
      </c>
      <c r="S9" s="69">
        <f t="shared" si="5"/>
        <v>56250</v>
      </c>
      <c r="T9" s="69">
        <f t="shared" si="5"/>
        <v>60000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2"/>
    </row>
    <row r="10" spans="2:65" x14ac:dyDescent="0.3">
      <c r="B10" s="2" t="s">
        <v>116</v>
      </c>
      <c r="C10" s="1" t="s">
        <v>115</v>
      </c>
      <c r="D10" s="73">
        <v>1500</v>
      </c>
      <c r="E10" s="69">
        <v>4500</v>
      </c>
      <c r="F10" s="69">
        <f>E10+$E$10</f>
        <v>9000</v>
      </c>
      <c r="G10" s="69">
        <f t="shared" ref="G10:Y10" si="6">F10+$E$10</f>
        <v>13500</v>
      </c>
      <c r="H10" s="69">
        <f t="shared" si="6"/>
        <v>18000</v>
      </c>
      <c r="I10" s="69">
        <f t="shared" si="6"/>
        <v>22500</v>
      </c>
      <c r="J10" s="69">
        <f t="shared" si="6"/>
        <v>27000</v>
      </c>
      <c r="K10" s="69">
        <f t="shared" si="6"/>
        <v>31500</v>
      </c>
      <c r="L10" s="69">
        <f t="shared" si="6"/>
        <v>36000</v>
      </c>
      <c r="M10" s="69">
        <f t="shared" si="6"/>
        <v>40500</v>
      </c>
      <c r="N10" s="69">
        <f t="shared" si="6"/>
        <v>45000</v>
      </c>
      <c r="O10" s="69">
        <f t="shared" si="6"/>
        <v>49500</v>
      </c>
      <c r="P10" s="69">
        <f t="shared" si="6"/>
        <v>54000</v>
      </c>
      <c r="Q10" s="69">
        <f t="shared" si="6"/>
        <v>58500</v>
      </c>
      <c r="R10" s="69">
        <f t="shared" si="6"/>
        <v>63000</v>
      </c>
      <c r="S10" s="69">
        <f t="shared" si="6"/>
        <v>67500</v>
      </c>
      <c r="T10" s="69">
        <f t="shared" si="6"/>
        <v>72000</v>
      </c>
      <c r="U10" s="69">
        <f t="shared" si="6"/>
        <v>76500</v>
      </c>
      <c r="V10" s="69">
        <f t="shared" si="6"/>
        <v>81000</v>
      </c>
      <c r="W10" s="69">
        <f t="shared" si="6"/>
        <v>85500</v>
      </c>
      <c r="X10" s="69">
        <f t="shared" si="6"/>
        <v>90000</v>
      </c>
      <c r="Y10" s="69">
        <f t="shared" si="6"/>
        <v>94500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2"/>
    </row>
    <row r="11" spans="2:65" x14ac:dyDescent="0.3">
      <c r="B11" s="2" t="s">
        <v>116</v>
      </c>
      <c r="C11" s="1" t="s">
        <v>112</v>
      </c>
      <c r="D11" s="73">
        <v>1500</v>
      </c>
      <c r="E11" s="69">
        <v>5000</v>
      </c>
      <c r="F11" s="69">
        <f>E11+$E$11</f>
        <v>10000</v>
      </c>
      <c r="G11" s="69">
        <f t="shared" ref="G11:Y11" si="7">F11+$E$11</f>
        <v>15000</v>
      </c>
      <c r="H11" s="69">
        <f t="shared" si="7"/>
        <v>20000</v>
      </c>
      <c r="I11" s="69">
        <f t="shared" si="7"/>
        <v>25000</v>
      </c>
      <c r="J11" s="69">
        <f t="shared" si="7"/>
        <v>30000</v>
      </c>
      <c r="K11" s="69">
        <f t="shared" si="7"/>
        <v>35000</v>
      </c>
      <c r="L11" s="69">
        <f t="shared" si="7"/>
        <v>40000</v>
      </c>
      <c r="M11" s="69">
        <f t="shared" si="7"/>
        <v>45000</v>
      </c>
      <c r="N11" s="69">
        <f t="shared" si="7"/>
        <v>50000</v>
      </c>
      <c r="O11" s="69">
        <f t="shared" si="7"/>
        <v>55000</v>
      </c>
      <c r="P11" s="69">
        <f t="shared" si="7"/>
        <v>60000</v>
      </c>
      <c r="Q11" s="69">
        <f t="shared" si="7"/>
        <v>65000</v>
      </c>
      <c r="R11" s="69">
        <f t="shared" si="7"/>
        <v>70000</v>
      </c>
      <c r="S11" s="69">
        <f t="shared" si="7"/>
        <v>75000</v>
      </c>
      <c r="T11" s="69">
        <f t="shared" si="7"/>
        <v>80000</v>
      </c>
      <c r="U11" s="69">
        <f t="shared" si="7"/>
        <v>85000</v>
      </c>
      <c r="V11" s="69">
        <f t="shared" si="7"/>
        <v>90000</v>
      </c>
      <c r="W11" s="69">
        <f t="shared" si="7"/>
        <v>95000</v>
      </c>
      <c r="X11" s="69">
        <f t="shared" si="7"/>
        <v>100000</v>
      </c>
      <c r="Y11" s="69">
        <f t="shared" si="7"/>
        <v>105000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2"/>
    </row>
    <row r="12" spans="2:65" x14ac:dyDescent="0.3">
      <c r="B12" s="2" t="s">
        <v>116</v>
      </c>
      <c r="C12" s="1" t="s">
        <v>113</v>
      </c>
      <c r="D12" s="73">
        <v>1500</v>
      </c>
      <c r="E12" s="69">
        <v>5500</v>
      </c>
      <c r="F12" s="69">
        <f>E12+$E$12</f>
        <v>11000</v>
      </c>
      <c r="G12" s="69">
        <f t="shared" ref="G12:Y12" si="8">F12+$E$12</f>
        <v>16500</v>
      </c>
      <c r="H12" s="69">
        <f t="shared" si="8"/>
        <v>22000</v>
      </c>
      <c r="I12" s="69">
        <f t="shared" si="8"/>
        <v>27500</v>
      </c>
      <c r="J12" s="69">
        <f t="shared" si="8"/>
        <v>33000</v>
      </c>
      <c r="K12" s="69">
        <f t="shared" si="8"/>
        <v>38500</v>
      </c>
      <c r="L12" s="69">
        <f t="shared" si="8"/>
        <v>44000</v>
      </c>
      <c r="M12" s="69">
        <f t="shared" si="8"/>
        <v>49500</v>
      </c>
      <c r="N12" s="69">
        <f t="shared" si="8"/>
        <v>55000</v>
      </c>
      <c r="O12" s="69">
        <f t="shared" si="8"/>
        <v>60500</v>
      </c>
      <c r="P12" s="69">
        <f t="shared" si="8"/>
        <v>66000</v>
      </c>
      <c r="Q12" s="69">
        <f t="shared" si="8"/>
        <v>71500</v>
      </c>
      <c r="R12" s="69">
        <f t="shared" si="8"/>
        <v>77000</v>
      </c>
      <c r="S12" s="69">
        <f t="shared" si="8"/>
        <v>82500</v>
      </c>
      <c r="T12" s="69">
        <f t="shared" si="8"/>
        <v>88000</v>
      </c>
      <c r="U12" s="69">
        <f t="shared" si="8"/>
        <v>93500</v>
      </c>
      <c r="V12" s="69">
        <f t="shared" si="8"/>
        <v>99000</v>
      </c>
      <c r="W12" s="69">
        <f t="shared" si="8"/>
        <v>104500</v>
      </c>
      <c r="X12" s="69">
        <f t="shared" si="8"/>
        <v>110000</v>
      </c>
      <c r="Y12" s="69">
        <f t="shared" si="8"/>
        <v>115500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2"/>
    </row>
    <row r="13" spans="2:65" x14ac:dyDescent="0.3">
      <c r="B13" s="2" t="s">
        <v>117</v>
      </c>
      <c r="C13" s="1" t="s">
        <v>115</v>
      </c>
      <c r="D13" s="73">
        <v>2000</v>
      </c>
      <c r="E13" s="69">
        <v>11000</v>
      </c>
      <c r="F13" s="69">
        <f>E13+$E$13</f>
        <v>22000</v>
      </c>
      <c r="G13" s="69">
        <f t="shared" ref="G13:AD13" si="9">F13+$E$13</f>
        <v>33000</v>
      </c>
      <c r="H13" s="69">
        <f t="shared" si="9"/>
        <v>44000</v>
      </c>
      <c r="I13" s="69">
        <f t="shared" si="9"/>
        <v>55000</v>
      </c>
      <c r="J13" s="69">
        <f t="shared" si="9"/>
        <v>66000</v>
      </c>
      <c r="K13" s="69">
        <f t="shared" si="9"/>
        <v>77000</v>
      </c>
      <c r="L13" s="69">
        <f t="shared" si="9"/>
        <v>88000</v>
      </c>
      <c r="M13" s="69">
        <f t="shared" si="9"/>
        <v>99000</v>
      </c>
      <c r="N13" s="69">
        <f t="shared" si="9"/>
        <v>110000</v>
      </c>
      <c r="O13" s="69">
        <f t="shared" si="9"/>
        <v>121000</v>
      </c>
      <c r="P13" s="69">
        <f t="shared" si="9"/>
        <v>132000</v>
      </c>
      <c r="Q13" s="69">
        <f t="shared" si="9"/>
        <v>143000</v>
      </c>
      <c r="R13" s="69">
        <f t="shared" si="9"/>
        <v>154000</v>
      </c>
      <c r="S13" s="69">
        <f t="shared" si="9"/>
        <v>165000</v>
      </c>
      <c r="T13" s="69">
        <f t="shared" si="9"/>
        <v>176000</v>
      </c>
      <c r="U13" s="69">
        <f t="shared" si="9"/>
        <v>187000</v>
      </c>
      <c r="V13" s="69">
        <f t="shared" si="9"/>
        <v>198000</v>
      </c>
      <c r="W13" s="69">
        <f t="shared" si="9"/>
        <v>209000</v>
      </c>
      <c r="X13" s="69">
        <f t="shared" si="9"/>
        <v>220000</v>
      </c>
      <c r="Y13" s="69">
        <f t="shared" si="9"/>
        <v>231000</v>
      </c>
      <c r="Z13" s="69">
        <f t="shared" si="9"/>
        <v>242000</v>
      </c>
      <c r="AA13" s="69">
        <f t="shared" si="9"/>
        <v>253000</v>
      </c>
      <c r="AB13" s="69">
        <f t="shared" si="9"/>
        <v>264000</v>
      </c>
      <c r="AC13" s="69">
        <f t="shared" si="9"/>
        <v>275000</v>
      </c>
      <c r="AD13" s="69">
        <f t="shared" si="9"/>
        <v>286000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2"/>
    </row>
    <row r="14" spans="2:65" x14ac:dyDescent="0.3">
      <c r="B14" s="2" t="s">
        <v>117</v>
      </c>
      <c r="C14" s="1" t="s">
        <v>112</v>
      </c>
      <c r="D14" s="36">
        <v>2000</v>
      </c>
      <c r="E14" s="69">
        <v>13000</v>
      </c>
      <c r="F14" s="69">
        <f t="shared" ref="F14:AD14" si="10">E14+$E$14</f>
        <v>26000</v>
      </c>
      <c r="G14" s="69">
        <f t="shared" si="10"/>
        <v>39000</v>
      </c>
      <c r="H14" s="69">
        <f t="shared" si="10"/>
        <v>52000</v>
      </c>
      <c r="I14" s="69">
        <f t="shared" si="10"/>
        <v>65000</v>
      </c>
      <c r="J14" s="69">
        <f t="shared" si="10"/>
        <v>78000</v>
      </c>
      <c r="K14" s="69">
        <f t="shared" si="10"/>
        <v>91000</v>
      </c>
      <c r="L14" s="69">
        <f t="shared" si="10"/>
        <v>104000</v>
      </c>
      <c r="M14" s="69">
        <f t="shared" si="10"/>
        <v>117000</v>
      </c>
      <c r="N14" s="69">
        <f t="shared" si="10"/>
        <v>130000</v>
      </c>
      <c r="O14" s="69">
        <f t="shared" si="10"/>
        <v>143000</v>
      </c>
      <c r="P14" s="69">
        <f t="shared" si="10"/>
        <v>156000</v>
      </c>
      <c r="Q14" s="69">
        <f t="shared" si="10"/>
        <v>169000</v>
      </c>
      <c r="R14" s="69">
        <f t="shared" si="10"/>
        <v>182000</v>
      </c>
      <c r="S14" s="69">
        <f t="shared" si="10"/>
        <v>195000</v>
      </c>
      <c r="T14" s="69">
        <f t="shared" si="10"/>
        <v>208000</v>
      </c>
      <c r="U14" s="69">
        <f t="shared" si="10"/>
        <v>221000</v>
      </c>
      <c r="V14" s="69">
        <f t="shared" si="10"/>
        <v>234000</v>
      </c>
      <c r="W14" s="69">
        <f t="shared" si="10"/>
        <v>247000</v>
      </c>
      <c r="X14" s="69">
        <f t="shared" si="10"/>
        <v>260000</v>
      </c>
      <c r="Y14" s="69">
        <f t="shared" si="10"/>
        <v>273000</v>
      </c>
      <c r="Z14" s="69">
        <f t="shared" si="10"/>
        <v>286000</v>
      </c>
      <c r="AA14" s="69">
        <f t="shared" si="10"/>
        <v>299000</v>
      </c>
      <c r="AB14" s="69">
        <f t="shared" si="10"/>
        <v>312000</v>
      </c>
      <c r="AC14" s="69">
        <f t="shared" si="10"/>
        <v>325000</v>
      </c>
      <c r="AD14" s="69">
        <f t="shared" si="10"/>
        <v>338000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2"/>
    </row>
    <row r="15" spans="2:65" x14ac:dyDescent="0.3">
      <c r="B15" s="2" t="s">
        <v>117</v>
      </c>
      <c r="C15" s="1" t="s">
        <v>113</v>
      </c>
      <c r="D15" s="36">
        <v>2000</v>
      </c>
      <c r="E15" s="69">
        <v>15000</v>
      </c>
      <c r="F15" s="69">
        <f t="shared" ref="F15:AD15" si="11">E15+$E$15</f>
        <v>30000</v>
      </c>
      <c r="G15" s="69">
        <f t="shared" si="11"/>
        <v>45000</v>
      </c>
      <c r="H15" s="69">
        <f t="shared" si="11"/>
        <v>60000</v>
      </c>
      <c r="I15" s="69">
        <f t="shared" si="11"/>
        <v>75000</v>
      </c>
      <c r="J15" s="69">
        <f t="shared" si="11"/>
        <v>90000</v>
      </c>
      <c r="K15" s="69">
        <f t="shared" si="11"/>
        <v>105000</v>
      </c>
      <c r="L15" s="69">
        <f t="shared" si="11"/>
        <v>120000</v>
      </c>
      <c r="M15" s="69">
        <f t="shared" si="11"/>
        <v>135000</v>
      </c>
      <c r="N15" s="69">
        <f t="shared" si="11"/>
        <v>150000</v>
      </c>
      <c r="O15" s="69">
        <f t="shared" si="11"/>
        <v>165000</v>
      </c>
      <c r="P15" s="69">
        <f t="shared" si="11"/>
        <v>180000</v>
      </c>
      <c r="Q15" s="69">
        <f t="shared" si="11"/>
        <v>195000</v>
      </c>
      <c r="R15" s="69">
        <f t="shared" si="11"/>
        <v>210000</v>
      </c>
      <c r="S15" s="69">
        <f t="shared" si="11"/>
        <v>225000</v>
      </c>
      <c r="T15" s="69">
        <f t="shared" si="11"/>
        <v>240000</v>
      </c>
      <c r="U15" s="69">
        <f t="shared" si="11"/>
        <v>255000</v>
      </c>
      <c r="V15" s="69">
        <f t="shared" si="11"/>
        <v>270000</v>
      </c>
      <c r="W15" s="69">
        <f t="shared" si="11"/>
        <v>285000</v>
      </c>
      <c r="X15" s="69">
        <f t="shared" si="11"/>
        <v>300000</v>
      </c>
      <c r="Y15" s="69">
        <f t="shared" si="11"/>
        <v>315000</v>
      </c>
      <c r="Z15" s="69">
        <f t="shared" si="11"/>
        <v>330000</v>
      </c>
      <c r="AA15" s="69">
        <f t="shared" si="11"/>
        <v>345000</v>
      </c>
      <c r="AB15" s="69">
        <f t="shared" si="11"/>
        <v>360000</v>
      </c>
      <c r="AC15" s="69">
        <f t="shared" si="11"/>
        <v>375000</v>
      </c>
      <c r="AD15" s="69">
        <f t="shared" si="11"/>
        <v>390000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2"/>
    </row>
    <row r="16" spans="2:65" x14ac:dyDescent="0.3">
      <c r="B16" s="2" t="s">
        <v>119</v>
      </c>
      <c r="C16" s="1" t="s">
        <v>115</v>
      </c>
      <c r="D16" s="36">
        <v>1000</v>
      </c>
      <c r="E16" s="69">
        <v>20000</v>
      </c>
      <c r="F16" s="69">
        <f t="shared" ref="F16:AI16" si="12">E16+$E$16</f>
        <v>40000</v>
      </c>
      <c r="G16" s="69">
        <f t="shared" si="12"/>
        <v>60000</v>
      </c>
      <c r="H16" s="69">
        <f t="shared" si="12"/>
        <v>80000</v>
      </c>
      <c r="I16" s="69">
        <f t="shared" si="12"/>
        <v>100000</v>
      </c>
      <c r="J16" s="69">
        <f t="shared" si="12"/>
        <v>120000</v>
      </c>
      <c r="K16" s="69">
        <f t="shared" si="12"/>
        <v>140000</v>
      </c>
      <c r="L16" s="69">
        <f t="shared" si="12"/>
        <v>160000</v>
      </c>
      <c r="M16" s="69">
        <f t="shared" si="12"/>
        <v>180000</v>
      </c>
      <c r="N16" s="69">
        <f t="shared" si="12"/>
        <v>200000</v>
      </c>
      <c r="O16" s="69">
        <f t="shared" si="12"/>
        <v>220000</v>
      </c>
      <c r="P16" s="69">
        <f t="shared" si="12"/>
        <v>240000</v>
      </c>
      <c r="Q16" s="69">
        <f t="shared" si="12"/>
        <v>260000</v>
      </c>
      <c r="R16" s="69">
        <f t="shared" si="12"/>
        <v>280000</v>
      </c>
      <c r="S16" s="69">
        <f t="shared" si="12"/>
        <v>300000</v>
      </c>
      <c r="T16" s="69">
        <f t="shared" si="12"/>
        <v>320000</v>
      </c>
      <c r="U16" s="69">
        <f t="shared" si="12"/>
        <v>340000</v>
      </c>
      <c r="V16" s="69">
        <f t="shared" si="12"/>
        <v>360000</v>
      </c>
      <c r="W16" s="69">
        <f t="shared" si="12"/>
        <v>380000</v>
      </c>
      <c r="X16" s="69">
        <f t="shared" si="12"/>
        <v>400000</v>
      </c>
      <c r="Y16" s="69">
        <f t="shared" si="12"/>
        <v>420000</v>
      </c>
      <c r="Z16" s="69">
        <f t="shared" si="12"/>
        <v>440000</v>
      </c>
      <c r="AA16" s="69">
        <f t="shared" si="12"/>
        <v>460000</v>
      </c>
      <c r="AB16" s="69">
        <f t="shared" si="12"/>
        <v>480000</v>
      </c>
      <c r="AC16" s="69">
        <f t="shared" si="12"/>
        <v>500000</v>
      </c>
      <c r="AD16" s="69">
        <f t="shared" si="12"/>
        <v>520000</v>
      </c>
      <c r="AE16" s="69">
        <f t="shared" si="12"/>
        <v>540000</v>
      </c>
      <c r="AF16" s="69">
        <f t="shared" si="12"/>
        <v>560000</v>
      </c>
      <c r="AG16" s="69">
        <f t="shared" si="12"/>
        <v>580000</v>
      </c>
      <c r="AH16" s="69">
        <f t="shared" si="12"/>
        <v>600000</v>
      </c>
      <c r="AI16" s="69">
        <f t="shared" si="12"/>
        <v>620000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2"/>
    </row>
    <row r="17" spans="2:65" x14ac:dyDescent="0.3">
      <c r="B17" s="2" t="s">
        <v>119</v>
      </c>
      <c r="C17" s="1" t="s">
        <v>112</v>
      </c>
      <c r="D17" s="36">
        <v>2000</v>
      </c>
      <c r="E17" s="69">
        <v>22500</v>
      </c>
      <c r="F17" s="69">
        <f t="shared" ref="F17:AI17" si="13">E17+$E$17</f>
        <v>45000</v>
      </c>
      <c r="G17" s="69">
        <f t="shared" si="13"/>
        <v>67500</v>
      </c>
      <c r="H17" s="69">
        <f t="shared" si="13"/>
        <v>90000</v>
      </c>
      <c r="I17" s="69">
        <f t="shared" si="13"/>
        <v>112500</v>
      </c>
      <c r="J17" s="69">
        <f t="shared" si="13"/>
        <v>135000</v>
      </c>
      <c r="K17" s="69">
        <f t="shared" si="13"/>
        <v>157500</v>
      </c>
      <c r="L17" s="69">
        <f t="shared" si="13"/>
        <v>180000</v>
      </c>
      <c r="M17" s="69">
        <f t="shared" si="13"/>
        <v>202500</v>
      </c>
      <c r="N17" s="69">
        <f t="shared" si="13"/>
        <v>225000</v>
      </c>
      <c r="O17" s="69">
        <f t="shared" si="13"/>
        <v>247500</v>
      </c>
      <c r="P17" s="69">
        <f t="shared" si="13"/>
        <v>270000</v>
      </c>
      <c r="Q17" s="69">
        <f t="shared" si="13"/>
        <v>292500</v>
      </c>
      <c r="R17" s="69">
        <f t="shared" si="13"/>
        <v>315000</v>
      </c>
      <c r="S17" s="69">
        <f t="shared" si="13"/>
        <v>337500</v>
      </c>
      <c r="T17" s="69">
        <f t="shared" si="13"/>
        <v>360000</v>
      </c>
      <c r="U17" s="69">
        <f t="shared" si="13"/>
        <v>382500</v>
      </c>
      <c r="V17" s="69">
        <f t="shared" si="13"/>
        <v>405000</v>
      </c>
      <c r="W17" s="69">
        <f t="shared" si="13"/>
        <v>427500</v>
      </c>
      <c r="X17" s="69">
        <f t="shared" si="13"/>
        <v>450000</v>
      </c>
      <c r="Y17" s="69">
        <f t="shared" si="13"/>
        <v>472500</v>
      </c>
      <c r="Z17" s="69">
        <f t="shared" si="13"/>
        <v>495000</v>
      </c>
      <c r="AA17" s="69">
        <f t="shared" si="13"/>
        <v>517500</v>
      </c>
      <c r="AB17" s="69">
        <f t="shared" si="13"/>
        <v>540000</v>
      </c>
      <c r="AC17" s="69">
        <f t="shared" si="13"/>
        <v>562500</v>
      </c>
      <c r="AD17" s="69">
        <f t="shared" si="13"/>
        <v>585000</v>
      </c>
      <c r="AE17" s="69">
        <f t="shared" si="13"/>
        <v>607500</v>
      </c>
      <c r="AF17" s="69">
        <f t="shared" si="13"/>
        <v>630000</v>
      </c>
      <c r="AG17" s="69">
        <f t="shared" si="13"/>
        <v>652500</v>
      </c>
      <c r="AH17" s="69">
        <f t="shared" si="13"/>
        <v>675000</v>
      </c>
      <c r="AI17" s="69">
        <f t="shared" si="13"/>
        <v>697500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2"/>
    </row>
    <row r="18" spans="2:65" x14ac:dyDescent="0.3">
      <c r="B18" s="2" t="s">
        <v>119</v>
      </c>
      <c r="C18" s="1" t="s">
        <v>113</v>
      </c>
      <c r="D18" s="36">
        <v>2000</v>
      </c>
      <c r="E18" s="69">
        <v>25000</v>
      </c>
      <c r="F18" s="69">
        <f t="shared" ref="F18:AI18" si="14">E18+$E$18</f>
        <v>50000</v>
      </c>
      <c r="G18" s="69">
        <f t="shared" si="14"/>
        <v>75000</v>
      </c>
      <c r="H18" s="69">
        <f t="shared" si="14"/>
        <v>100000</v>
      </c>
      <c r="I18" s="69">
        <f t="shared" si="14"/>
        <v>125000</v>
      </c>
      <c r="J18" s="69">
        <f t="shared" si="14"/>
        <v>150000</v>
      </c>
      <c r="K18" s="69">
        <f t="shared" si="14"/>
        <v>175000</v>
      </c>
      <c r="L18" s="69">
        <f t="shared" si="14"/>
        <v>200000</v>
      </c>
      <c r="M18" s="69">
        <f t="shared" si="14"/>
        <v>225000</v>
      </c>
      <c r="N18" s="69">
        <f t="shared" si="14"/>
        <v>250000</v>
      </c>
      <c r="O18" s="69">
        <f t="shared" si="14"/>
        <v>275000</v>
      </c>
      <c r="P18" s="69">
        <f t="shared" si="14"/>
        <v>300000</v>
      </c>
      <c r="Q18" s="69">
        <f t="shared" si="14"/>
        <v>325000</v>
      </c>
      <c r="R18" s="69">
        <f t="shared" si="14"/>
        <v>350000</v>
      </c>
      <c r="S18" s="69">
        <f t="shared" si="14"/>
        <v>375000</v>
      </c>
      <c r="T18" s="69">
        <f t="shared" si="14"/>
        <v>400000</v>
      </c>
      <c r="U18" s="69">
        <f t="shared" si="14"/>
        <v>425000</v>
      </c>
      <c r="V18" s="69">
        <f t="shared" si="14"/>
        <v>450000</v>
      </c>
      <c r="W18" s="69">
        <f t="shared" si="14"/>
        <v>475000</v>
      </c>
      <c r="X18" s="69">
        <f t="shared" si="14"/>
        <v>500000</v>
      </c>
      <c r="Y18" s="69">
        <f t="shared" si="14"/>
        <v>525000</v>
      </c>
      <c r="Z18" s="69">
        <f t="shared" si="14"/>
        <v>550000</v>
      </c>
      <c r="AA18" s="69">
        <f t="shared" si="14"/>
        <v>575000</v>
      </c>
      <c r="AB18" s="69">
        <f t="shared" si="14"/>
        <v>600000</v>
      </c>
      <c r="AC18" s="69">
        <f t="shared" si="14"/>
        <v>625000</v>
      </c>
      <c r="AD18" s="69">
        <f t="shared" si="14"/>
        <v>650000</v>
      </c>
      <c r="AE18" s="69">
        <f t="shared" si="14"/>
        <v>675000</v>
      </c>
      <c r="AF18" s="69">
        <f t="shared" si="14"/>
        <v>700000</v>
      </c>
      <c r="AG18" s="69">
        <f t="shared" si="14"/>
        <v>725000</v>
      </c>
      <c r="AH18" s="69">
        <f t="shared" si="14"/>
        <v>750000</v>
      </c>
      <c r="AI18" s="69">
        <f t="shared" si="14"/>
        <v>775000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2"/>
    </row>
    <row r="19" spans="2:65" x14ac:dyDescent="0.3">
      <c r="B19" s="2" t="s">
        <v>120</v>
      </c>
      <c r="C19" s="1" t="s">
        <v>115</v>
      </c>
      <c r="D19" s="36">
        <v>600</v>
      </c>
      <c r="E19" s="69">
        <v>27500</v>
      </c>
      <c r="F19" s="69">
        <f t="shared" ref="F19:AN19" si="15">E19+$E$19</f>
        <v>55000</v>
      </c>
      <c r="G19" s="69">
        <f t="shared" si="15"/>
        <v>82500</v>
      </c>
      <c r="H19" s="69">
        <f t="shared" si="15"/>
        <v>110000</v>
      </c>
      <c r="I19" s="69">
        <f t="shared" si="15"/>
        <v>137500</v>
      </c>
      <c r="J19" s="69">
        <f t="shared" si="15"/>
        <v>165000</v>
      </c>
      <c r="K19" s="69">
        <f t="shared" si="15"/>
        <v>192500</v>
      </c>
      <c r="L19" s="69">
        <f t="shared" si="15"/>
        <v>220000</v>
      </c>
      <c r="M19" s="69">
        <f t="shared" si="15"/>
        <v>247500</v>
      </c>
      <c r="N19" s="69">
        <f t="shared" si="15"/>
        <v>275000</v>
      </c>
      <c r="O19" s="69">
        <f t="shared" si="15"/>
        <v>302500</v>
      </c>
      <c r="P19" s="69">
        <f t="shared" si="15"/>
        <v>330000</v>
      </c>
      <c r="Q19" s="69">
        <f t="shared" si="15"/>
        <v>357500</v>
      </c>
      <c r="R19" s="69">
        <f t="shared" si="15"/>
        <v>385000</v>
      </c>
      <c r="S19" s="69">
        <f t="shared" si="15"/>
        <v>412500</v>
      </c>
      <c r="T19" s="69">
        <f t="shared" si="15"/>
        <v>440000</v>
      </c>
      <c r="U19" s="69">
        <f t="shared" si="15"/>
        <v>467500</v>
      </c>
      <c r="V19" s="69">
        <f t="shared" si="15"/>
        <v>495000</v>
      </c>
      <c r="W19" s="69">
        <f t="shared" si="15"/>
        <v>522500</v>
      </c>
      <c r="X19" s="69">
        <f t="shared" si="15"/>
        <v>550000</v>
      </c>
      <c r="Y19" s="69">
        <f t="shared" si="15"/>
        <v>577500</v>
      </c>
      <c r="Z19" s="69">
        <f t="shared" si="15"/>
        <v>605000</v>
      </c>
      <c r="AA19" s="69">
        <f t="shared" si="15"/>
        <v>632500</v>
      </c>
      <c r="AB19" s="69">
        <f t="shared" si="15"/>
        <v>660000</v>
      </c>
      <c r="AC19" s="69">
        <f t="shared" si="15"/>
        <v>687500</v>
      </c>
      <c r="AD19" s="69">
        <f t="shared" si="15"/>
        <v>715000</v>
      </c>
      <c r="AE19" s="69">
        <f t="shared" si="15"/>
        <v>742500</v>
      </c>
      <c r="AF19" s="69">
        <f t="shared" si="15"/>
        <v>770000</v>
      </c>
      <c r="AG19" s="69">
        <f t="shared" si="15"/>
        <v>797500</v>
      </c>
      <c r="AH19" s="69">
        <f t="shared" si="15"/>
        <v>825000</v>
      </c>
      <c r="AI19" s="69">
        <f t="shared" si="15"/>
        <v>852500</v>
      </c>
      <c r="AJ19" s="69">
        <f t="shared" si="15"/>
        <v>880000</v>
      </c>
      <c r="AK19" s="69">
        <f t="shared" si="15"/>
        <v>907500</v>
      </c>
      <c r="AL19" s="69">
        <f t="shared" si="15"/>
        <v>935000</v>
      </c>
      <c r="AM19" s="69">
        <f t="shared" si="15"/>
        <v>962500</v>
      </c>
      <c r="AN19" s="69">
        <f t="shared" si="15"/>
        <v>990000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2"/>
    </row>
    <row r="20" spans="2:65" x14ac:dyDescent="0.3">
      <c r="B20" s="2" t="s">
        <v>120</v>
      </c>
      <c r="C20" s="1" t="s">
        <v>112</v>
      </c>
      <c r="D20" s="36">
        <v>1000</v>
      </c>
      <c r="E20" s="69">
        <v>30000</v>
      </c>
      <c r="F20" s="69">
        <f t="shared" ref="F20:AN20" si="16">E20+$E$20</f>
        <v>60000</v>
      </c>
      <c r="G20" s="69">
        <f t="shared" si="16"/>
        <v>90000</v>
      </c>
      <c r="H20" s="69">
        <f t="shared" si="16"/>
        <v>120000</v>
      </c>
      <c r="I20" s="69">
        <f t="shared" si="16"/>
        <v>150000</v>
      </c>
      <c r="J20" s="69">
        <f t="shared" si="16"/>
        <v>180000</v>
      </c>
      <c r="K20" s="69">
        <f t="shared" si="16"/>
        <v>210000</v>
      </c>
      <c r="L20" s="69">
        <f t="shared" si="16"/>
        <v>240000</v>
      </c>
      <c r="M20" s="69">
        <f t="shared" si="16"/>
        <v>270000</v>
      </c>
      <c r="N20" s="69">
        <f t="shared" si="16"/>
        <v>300000</v>
      </c>
      <c r="O20" s="69">
        <f t="shared" si="16"/>
        <v>330000</v>
      </c>
      <c r="P20" s="69">
        <f t="shared" si="16"/>
        <v>360000</v>
      </c>
      <c r="Q20" s="69">
        <f t="shared" si="16"/>
        <v>390000</v>
      </c>
      <c r="R20" s="69">
        <f t="shared" si="16"/>
        <v>420000</v>
      </c>
      <c r="S20" s="69">
        <f t="shared" si="16"/>
        <v>450000</v>
      </c>
      <c r="T20" s="69">
        <f t="shared" si="16"/>
        <v>480000</v>
      </c>
      <c r="U20" s="69">
        <f t="shared" si="16"/>
        <v>510000</v>
      </c>
      <c r="V20" s="69">
        <f t="shared" si="16"/>
        <v>540000</v>
      </c>
      <c r="W20" s="69">
        <f t="shared" si="16"/>
        <v>570000</v>
      </c>
      <c r="X20" s="69">
        <f t="shared" si="16"/>
        <v>600000</v>
      </c>
      <c r="Y20" s="69">
        <f t="shared" si="16"/>
        <v>630000</v>
      </c>
      <c r="Z20" s="69">
        <f t="shared" si="16"/>
        <v>660000</v>
      </c>
      <c r="AA20" s="69">
        <f t="shared" si="16"/>
        <v>690000</v>
      </c>
      <c r="AB20" s="69">
        <f t="shared" si="16"/>
        <v>720000</v>
      </c>
      <c r="AC20" s="69">
        <f t="shared" si="16"/>
        <v>750000</v>
      </c>
      <c r="AD20" s="69">
        <f t="shared" si="16"/>
        <v>780000</v>
      </c>
      <c r="AE20" s="69">
        <f t="shared" si="16"/>
        <v>810000</v>
      </c>
      <c r="AF20" s="69">
        <f t="shared" si="16"/>
        <v>840000</v>
      </c>
      <c r="AG20" s="69">
        <f t="shared" si="16"/>
        <v>870000</v>
      </c>
      <c r="AH20" s="69">
        <f t="shared" si="16"/>
        <v>900000</v>
      </c>
      <c r="AI20" s="69">
        <f t="shared" si="16"/>
        <v>930000</v>
      </c>
      <c r="AJ20" s="69">
        <f t="shared" si="16"/>
        <v>960000</v>
      </c>
      <c r="AK20" s="69">
        <f t="shared" si="16"/>
        <v>990000</v>
      </c>
      <c r="AL20" s="69">
        <f t="shared" si="16"/>
        <v>1020000</v>
      </c>
      <c r="AM20" s="69">
        <f t="shared" si="16"/>
        <v>1050000</v>
      </c>
      <c r="AN20" s="69">
        <f t="shared" si="16"/>
        <v>1080000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2"/>
    </row>
    <row r="21" spans="2:65" x14ac:dyDescent="0.3">
      <c r="B21" s="2" t="s">
        <v>120</v>
      </c>
      <c r="C21" s="1" t="s">
        <v>113</v>
      </c>
      <c r="D21" s="36">
        <v>1000</v>
      </c>
      <c r="E21" s="69">
        <v>32500</v>
      </c>
      <c r="F21" s="69">
        <f t="shared" ref="F21:AN21" si="17">E21+$E$21</f>
        <v>65000</v>
      </c>
      <c r="G21" s="69">
        <f t="shared" si="17"/>
        <v>97500</v>
      </c>
      <c r="H21" s="69">
        <f t="shared" si="17"/>
        <v>130000</v>
      </c>
      <c r="I21" s="69">
        <f t="shared" si="17"/>
        <v>162500</v>
      </c>
      <c r="J21" s="69">
        <f t="shared" si="17"/>
        <v>195000</v>
      </c>
      <c r="K21" s="69">
        <f t="shared" si="17"/>
        <v>227500</v>
      </c>
      <c r="L21" s="69">
        <f t="shared" si="17"/>
        <v>260000</v>
      </c>
      <c r="M21" s="69">
        <f t="shared" si="17"/>
        <v>292500</v>
      </c>
      <c r="N21" s="69">
        <f t="shared" si="17"/>
        <v>325000</v>
      </c>
      <c r="O21" s="69">
        <f t="shared" si="17"/>
        <v>357500</v>
      </c>
      <c r="P21" s="69">
        <f t="shared" si="17"/>
        <v>390000</v>
      </c>
      <c r="Q21" s="69">
        <f t="shared" si="17"/>
        <v>422500</v>
      </c>
      <c r="R21" s="69">
        <f t="shared" si="17"/>
        <v>455000</v>
      </c>
      <c r="S21" s="69">
        <f t="shared" si="17"/>
        <v>487500</v>
      </c>
      <c r="T21" s="69">
        <f t="shared" si="17"/>
        <v>520000</v>
      </c>
      <c r="U21" s="69">
        <f t="shared" si="17"/>
        <v>552500</v>
      </c>
      <c r="V21" s="69">
        <f t="shared" si="17"/>
        <v>585000</v>
      </c>
      <c r="W21" s="69">
        <f t="shared" si="17"/>
        <v>617500</v>
      </c>
      <c r="X21" s="69">
        <f t="shared" si="17"/>
        <v>650000</v>
      </c>
      <c r="Y21" s="69">
        <f t="shared" si="17"/>
        <v>682500</v>
      </c>
      <c r="Z21" s="69">
        <f t="shared" si="17"/>
        <v>715000</v>
      </c>
      <c r="AA21" s="69">
        <f t="shared" si="17"/>
        <v>747500</v>
      </c>
      <c r="AB21" s="69">
        <f t="shared" si="17"/>
        <v>780000</v>
      </c>
      <c r="AC21" s="69">
        <f t="shared" si="17"/>
        <v>812500</v>
      </c>
      <c r="AD21" s="69">
        <f t="shared" si="17"/>
        <v>845000</v>
      </c>
      <c r="AE21" s="69">
        <f t="shared" si="17"/>
        <v>877500</v>
      </c>
      <c r="AF21" s="69">
        <f t="shared" si="17"/>
        <v>910000</v>
      </c>
      <c r="AG21" s="69">
        <f t="shared" si="17"/>
        <v>942500</v>
      </c>
      <c r="AH21" s="69">
        <f t="shared" si="17"/>
        <v>975000</v>
      </c>
      <c r="AI21" s="69">
        <f t="shared" si="17"/>
        <v>1007500</v>
      </c>
      <c r="AJ21" s="69">
        <f t="shared" si="17"/>
        <v>1040000</v>
      </c>
      <c r="AK21" s="69">
        <f t="shared" si="17"/>
        <v>1072500</v>
      </c>
      <c r="AL21" s="69">
        <f t="shared" si="17"/>
        <v>1105000</v>
      </c>
      <c r="AM21" s="69">
        <f t="shared" si="17"/>
        <v>1137500</v>
      </c>
      <c r="AN21" s="69">
        <f t="shared" si="17"/>
        <v>1170000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2"/>
    </row>
    <row r="22" spans="2:65" x14ac:dyDescent="0.3">
      <c r="B22" s="2" t="s">
        <v>123</v>
      </c>
      <c r="C22" s="1" t="s">
        <v>115</v>
      </c>
      <c r="D22" s="36">
        <v>600</v>
      </c>
      <c r="E22" s="69">
        <v>40000</v>
      </c>
      <c r="F22" s="69">
        <f t="shared" ref="F22:AS22" si="18">E22+$E$22</f>
        <v>80000</v>
      </c>
      <c r="G22" s="69">
        <f t="shared" si="18"/>
        <v>120000</v>
      </c>
      <c r="H22" s="69">
        <f t="shared" si="18"/>
        <v>160000</v>
      </c>
      <c r="I22" s="69">
        <f t="shared" si="18"/>
        <v>200000</v>
      </c>
      <c r="J22" s="69">
        <f t="shared" si="18"/>
        <v>240000</v>
      </c>
      <c r="K22" s="69">
        <f t="shared" si="18"/>
        <v>280000</v>
      </c>
      <c r="L22" s="69">
        <f t="shared" si="18"/>
        <v>320000</v>
      </c>
      <c r="M22" s="69">
        <f t="shared" si="18"/>
        <v>360000</v>
      </c>
      <c r="N22" s="69">
        <f t="shared" si="18"/>
        <v>400000</v>
      </c>
      <c r="O22" s="69">
        <f t="shared" si="18"/>
        <v>440000</v>
      </c>
      <c r="P22" s="69">
        <f t="shared" si="18"/>
        <v>480000</v>
      </c>
      <c r="Q22" s="69">
        <f t="shared" si="18"/>
        <v>520000</v>
      </c>
      <c r="R22" s="69">
        <f t="shared" si="18"/>
        <v>560000</v>
      </c>
      <c r="S22" s="69">
        <f t="shared" si="18"/>
        <v>600000</v>
      </c>
      <c r="T22" s="69">
        <f t="shared" si="18"/>
        <v>640000</v>
      </c>
      <c r="U22" s="69">
        <f t="shared" si="18"/>
        <v>680000</v>
      </c>
      <c r="V22" s="69">
        <f t="shared" si="18"/>
        <v>720000</v>
      </c>
      <c r="W22" s="69">
        <f t="shared" si="18"/>
        <v>760000</v>
      </c>
      <c r="X22" s="69">
        <f t="shared" si="18"/>
        <v>800000</v>
      </c>
      <c r="Y22" s="69">
        <f t="shared" si="18"/>
        <v>840000</v>
      </c>
      <c r="Z22" s="69">
        <f t="shared" si="18"/>
        <v>880000</v>
      </c>
      <c r="AA22" s="69">
        <f t="shared" si="18"/>
        <v>920000</v>
      </c>
      <c r="AB22" s="69">
        <f t="shared" si="18"/>
        <v>960000</v>
      </c>
      <c r="AC22" s="69">
        <f t="shared" si="18"/>
        <v>1000000</v>
      </c>
      <c r="AD22" s="69">
        <f t="shared" si="18"/>
        <v>1040000</v>
      </c>
      <c r="AE22" s="69">
        <f t="shared" si="18"/>
        <v>1080000</v>
      </c>
      <c r="AF22" s="69">
        <f t="shared" si="18"/>
        <v>1120000</v>
      </c>
      <c r="AG22" s="69">
        <f t="shared" si="18"/>
        <v>1160000</v>
      </c>
      <c r="AH22" s="69">
        <f t="shared" si="18"/>
        <v>1200000</v>
      </c>
      <c r="AI22" s="69">
        <f t="shared" si="18"/>
        <v>1240000</v>
      </c>
      <c r="AJ22" s="69">
        <f t="shared" si="18"/>
        <v>1280000</v>
      </c>
      <c r="AK22" s="69">
        <f t="shared" si="18"/>
        <v>1320000</v>
      </c>
      <c r="AL22" s="69">
        <f t="shared" si="18"/>
        <v>1360000</v>
      </c>
      <c r="AM22" s="69">
        <f t="shared" si="18"/>
        <v>1400000</v>
      </c>
      <c r="AN22" s="69">
        <f t="shared" si="18"/>
        <v>1440000</v>
      </c>
      <c r="AO22" s="69">
        <f t="shared" si="18"/>
        <v>1480000</v>
      </c>
      <c r="AP22" s="69">
        <f t="shared" si="18"/>
        <v>1520000</v>
      </c>
      <c r="AQ22" s="69">
        <f t="shared" si="18"/>
        <v>1560000</v>
      </c>
      <c r="AR22" s="69">
        <f t="shared" si="18"/>
        <v>1600000</v>
      </c>
      <c r="AS22" s="69">
        <f t="shared" si="18"/>
        <v>1640000</v>
      </c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2"/>
    </row>
    <row r="23" spans="2:65" x14ac:dyDescent="0.3">
      <c r="B23" s="2" t="s">
        <v>123</v>
      </c>
      <c r="C23" s="1" t="s">
        <v>112</v>
      </c>
      <c r="D23" s="36">
        <v>1000</v>
      </c>
      <c r="E23" s="69">
        <v>40000</v>
      </c>
      <c r="F23" s="69">
        <f t="shared" ref="F23:AS23" si="19">E23+$E$23</f>
        <v>80000</v>
      </c>
      <c r="G23" s="69">
        <f t="shared" si="19"/>
        <v>120000</v>
      </c>
      <c r="H23" s="69">
        <f t="shared" si="19"/>
        <v>160000</v>
      </c>
      <c r="I23" s="69">
        <f t="shared" si="19"/>
        <v>200000</v>
      </c>
      <c r="J23" s="69">
        <f t="shared" si="19"/>
        <v>240000</v>
      </c>
      <c r="K23" s="69">
        <f t="shared" si="19"/>
        <v>280000</v>
      </c>
      <c r="L23" s="69">
        <f t="shared" si="19"/>
        <v>320000</v>
      </c>
      <c r="M23" s="69">
        <f t="shared" si="19"/>
        <v>360000</v>
      </c>
      <c r="N23" s="69">
        <f t="shared" si="19"/>
        <v>400000</v>
      </c>
      <c r="O23" s="69">
        <f t="shared" si="19"/>
        <v>440000</v>
      </c>
      <c r="P23" s="69">
        <f t="shared" si="19"/>
        <v>480000</v>
      </c>
      <c r="Q23" s="69">
        <f t="shared" si="19"/>
        <v>520000</v>
      </c>
      <c r="R23" s="69">
        <f t="shared" si="19"/>
        <v>560000</v>
      </c>
      <c r="S23" s="69">
        <f t="shared" si="19"/>
        <v>600000</v>
      </c>
      <c r="T23" s="69">
        <f t="shared" si="19"/>
        <v>640000</v>
      </c>
      <c r="U23" s="69">
        <f t="shared" si="19"/>
        <v>680000</v>
      </c>
      <c r="V23" s="69">
        <f t="shared" si="19"/>
        <v>720000</v>
      </c>
      <c r="W23" s="69">
        <f t="shared" si="19"/>
        <v>760000</v>
      </c>
      <c r="X23" s="69">
        <f t="shared" si="19"/>
        <v>800000</v>
      </c>
      <c r="Y23" s="69">
        <f t="shared" si="19"/>
        <v>840000</v>
      </c>
      <c r="Z23" s="69">
        <f t="shared" si="19"/>
        <v>880000</v>
      </c>
      <c r="AA23" s="69">
        <f t="shared" si="19"/>
        <v>920000</v>
      </c>
      <c r="AB23" s="69">
        <f t="shared" si="19"/>
        <v>960000</v>
      </c>
      <c r="AC23" s="69">
        <f t="shared" si="19"/>
        <v>1000000</v>
      </c>
      <c r="AD23" s="69">
        <f t="shared" si="19"/>
        <v>1040000</v>
      </c>
      <c r="AE23" s="69">
        <f t="shared" si="19"/>
        <v>1080000</v>
      </c>
      <c r="AF23" s="69">
        <f t="shared" si="19"/>
        <v>1120000</v>
      </c>
      <c r="AG23" s="69">
        <f t="shared" si="19"/>
        <v>1160000</v>
      </c>
      <c r="AH23" s="69">
        <f t="shared" si="19"/>
        <v>1200000</v>
      </c>
      <c r="AI23" s="69">
        <f t="shared" si="19"/>
        <v>1240000</v>
      </c>
      <c r="AJ23" s="69">
        <f t="shared" si="19"/>
        <v>1280000</v>
      </c>
      <c r="AK23" s="69">
        <f t="shared" si="19"/>
        <v>1320000</v>
      </c>
      <c r="AL23" s="69">
        <f t="shared" si="19"/>
        <v>1360000</v>
      </c>
      <c r="AM23" s="69">
        <f t="shared" si="19"/>
        <v>1400000</v>
      </c>
      <c r="AN23" s="69">
        <f t="shared" si="19"/>
        <v>1440000</v>
      </c>
      <c r="AO23" s="69">
        <f t="shared" si="19"/>
        <v>1480000</v>
      </c>
      <c r="AP23" s="69">
        <f t="shared" si="19"/>
        <v>1520000</v>
      </c>
      <c r="AQ23" s="69">
        <f t="shared" si="19"/>
        <v>1560000</v>
      </c>
      <c r="AR23" s="69">
        <f t="shared" si="19"/>
        <v>1600000</v>
      </c>
      <c r="AS23" s="69">
        <f t="shared" si="19"/>
        <v>1640000</v>
      </c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2"/>
    </row>
    <row r="24" spans="2:65" x14ac:dyDescent="0.3">
      <c r="B24" s="2" t="s">
        <v>123</v>
      </c>
      <c r="C24" s="1" t="s">
        <v>113</v>
      </c>
      <c r="D24" s="36">
        <v>1000</v>
      </c>
      <c r="E24" s="69">
        <v>40000</v>
      </c>
      <c r="F24" s="69">
        <f t="shared" ref="F24:AS24" si="20">E24+$E$24</f>
        <v>80000</v>
      </c>
      <c r="G24" s="69">
        <f t="shared" si="20"/>
        <v>120000</v>
      </c>
      <c r="H24" s="69">
        <f t="shared" si="20"/>
        <v>160000</v>
      </c>
      <c r="I24" s="69">
        <f t="shared" si="20"/>
        <v>200000</v>
      </c>
      <c r="J24" s="69">
        <f t="shared" si="20"/>
        <v>240000</v>
      </c>
      <c r="K24" s="69">
        <f t="shared" si="20"/>
        <v>280000</v>
      </c>
      <c r="L24" s="69">
        <f t="shared" si="20"/>
        <v>320000</v>
      </c>
      <c r="M24" s="69">
        <f t="shared" si="20"/>
        <v>360000</v>
      </c>
      <c r="N24" s="69">
        <f t="shared" si="20"/>
        <v>400000</v>
      </c>
      <c r="O24" s="69">
        <f t="shared" si="20"/>
        <v>440000</v>
      </c>
      <c r="P24" s="69">
        <f t="shared" si="20"/>
        <v>480000</v>
      </c>
      <c r="Q24" s="69">
        <f t="shared" si="20"/>
        <v>520000</v>
      </c>
      <c r="R24" s="69">
        <f t="shared" si="20"/>
        <v>560000</v>
      </c>
      <c r="S24" s="69">
        <f t="shared" si="20"/>
        <v>600000</v>
      </c>
      <c r="T24" s="69">
        <f t="shared" si="20"/>
        <v>640000</v>
      </c>
      <c r="U24" s="69">
        <f t="shared" si="20"/>
        <v>680000</v>
      </c>
      <c r="V24" s="69">
        <f t="shared" si="20"/>
        <v>720000</v>
      </c>
      <c r="W24" s="69">
        <f t="shared" si="20"/>
        <v>760000</v>
      </c>
      <c r="X24" s="69">
        <f t="shared" si="20"/>
        <v>800000</v>
      </c>
      <c r="Y24" s="69">
        <f t="shared" si="20"/>
        <v>840000</v>
      </c>
      <c r="Z24" s="69">
        <f t="shared" si="20"/>
        <v>880000</v>
      </c>
      <c r="AA24" s="69">
        <f t="shared" si="20"/>
        <v>920000</v>
      </c>
      <c r="AB24" s="69">
        <f t="shared" si="20"/>
        <v>960000</v>
      </c>
      <c r="AC24" s="69">
        <f t="shared" si="20"/>
        <v>1000000</v>
      </c>
      <c r="AD24" s="69">
        <f t="shared" si="20"/>
        <v>1040000</v>
      </c>
      <c r="AE24" s="69">
        <f t="shared" si="20"/>
        <v>1080000</v>
      </c>
      <c r="AF24" s="69">
        <f t="shared" si="20"/>
        <v>1120000</v>
      </c>
      <c r="AG24" s="69">
        <f t="shared" si="20"/>
        <v>1160000</v>
      </c>
      <c r="AH24" s="69">
        <f t="shared" si="20"/>
        <v>1200000</v>
      </c>
      <c r="AI24" s="69">
        <f t="shared" si="20"/>
        <v>1240000</v>
      </c>
      <c r="AJ24" s="69">
        <f t="shared" si="20"/>
        <v>1280000</v>
      </c>
      <c r="AK24" s="69">
        <f t="shared" si="20"/>
        <v>1320000</v>
      </c>
      <c r="AL24" s="69">
        <f t="shared" si="20"/>
        <v>1360000</v>
      </c>
      <c r="AM24" s="69">
        <f t="shared" si="20"/>
        <v>1400000</v>
      </c>
      <c r="AN24" s="69">
        <f t="shared" si="20"/>
        <v>1440000</v>
      </c>
      <c r="AO24" s="69">
        <f t="shared" si="20"/>
        <v>1480000</v>
      </c>
      <c r="AP24" s="69">
        <f t="shared" si="20"/>
        <v>1520000</v>
      </c>
      <c r="AQ24" s="69">
        <f t="shared" si="20"/>
        <v>1560000</v>
      </c>
      <c r="AR24" s="69">
        <f t="shared" si="20"/>
        <v>1600000</v>
      </c>
      <c r="AS24" s="69">
        <f t="shared" si="20"/>
        <v>1640000</v>
      </c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2"/>
    </row>
    <row r="25" spans="2:65" x14ac:dyDescent="0.3">
      <c r="B25" s="2" t="s">
        <v>396</v>
      </c>
      <c r="C25" s="1" t="s">
        <v>115</v>
      </c>
      <c r="D25" s="1">
        <v>1000</v>
      </c>
      <c r="E25" s="1">
        <v>50000</v>
      </c>
      <c r="F25" s="1">
        <v>100000</v>
      </c>
      <c r="G25" s="1">
        <v>150000</v>
      </c>
      <c r="H25" s="1">
        <v>200000</v>
      </c>
      <c r="I25" s="1">
        <v>250000</v>
      </c>
      <c r="J25" s="1">
        <v>300000</v>
      </c>
      <c r="K25" s="1">
        <v>350000</v>
      </c>
      <c r="L25" s="1">
        <v>400000</v>
      </c>
      <c r="M25" s="1">
        <v>450000</v>
      </c>
      <c r="N25" s="1">
        <v>500000</v>
      </c>
      <c r="O25" s="1">
        <v>550000</v>
      </c>
      <c r="P25" s="1">
        <v>600000</v>
      </c>
      <c r="Q25" s="1">
        <v>650000</v>
      </c>
      <c r="R25" s="1">
        <v>700000</v>
      </c>
      <c r="S25" s="1">
        <v>750000</v>
      </c>
      <c r="T25" s="1">
        <v>800000</v>
      </c>
      <c r="U25" s="1">
        <v>850000</v>
      </c>
      <c r="V25" s="1">
        <v>900000</v>
      </c>
      <c r="W25" s="1">
        <v>950000</v>
      </c>
      <c r="X25" s="1">
        <v>1000000</v>
      </c>
      <c r="Y25" s="1">
        <v>1050000</v>
      </c>
      <c r="Z25" s="1">
        <v>1100000</v>
      </c>
      <c r="AA25" s="1">
        <v>1150000</v>
      </c>
      <c r="AB25" s="1">
        <v>1200000</v>
      </c>
      <c r="AC25" s="1">
        <v>1250000</v>
      </c>
      <c r="AD25" s="1">
        <v>1300000</v>
      </c>
      <c r="AE25" s="1">
        <v>1350000</v>
      </c>
      <c r="AF25" s="1">
        <v>1400000</v>
      </c>
      <c r="AG25" s="1">
        <v>1450000</v>
      </c>
      <c r="AH25" s="1">
        <v>1500000</v>
      </c>
      <c r="AI25" s="1">
        <v>1550000</v>
      </c>
      <c r="AJ25" s="1">
        <v>1600000</v>
      </c>
      <c r="AK25" s="1">
        <v>1650000</v>
      </c>
      <c r="AL25" s="1">
        <v>1700000</v>
      </c>
      <c r="AM25" s="1">
        <v>1750000</v>
      </c>
      <c r="AN25" s="1">
        <v>1800000</v>
      </c>
      <c r="AO25" s="1">
        <v>1850000</v>
      </c>
      <c r="AP25" s="1">
        <v>1900000</v>
      </c>
      <c r="AQ25" s="1">
        <v>1950000</v>
      </c>
      <c r="AR25" s="1">
        <v>2000000</v>
      </c>
      <c r="AS25" s="1">
        <v>2050000</v>
      </c>
      <c r="AT25" s="1">
        <v>2100000</v>
      </c>
      <c r="AU25" s="1">
        <v>2150000</v>
      </c>
      <c r="AV25" s="1">
        <v>2200000</v>
      </c>
      <c r="AW25" s="1">
        <v>2250000</v>
      </c>
      <c r="AX25" s="1">
        <v>2300000</v>
      </c>
      <c r="AY25" s="1">
        <v>2350000</v>
      </c>
      <c r="AZ25" s="1">
        <v>2400000</v>
      </c>
      <c r="BA25" s="1">
        <v>2450000</v>
      </c>
      <c r="BB25" s="1">
        <v>2500000</v>
      </c>
      <c r="BC25" s="1">
        <v>2550000</v>
      </c>
      <c r="BD25" s="1">
        <v>2600000</v>
      </c>
      <c r="BE25" s="1">
        <v>2650000</v>
      </c>
      <c r="BF25" s="1">
        <v>2700000</v>
      </c>
      <c r="BG25" s="1">
        <v>2750000</v>
      </c>
      <c r="BH25" s="1">
        <v>2800000</v>
      </c>
      <c r="BI25" s="1">
        <v>2850000</v>
      </c>
      <c r="BJ25" s="1">
        <v>2900000</v>
      </c>
      <c r="BK25" s="1">
        <v>2950000</v>
      </c>
      <c r="BL25" s="1">
        <v>3000000</v>
      </c>
      <c r="BM25" s="12">
        <v>3050000</v>
      </c>
    </row>
    <row r="26" spans="2:65" x14ac:dyDescent="0.3">
      <c r="B26" s="2" t="s">
        <v>396</v>
      </c>
      <c r="C26" s="1" t="s">
        <v>112</v>
      </c>
      <c r="D26" s="1">
        <v>1500</v>
      </c>
      <c r="E26" s="1">
        <v>100000</v>
      </c>
      <c r="F26" s="1">
        <v>200000</v>
      </c>
      <c r="G26" s="1">
        <v>300000</v>
      </c>
      <c r="H26" s="1">
        <v>400000</v>
      </c>
      <c r="I26" s="1">
        <v>500000</v>
      </c>
      <c r="J26" s="1">
        <v>600000</v>
      </c>
      <c r="K26" s="1">
        <v>700000</v>
      </c>
      <c r="L26" s="1">
        <v>800000</v>
      </c>
      <c r="M26" s="1">
        <v>900000</v>
      </c>
      <c r="N26" s="1">
        <v>1000000</v>
      </c>
      <c r="O26" s="1">
        <v>1100000</v>
      </c>
      <c r="P26" s="1">
        <v>1200000</v>
      </c>
      <c r="Q26" s="1">
        <v>1300000</v>
      </c>
      <c r="R26" s="1">
        <v>1400000</v>
      </c>
      <c r="S26" s="1">
        <v>1500000</v>
      </c>
      <c r="T26" s="1">
        <v>1600000</v>
      </c>
      <c r="U26" s="1">
        <v>1700000</v>
      </c>
      <c r="V26" s="1">
        <v>1800000</v>
      </c>
      <c r="W26" s="1">
        <v>1900000</v>
      </c>
      <c r="X26" s="1">
        <v>2000000</v>
      </c>
      <c r="Y26" s="1">
        <v>2100000</v>
      </c>
      <c r="Z26" s="1">
        <v>2200000</v>
      </c>
      <c r="AA26" s="1">
        <v>2300000</v>
      </c>
      <c r="AB26" s="1">
        <v>2400000</v>
      </c>
      <c r="AC26" s="1">
        <v>2500000</v>
      </c>
      <c r="AD26" s="1">
        <v>2600000</v>
      </c>
      <c r="AE26" s="1">
        <v>2700000</v>
      </c>
      <c r="AF26" s="1">
        <v>2800000</v>
      </c>
      <c r="AG26" s="1">
        <v>2900000</v>
      </c>
      <c r="AH26" s="1">
        <v>3000000</v>
      </c>
      <c r="AI26" s="1">
        <v>3100000</v>
      </c>
      <c r="AJ26" s="1">
        <v>3200000</v>
      </c>
      <c r="AK26" s="1">
        <v>3300000</v>
      </c>
      <c r="AL26" s="1">
        <v>3400000</v>
      </c>
      <c r="AM26" s="1">
        <v>3500000</v>
      </c>
      <c r="AN26" s="1">
        <v>3600000</v>
      </c>
      <c r="AO26" s="1">
        <v>3700000</v>
      </c>
      <c r="AP26" s="1">
        <v>3800000</v>
      </c>
      <c r="AQ26" s="1">
        <v>3900000</v>
      </c>
      <c r="AR26" s="1">
        <v>4000000</v>
      </c>
      <c r="AS26" s="1">
        <v>4100000</v>
      </c>
      <c r="AT26" s="1">
        <v>4200000</v>
      </c>
      <c r="AU26" s="1">
        <v>4300000</v>
      </c>
      <c r="AV26" s="1">
        <v>4400000</v>
      </c>
      <c r="AW26" s="1">
        <v>4500000</v>
      </c>
      <c r="AX26" s="1">
        <v>4600000</v>
      </c>
      <c r="AY26" s="1">
        <v>4700000</v>
      </c>
      <c r="AZ26" s="1">
        <v>4800000</v>
      </c>
      <c r="BA26" s="1">
        <v>4900000</v>
      </c>
      <c r="BB26" s="1">
        <v>5000000</v>
      </c>
      <c r="BC26" s="1">
        <v>5100000</v>
      </c>
      <c r="BD26" s="1">
        <v>5200000</v>
      </c>
      <c r="BE26" s="1">
        <v>5300000</v>
      </c>
      <c r="BF26" s="1">
        <v>5400000</v>
      </c>
      <c r="BG26" s="1">
        <v>5500000</v>
      </c>
      <c r="BH26" s="1">
        <v>5600000</v>
      </c>
      <c r="BI26" s="1">
        <v>5700000</v>
      </c>
      <c r="BJ26" s="1">
        <v>5800000</v>
      </c>
      <c r="BK26" s="1">
        <v>5900000</v>
      </c>
      <c r="BL26" s="1">
        <v>6000000</v>
      </c>
      <c r="BM26" s="12">
        <v>6100000</v>
      </c>
    </row>
    <row r="27" spans="2:65" x14ac:dyDescent="0.3">
      <c r="B27" s="2" t="s">
        <v>396</v>
      </c>
      <c r="C27" s="1" t="s">
        <v>113</v>
      </c>
      <c r="D27" s="1">
        <v>2000</v>
      </c>
      <c r="E27" s="1">
        <v>150000</v>
      </c>
      <c r="F27" s="1">
        <v>300000</v>
      </c>
      <c r="G27" s="1">
        <v>450000</v>
      </c>
      <c r="H27" s="1">
        <v>600000</v>
      </c>
      <c r="I27" s="1">
        <v>750000</v>
      </c>
      <c r="J27" s="1">
        <v>900000</v>
      </c>
      <c r="K27" s="1">
        <v>1050000</v>
      </c>
      <c r="L27" s="1">
        <v>1200000</v>
      </c>
      <c r="M27" s="1">
        <v>1350000</v>
      </c>
      <c r="N27" s="1">
        <v>1500000</v>
      </c>
      <c r="O27" s="1">
        <v>1650000</v>
      </c>
      <c r="P27" s="1">
        <v>1800000</v>
      </c>
      <c r="Q27" s="1">
        <v>1950000</v>
      </c>
      <c r="R27" s="1">
        <v>2100000</v>
      </c>
      <c r="S27" s="1">
        <v>2250000</v>
      </c>
      <c r="T27" s="1">
        <v>2400000</v>
      </c>
      <c r="U27" s="1">
        <v>2550000</v>
      </c>
      <c r="V27" s="1">
        <v>2700000</v>
      </c>
      <c r="W27" s="1">
        <v>2850000</v>
      </c>
      <c r="X27" s="1">
        <v>3000000</v>
      </c>
      <c r="Y27" s="1">
        <v>3150000</v>
      </c>
      <c r="Z27" s="1">
        <v>3300000</v>
      </c>
      <c r="AA27" s="1">
        <v>3450000</v>
      </c>
      <c r="AB27" s="1">
        <v>3600000</v>
      </c>
      <c r="AC27" s="1">
        <v>3750000</v>
      </c>
      <c r="AD27" s="1">
        <v>3900000</v>
      </c>
      <c r="AE27" s="1">
        <v>4050000</v>
      </c>
      <c r="AF27" s="1">
        <v>4200000</v>
      </c>
      <c r="AG27" s="1">
        <v>4350000</v>
      </c>
      <c r="AH27" s="1">
        <v>4500000</v>
      </c>
      <c r="AI27" s="1">
        <v>4650000</v>
      </c>
      <c r="AJ27" s="1">
        <v>4800000</v>
      </c>
      <c r="AK27" s="1">
        <v>4950000</v>
      </c>
      <c r="AL27" s="1">
        <v>5100000</v>
      </c>
      <c r="AM27" s="1">
        <v>5250000</v>
      </c>
      <c r="AN27" s="1">
        <v>5400000</v>
      </c>
      <c r="AO27" s="1">
        <v>5550000</v>
      </c>
      <c r="AP27" s="1">
        <v>5700000</v>
      </c>
      <c r="AQ27" s="1">
        <v>5850000</v>
      </c>
      <c r="AR27" s="1">
        <v>6000000</v>
      </c>
      <c r="AS27" s="1">
        <v>6150000</v>
      </c>
      <c r="AT27" s="1">
        <v>6300000</v>
      </c>
      <c r="AU27" s="1">
        <v>6450000</v>
      </c>
      <c r="AV27" s="1">
        <v>6600000</v>
      </c>
      <c r="AW27" s="1">
        <v>6750000</v>
      </c>
      <c r="AX27" s="1">
        <v>6900000</v>
      </c>
      <c r="AY27" s="1">
        <v>7050000</v>
      </c>
      <c r="AZ27" s="1">
        <v>7200000</v>
      </c>
      <c r="BA27" s="1">
        <v>7350000</v>
      </c>
      <c r="BB27" s="1">
        <v>7500000</v>
      </c>
      <c r="BC27" s="1">
        <v>7650000</v>
      </c>
      <c r="BD27" s="1">
        <v>7800000</v>
      </c>
      <c r="BE27" s="1">
        <v>7950000</v>
      </c>
      <c r="BF27" s="1">
        <v>8100000</v>
      </c>
      <c r="BG27" s="1">
        <v>8250000</v>
      </c>
      <c r="BH27" s="1">
        <v>8400000</v>
      </c>
      <c r="BI27" s="1">
        <v>8550000</v>
      </c>
      <c r="BJ27" s="1">
        <v>8700000</v>
      </c>
      <c r="BK27" s="1">
        <v>8850000</v>
      </c>
      <c r="BL27" s="1">
        <v>9000000</v>
      </c>
      <c r="BM27" s="12">
        <v>9150000</v>
      </c>
    </row>
    <row r="28" spans="2:65" x14ac:dyDescent="0.3">
      <c r="B28" s="2" t="s">
        <v>398</v>
      </c>
      <c r="C28" s="1" t="s">
        <v>115</v>
      </c>
      <c r="D28" s="1">
        <v>10000</v>
      </c>
      <c r="E28" s="1">
        <v>200000</v>
      </c>
      <c r="F28" s="1">
        <v>400000</v>
      </c>
      <c r="G28" s="1">
        <v>600000</v>
      </c>
      <c r="H28" s="1">
        <v>800000</v>
      </c>
      <c r="I28" s="1">
        <v>1000000</v>
      </c>
      <c r="J28" s="1">
        <v>1200000</v>
      </c>
      <c r="K28" s="1">
        <v>1400000</v>
      </c>
      <c r="L28" s="1">
        <v>1600000</v>
      </c>
      <c r="M28" s="1">
        <v>1800000</v>
      </c>
      <c r="N28" s="1">
        <v>2000000</v>
      </c>
      <c r="O28" s="1">
        <v>2200000</v>
      </c>
      <c r="P28" s="1">
        <v>2400000</v>
      </c>
      <c r="Q28" s="1">
        <v>2600000</v>
      </c>
      <c r="R28" s="1">
        <v>2800000</v>
      </c>
      <c r="S28" s="1">
        <v>3000000</v>
      </c>
      <c r="T28" s="1">
        <v>3200000</v>
      </c>
      <c r="U28" s="1">
        <v>3400000</v>
      </c>
      <c r="V28" s="1">
        <v>3600000</v>
      </c>
      <c r="W28" s="1">
        <v>3800000</v>
      </c>
      <c r="X28" s="1">
        <v>4000000</v>
      </c>
      <c r="Y28" s="1">
        <v>4200000</v>
      </c>
      <c r="Z28" s="1">
        <v>4400000</v>
      </c>
      <c r="AA28" s="1">
        <v>4600000</v>
      </c>
      <c r="AB28" s="1">
        <v>4800000</v>
      </c>
      <c r="AC28" s="1">
        <v>5000000</v>
      </c>
      <c r="AD28" s="1">
        <v>5200000</v>
      </c>
      <c r="AE28" s="1">
        <v>5400000</v>
      </c>
      <c r="AF28" s="1">
        <v>5600000</v>
      </c>
      <c r="AG28" s="1">
        <v>5800000</v>
      </c>
      <c r="AH28" s="1">
        <v>6000000</v>
      </c>
      <c r="AI28" s="1">
        <v>6200000</v>
      </c>
      <c r="AJ28" s="1">
        <v>6400000</v>
      </c>
      <c r="AK28" s="1">
        <v>6600000</v>
      </c>
      <c r="AL28" s="1">
        <v>6800000</v>
      </c>
      <c r="AM28" s="1">
        <v>7000000</v>
      </c>
      <c r="AN28" s="1">
        <v>7200000</v>
      </c>
      <c r="AO28" s="1">
        <v>7400000</v>
      </c>
      <c r="AP28" s="1">
        <v>7600000</v>
      </c>
      <c r="AQ28" s="1">
        <v>7800000</v>
      </c>
      <c r="AR28" s="1">
        <v>8000000</v>
      </c>
      <c r="AS28" s="1">
        <v>8200000</v>
      </c>
      <c r="AT28" s="1">
        <v>8400000</v>
      </c>
      <c r="AU28" s="1">
        <v>8600000</v>
      </c>
      <c r="AV28" s="1">
        <v>8800000</v>
      </c>
      <c r="AW28" s="1">
        <v>9000000</v>
      </c>
      <c r="AX28" s="1">
        <v>9200000</v>
      </c>
      <c r="AY28" s="1">
        <v>9400000</v>
      </c>
      <c r="AZ28" s="1">
        <v>9600000</v>
      </c>
      <c r="BA28" s="1">
        <v>9800000</v>
      </c>
      <c r="BB28" s="1">
        <v>10000000</v>
      </c>
      <c r="BC28" s="1">
        <v>10200000</v>
      </c>
      <c r="BD28" s="1">
        <v>10400000</v>
      </c>
      <c r="BE28" s="1">
        <v>10600000</v>
      </c>
      <c r="BF28" s="1">
        <v>10800000</v>
      </c>
      <c r="BG28" s="1">
        <v>11000000</v>
      </c>
      <c r="BH28" s="1">
        <v>11200000</v>
      </c>
      <c r="BI28" s="1">
        <v>11400000</v>
      </c>
      <c r="BJ28" s="1">
        <v>11600000</v>
      </c>
      <c r="BK28" s="1">
        <v>11800000</v>
      </c>
      <c r="BL28" s="1">
        <v>12000000</v>
      </c>
      <c r="BM28" s="12">
        <v>12200000</v>
      </c>
    </row>
    <row r="29" spans="2:65" x14ac:dyDescent="0.3">
      <c r="B29" s="2" t="s">
        <v>398</v>
      </c>
      <c r="C29" s="1" t="s">
        <v>112</v>
      </c>
      <c r="D29" s="1">
        <v>15000</v>
      </c>
      <c r="E29" s="1">
        <v>400000</v>
      </c>
      <c r="F29" s="1">
        <v>800000</v>
      </c>
      <c r="G29" s="1">
        <v>1200000</v>
      </c>
      <c r="H29" s="1">
        <v>1600000</v>
      </c>
      <c r="I29" s="1">
        <v>2000000</v>
      </c>
      <c r="J29" s="1">
        <v>2400000</v>
      </c>
      <c r="K29" s="1">
        <v>2800000</v>
      </c>
      <c r="L29" s="1">
        <v>3200000</v>
      </c>
      <c r="M29" s="1">
        <v>3600000</v>
      </c>
      <c r="N29" s="1">
        <v>4000000</v>
      </c>
      <c r="O29" s="1">
        <v>4400000</v>
      </c>
      <c r="P29" s="1">
        <v>4800000</v>
      </c>
      <c r="Q29" s="1">
        <v>5200000</v>
      </c>
      <c r="R29" s="1">
        <v>5600000</v>
      </c>
      <c r="S29" s="1">
        <v>6000000</v>
      </c>
      <c r="T29" s="1">
        <v>6400000</v>
      </c>
      <c r="U29" s="1">
        <v>6800000</v>
      </c>
      <c r="V29" s="1">
        <v>7200000</v>
      </c>
      <c r="W29" s="1">
        <v>7600000</v>
      </c>
      <c r="X29" s="1">
        <v>8000000</v>
      </c>
      <c r="Y29" s="1">
        <v>8400000</v>
      </c>
      <c r="Z29" s="1">
        <v>8800000</v>
      </c>
      <c r="AA29" s="1">
        <v>9200000</v>
      </c>
      <c r="AB29" s="1">
        <v>9600000</v>
      </c>
      <c r="AC29" s="1">
        <v>10000000</v>
      </c>
      <c r="AD29" s="1">
        <v>10400000</v>
      </c>
      <c r="AE29" s="1">
        <v>10800000</v>
      </c>
      <c r="AF29" s="1">
        <v>11200000</v>
      </c>
      <c r="AG29" s="1">
        <v>11600000</v>
      </c>
      <c r="AH29" s="1">
        <v>12000000</v>
      </c>
      <c r="AI29" s="1">
        <v>12400000</v>
      </c>
      <c r="AJ29" s="1">
        <v>12800000</v>
      </c>
      <c r="AK29" s="1">
        <v>13200000</v>
      </c>
      <c r="AL29" s="1">
        <v>13600000</v>
      </c>
      <c r="AM29" s="1">
        <v>14000000</v>
      </c>
      <c r="AN29" s="1">
        <v>14400000</v>
      </c>
      <c r="AO29" s="1">
        <v>14800000</v>
      </c>
      <c r="AP29" s="1">
        <v>15200000</v>
      </c>
      <c r="AQ29" s="1">
        <v>15600000</v>
      </c>
      <c r="AR29" s="1">
        <v>16000000</v>
      </c>
      <c r="AS29" s="1">
        <v>16400000</v>
      </c>
      <c r="AT29" s="1">
        <v>16800000</v>
      </c>
      <c r="AU29" s="1">
        <v>17200000</v>
      </c>
      <c r="AV29" s="1">
        <v>17600000</v>
      </c>
      <c r="AW29" s="1">
        <v>18000000</v>
      </c>
      <c r="AX29" s="1">
        <v>18400000</v>
      </c>
      <c r="AY29" s="1">
        <v>18800000</v>
      </c>
      <c r="AZ29" s="1">
        <v>19200000</v>
      </c>
      <c r="BA29" s="1">
        <v>19600000</v>
      </c>
      <c r="BB29" s="1">
        <v>20000000</v>
      </c>
      <c r="BC29" s="1">
        <v>20400000</v>
      </c>
      <c r="BD29" s="1">
        <v>20800000</v>
      </c>
      <c r="BE29" s="1">
        <v>21200000</v>
      </c>
      <c r="BF29" s="1">
        <v>21600000</v>
      </c>
      <c r="BG29" s="1">
        <v>22000000</v>
      </c>
      <c r="BH29" s="1">
        <v>22400000</v>
      </c>
      <c r="BI29" s="1">
        <v>22800000</v>
      </c>
      <c r="BJ29" s="1">
        <v>23200000</v>
      </c>
      <c r="BK29" s="1">
        <v>23600000</v>
      </c>
      <c r="BL29" s="1">
        <v>24000000</v>
      </c>
      <c r="BM29" s="12">
        <v>24400000</v>
      </c>
    </row>
    <row r="30" spans="2:65" ht="17.25" thickBot="1" x14ac:dyDescent="0.35">
      <c r="B30" s="9" t="s">
        <v>398</v>
      </c>
      <c r="C30" s="8" t="s">
        <v>113</v>
      </c>
      <c r="D30" s="8">
        <v>20000</v>
      </c>
      <c r="E30" s="8">
        <v>600000</v>
      </c>
      <c r="F30" s="8">
        <v>1200000</v>
      </c>
      <c r="G30" s="8">
        <v>1800000</v>
      </c>
      <c r="H30" s="8">
        <v>2400000</v>
      </c>
      <c r="I30" s="8">
        <v>3000000</v>
      </c>
      <c r="J30" s="8">
        <v>3600000</v>
      </c>
      <c r="K30" s="8">
        <f>K29+K28</f>
        <v>4200000</v>
      </c>
      <c r="L30" s="8">
        <f t="shared" ref="L30:BM30" si="21">L29+L28</f>
        <v>4800000</v>
      </c>
      <c r="M30" s="8">
        <f t="shared" si="21"/>
        <v>5400000</v>
      </c>
      <c r="N30" s="8">
        <f t="shared" si="21"/>
        <v>6000000</v>
      </c>
      <c r="O30" s="8">
        <f t="shared" si="21"/>
        <v>6600000</v>
      </c>
      <c r="P30" s="8">
        <f t="shared" si="21"/>
        <v>7200000</v>
      </c>
      <c r="Q30" s="8">
        <f t="shared" si="21"/>
        <v>7800000</v>
      </c>
      <c r="R30" s="8">
        <f t="shared" si="21"/>
        <v>8400000</v>
      </c>
      <c r="S30" s="8">
        <f t="shared" si="21"/>
        <v>9000000</v>
      </c>
      <c r="T30" s="8">
        <f t="shared" si="21"/>
        <v>9600000</v>
      </c>
      <c r="U30" s="8">
        <f t="shared" si="21"/>
        <v>10200000</v>
      </c>
      <c r="V30" s="8">
        <f t="shared" si="21"/>
        <v>10800000</v>
      </c>
      <c r="W30" s="8">
        <f t="shared" si="21"/>
        <v>11400000</v>
      </c>
      <c r="X30" s="8">
        <f t="shared" si="21"/>
        <v>12000000</v>
      </c>
      <c r="Y30" s="8">
        <f t="shared" si="21"/>
        <v>12600000</v>
      </c>
      <c r="Z30" s="8">
        <f t="shared" si="21"/>
        <v>13200000</v>
      </c>
      <c r="AA30" s="8">
        <f t="shared" si="21"/>
        <v>13800000</v>
      </c>
      <c r="AB30" s="8">
        <f t="shared" si="21"/>
        <v>14400000</v>
      </c>
      <c r="AC30" s="8">
        <f t="shared" si="21"/>
        <v>15000000</v>
      </c>
      <c r="AD30" s="8">
        <f t="shared" si="21"/>
        <v>15600000</v>
      </c>
      <c r="AE30" s="8">
        <f t="shared" si="21"/>
        <v>16200000</v>
      </c>
      <c r="AF30" s="8">
        <f t="shared" si="21"/>
        <v>16800000</v>
      </c>
      <c r="AG30" s="8">
        <f t="shared" si="21"/>
        <v>17400000</v>
      </c>
      <c r="AH30" s="8">
        <f t="shared" si="21"/>
        <v>18000000</v>
      </c>
      <c r="AI30" s="8">
        <f t="shared" si="21"/>
        <v>18600000</v>
      </c>
      <c r="AJ30" s="8">
        <f t="shared" si="21"/>
        <v>19200000</v>
      </c>
      <c r="AK30" s="8">
        <f t="shared" si="21"/>
        <v>19800000</v>
      </c>
      <c r="AL30" s="8">
        <f t="shared" si="21"/>
        <v>20400000</v>
      </c>
      <c r="AM30" s="8">
        <f t="shared" si="21"/>
        <v>21000000</v>
      </c>
      <c r="AN30" s="8">
        <f t="shared" si="21"/>
        <v>21600000</v>
      </c>
      <c r="AO30" s="8">
        <f t="shared" si="21"/>
        <v>22200000</v>
      </c>
      <c r="AP30" s="8">
        <f t="shared" si="21"/>
        <v>22800000</v>
      </c>
      <c r="AQ30" s="8">
        <f t="shared" si="21"/>
        <v>23400000</v>
      </c>
      <c r="AR30" s="8">
        <f t="shared" si="21"/>
        <v>24000000</v>
      </c>
      <c r="AS30" s="8">
        <f t="shared" si="21"/>
        <v>24600000</v>
      </c>
      <c r="AT30" s="8">
        <f t="shared" si="21"/>
        <v>25200000</v>
      </c>
      <c r="AU30" s="8">
        <f t="shared" si="21"/>
        <v>25800000</v>
      </c>
      <c r="AV30" s="8">
        <f t="shared" si="21"/>
        <v>26400000</v>
      </c>
      <c r="AW30" s="8">
        <f t="shared" si="21"/>
        <v>27000000</v>
      </c>
      <c r="AX30" s="8">
        <f t="shared" si="21"/>
        <v>27600000</v>
      </c>
      <c r="AY30" s="8">
        <f t="shared" si="21"/>
        <v>28200000</v>
      </c>
      <c r="AZ30" s="8">
        <f t="shared" si="21"/>
        <v>28800000</v>
      </c>
      <c r="BA30" s="8">
        <f t="shared" si="21"/>
        <v>29400000</v>
      </c>
      <c r="BB30" s="8">
        <f t="shared" si="21"/>
        <v>30000000</v>
      </c>
      <c r="BC30" s="8">
        <f t="shared" si="21"/>
        <v>30600000</v>
      </c>
      <c r="BD30" s="8">
        <f t="shared" si="21"/>
        <v>31200000</v>
      </c>
      <c r="BE30" s="8">
        <f t="shared" si="21"/>
        <v>31800000</v>
      </c>
      <c r="BF30" s="8">
        <f t="shared" si="21"/>
        <v>32400000</v>
      </c>
      <c r="BG30" s="8">
        <f t="shared" si="21"/>
        <v>33000000</v>
      </c>
      <c r="BH30" s="8">
        <f t="shared" si="21"/>
        <v>33600000</v>
      </c>
      <c r="BI30" s="8">
        <f t="shared" si="21"/>
        <v>34200000</v>
      </c>
      <c r="BJ30" s="8">
        <f t="shared" si="21"/>
        <v>34800000</v>
      </c>
      <c r="BK30" s="8">
        <f t="shared" si="21"/>
        <v>35400000</v>
      </c>
      <c r="BL30" s="8">
        <f t="shared" si="21"/>
        <v>36000000</v>
      </c>
      <c r="BM30" s="16">
        <f t="shared" si="21"/>
        <v>36600000</v>
      </c>
    </row>
  </sheetData>
  <mergeCells count="1">
    <mergeCell ref="B2:BM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BDB9-9221-4010-8955-351A0FC1DAA9}">
  <dimension ref="B1:W44"/>
  <sheetViews>
    <sheetView topLeftCell="A10" workbookViewId="0">
      <selection activeCell="B36" sqref="B36"/>
    </sheetView>
  </sheetViews>
  <sheetFormatPr defaultRowHeight="16.5" x14ac:dyDescent="0.3"/>
  <cols>
    <col min="2" max="2" width="25.125" bestFit="1" customWidth="1"/>
    <col min="3" max="3" width="13.125" bestFit="1" customWidth="1"/>
    <col min="4" max="4" width="10.625" bestFit="1" customWidth="1"/>
    <col min="5" max="5" width="13.375" bestFit="1" customWidth="1"/>
    <col min="15" max="15" width="11" bestFit="1" customWidth="1"/>
    <col min="16" max="16" width="13" bestFit="1" customWidth="1"/>
  </cols>
  <sheetData>
    <row r="1" spans="2:19" ht="17.25" thickBot="1" x14ac:dyDescent="0.35"/>
    <row r="2" spans="2:19" x14ac:dyDescent="0.3">
      <c r="B2" s="161" t="s">
        <v>197</v>
      </c>
      <c r="C2" s="163"/>
      <c r="D2" s="163"/>
      <c r="E2" s="162"/>
    </row>
    <row r="3" spans="2:19" x14ac:dyDescent="0.3">
      <c r="B3" s="3" t="s">
        <v>0</v>
      </c>
      <c r="C3" s="4" t="s">
        <v>1</v>
      </c>
      <c r="D3" s="4" t="s">
        <v>2</v>
      </c>
      <c r="E3" s="13" t="s">
        <v>3</v>
      </c>
    </row>
    <row r="4" spans="2:19" x14ac:dyDescent="0.3">
      <c r="B4" s="2" t="s">
        <v>190</v>
      </c>
      <c r="C4" s="1" t="s">
        <v>6</v>
      </c>
      <c r="D4" s="92">
        <v>0.02</v>
      </c>
      <c r="E4" s="48">
        <v>1E-3</v>
      </c>
    </row>
    <row r="5" spans="2:19" x14ac:dyDescent="0.3">
      <c r="B5" s="2" t="s">
        <v>191</v>
      </c>
      <c r="C5" s="1" t="s">
        <v>6</v>
      </c>
      <c r="D5" s="92">
        <v>1</v>
      </c>
      <c r="E5" s="48">
        <v>0.02</v>
      </c>
    </row>
    <row r="6" spans="2:19" x14ac:dyDescent="0.3">
      <c r="B6" s="2" t="s">
        <v>411</v>
      </c>
      <c r="C6" s="1" t="s">
        <v>412</v>
      </c>
      <c r="D6" s="92">
        <v>0.05</v>
      </c>
      <c r="E6" s="48">
        <v>0.01</v>
      </c>
    </row>
    <row r="7" spans="2:19" x14ac:dyDescent="0.3">
      <c r="B7" s="2" t="s">
        <v>118</v>
      </c>
      <c r="C7" s="1" t="s">
        <v>52</v>
      </c>
      <c r="D7" s="92">
        <v>2.5000000000000001E-2</v>
      </c>
      <c r="E7" s="48">
        <v>1E-4</v>
      </c>
    </row>
    <row r="8" spans="2:19" x14ac:dyDescent="0.3">
      <c r="B8" s="2" t="s">
        <v>122</v>
      </c>
      <c r="C8" s="1" t="s">
        <v>51</v>
      </c>
      <c r="D8" s="92">
        <v>5.0000000000000001E-3</v>
      </c>
      <c r="E8" s="48">
        <v>2.8500000000000002E-5</v>
      </c>
    </row>
    <row r="9" spans="2:19" x14ac:dyDescent="0.3">
      <c r="B9" s="2" t="s">
        <v>192</v>
      </c>
      <c r="C9" s="1" t="s">
        <v>51</v>
      </c>
      <c r="D9" s="92">
        <v>5.0000000000000001E-3</v>
      </c>
      <c r="E9" s="48">
        <v>7.4999999999999993E-5</v>
      </c>
    </row>
    <row r="10" spans="2:19" x14ac:dyDescent="0.3">
      <c r="B10" s="2" t="s">
        <v>193</v>
      </c>
      <c r="C10" s="1" t="s">
        <v>7</v>
      </c>
      <c r="D10" s="92">
        <v>0.02</v>
      </c>
      <c r="E10" s="48">
        <v>1E-3</v>
      </c>
      <c r="S10" s="91">
        <f t="shared" ref="S10:S18" si="0">SUM(D10:R10)</f>
        <v>2.1000000000000001E-2</v>
      </c>
    </row>
    <row r="11" spans="2:19" x14ac:dyDescent="0.3">
      <c r="B11" s="2" t="s">
        <v>194</v>
      </c>
      <c r="C11" s="1" t="s">
        <v>7</v>
      </c>
      <c r="D11" s="92">
        <v>1</v>
      </c>
      <c r="E11" s="48">
        <v>0.02</v>
      </c>
      <c r="S11" s="91">
        <f t="shared" si="0"/>
        <v>1.02</v>
      </c>
    </row>
    <row r="12" spans="2:19" x14ac:dyDescent="0.3">
      <c r="B12" s="2" t="s">
        <v>413</v>
      </c>
      <c r="C12" s="1" t="s">
        <v>374</v>
      </c>
      <c r="D12" s="124">
        <v>0.05</v>
      </c>
      <c r="E12" s="49">
        <v>0.01</v>
      </c>
      <c r="S12" s="91"/>
    </row>
    <row r="13" spans="2:19" x14ac:dyDescent="0.3">
      <c r="B13" s="2" t="s">
        <v>125</v>
      </c>
      <c r="C13" s="1" t="s">
        <v>195</v>
      </c>
      <c r="D13" s="93">
        <v>5.0000000000000001E-3</v>
      </c>
      <c r="E13" s="49">
        <v>1.2500000000000001E-5</v>
      </c>
      <c r="S13" s="91">
        <f t="shared" si="0"/>
        <v>5.0125000000000005E-3</v>
      </c>
    </row>
    <row r="14" spans="2:19" x14ac:dyDescent="0.3">
      <c r="B14" s="2" t="s">
        <v>367</v>
      </c>
      <c r="C14" s="1" t="s">
        <v>195</v>
      </c>
      <c r="D14" s="93">
        <v>5.0000000000000001E-3</v>
      </c>
      <c r="E14" s="49">
        <v>2.5999999999999998E-5</v>
      </c>
      <c r="S14" s="91">
        <f t="shared" si="0"/>
        <v>5.0260000000000001E-3</v>
      </c>
    </row>
    <row r="15" spans="2:19" x14ac:dyDescent="0.3">
      <c r="B15" s="2" t="s">
        <v>410</v>
      </c>
      <c r="C15" s="1" t="s">
        <v>195</v>
      </c>
      <c r="D15" s="93">
        <v>5.0000000000000001E-3</v>
      </c>
      <c r="E15" s="49">
        <v>5.1999999999999997E-5</v>
      </c>
      <c r="S15" s="91">
        <f t="shared" si="0"/>
        <v>5.0520000000000001E-3</v>
      </c>
    </row>
    <row r="16" spans="2:19" x14ac:dyDescent="0.3">
      <c r="B16" s="2" t="s">
        <v>124</v>
      </c>
      <c r="C16" s="1" t="s">
        <v>196</v>
      </c>
      <c r="D16" s="93">
        <v>2.5000000000000001E-2</v>
      </c>
      <c r="E16" s="49">
        <v>1E-4</v>
      </c>
      <c r="S16" s="91">
        <f t="shared" si="0"/>
        <v>2.5100000000000001E-2</v>
      </c>
    </row>
    <row r="17" spans="2:23" x14ac:dyDescent="0.3">
      <c r="B17" s="2" t="s">
        <v>368</v>
      </c>
      <c r="C17" s="1" t="s">
        <v>196</v>
      </c>
      <c r="D17" s="93">
        <v>0.05</v>
      </c>
      <c r="E17" s="49">
        <v>2.0000000000000001E-4</v>
      </c>
      <c r="S17" s="91">
        <f t="shared" si="0"/>
        <v>5.0200000000000002E-2</v>
      </c>
      <c r="W17">
        <v>50</v>
      </c>
    </row>
    <row r="18" spans="2:23" x14ac:dyDescent="0.3">
      <c r="B18" s="2" t="s">
        <v>408</v>
      </c>
      <c r="C18" s="1" t="s">
        <v>196</v>
      </c>
      <c r="D18" s="93">
        <v>0.1</v>
      </c>
      <c r="E18" s="49">
        <v>4.0000000000000002E-4</v>
      </c>
      <c r="S18" s="91">
        <f t="shared" si="0"/>
        <v>0.1004</v>
      </c>
    </row>
    <row r="19" spans="2:23" ht="17.25" thickBot="1" x14ac:dyDescent="0.35">
      <c r="B19" s="17" t="s">
        <v>354</v>
      </c>
      <c r="C19" s="22" t="s">
        <v>355</v>
      </c>
      <c r="D19" s="93">
        <v>0.05</v>
      </c>
      <c r="E19" s="49">
        <v>2.5000000000000001E-3</v>
      </c>
      <c r="O19" t="s">
        <v>371</v>
      </c>
      <c r="P19" t="s">
        <v>372</v>
      </c>
      <c r="W19">
        <v>75</v>
      </c>
    </row>
    <row r="20" spans="2:23" x14ac:dyDescent="0.3">
      <c r="B20" s="17" t="s">
        <v>356</v>
      </c>
      <c r="C20" s="22" t="s">
        <v>355</v>
      </c>
      <c r="D20" s="93">
        <v>0.1</v>
      </c>
      <c r="E20" s="49">
        <v>3.7499999999999999E-3</v>
      </c>
      <c r="G20">
        <f>E20*800</f>
        <v>3</v>
      </c>
      <c r="J20" s="42">
        <v>100</v>
      </c>
      <c r="K20">
        <f t="shared" ref="K20:K43" si="1">J20*2</f>
        <v>200</v>
      </c>
      <c r="L20">
        <f>K20*$E$22</f>
        <v>0.2</v>
      </c>
      <c r="S20">
        <v>8.7500000000000008E-3</v>
      </c>
      <c r="T20">
        <v>0.5</v>
      </c>
      <c r="W20">
        <v>100</v>
      </c>
    </row>
    <row r="21" spans="2:23" x14ac:dyDescent="0.3">
      <c r="B21" s="17" t="s">
        <v>407</v>
      </c>
      <c r="C21" s="22" t="s">
        <v>355</v>
      </c>
      <c r="D21" s="93">
        <v>0.1</v>
      </c>
      <c r="E21" s="49">
        <v>5.0000000000000001E-3</v>
      </c>
      <c r="J21" s="106"/>
    </row>
    <row r="22" spans="2:23" x14ac:dyDescent="0.3">
      <c r="B22" s="17" t="s">
        <v>357</v>
      </c>
      <c r="C22" s="22" t="s">
        <v>57</v>
      </c>
      <c r="D22" s="93">
        <v>0.05</v>
      </c>
      <c r="E22" s="49">
        <v>1E-3</v>
      </c>
      <c r="J22" s="1">
        <v>100</v>
      </c>
      <c r="K22">
        <f t="shared" si="1"/>
        <v>200</v>
      </c>
      <c r="L22">
        <f t="shared" ref="L22:L37" si="2">K22*$E$22</f>
        <v>0.2</v>
      </c>
      <c r="S22">
        <v>8.7500000000000008E-3</v>
      </c>
      <c r="T22">
        <v>0.5</v>
      </c>
      <c r="W22">
        <f>W20+25</f>
        <v>125</v>
      </c>
    </row>
    <row r="23" spans="2:23" x14ac:dyDescent="0.3">
      <c r="B23" s="17" t="s">
        <v>358</v>
      </c>
      <c r="C23" s="22" t="s">
        <v>57</v>
      </c>
      <c r="D23" s="93">
        <v>0.1</v>
      </c>
      <c r="E23" s="49">
        <v>1.25E-3</v>
      </c>
      <c r="J23" s="1">
        <v>100</v>
      </c>
      <c r="K23">
        <f t="shared" si="1"/>
        <v>200</v>
      </c>
      <c r="L23">
        <f t="shared" si="2"/>
        <v>0.2</v>
      </c>
      <c r="S23">
        <v>8.7500000000000008E-3</v>
      </c>
      <c r="T23">
        <v>0.5</v>
      </c>
      <c r="W23">
        <f>W22+25</f>
        <v>150</v>
      </c>
    </row>
    <row r="24" spans="2:23" x14ac:dyDescent="0.3">
      <c r="B24" s="17" t="s">
        <v>359</v>
      </c>
      <c r="C24" s="22" t="s">
        <v>57</v>
      </c>
      <c r="D24" s="93">
        <v>0.1</v>
      </c>
      <c r="E24" s="49">
        <v>3.7499999999999999E-3</v>
      </c>
      <c r="J24" s="1">
        <v>150</v>
      </c>
      <c r="K24">
        <f t="shared" si="1"/>
        <v>300</v>
      </c>
      <c r="L24">
        <f t="shared" si="2"/>
        <v>0.3</v>
      </c>
      <c r="S24">
        <f>SUM(S20:S23)</f>
        <v>2.6250000000000002E-2</v>
      </c>
      <c r="T24">
        <f>SUM(T20:T23)</f>
        <v>1.5</v>
      </c>
      <c r="W24">
        <f>W23+25</f>
        <v>175</v>
      </c>
    </row>
    <row r="25" spans="2:23" x14ac:dyDescent="0.3">
      <c r="B25" s="17" t="s">
        <v>360</v>
      </c>
      <c r="C25" s="22" t="s">
        <v>366</v>
      </c>
      <c r="D25" s="93">
        <v>0.05</v>
      </c>
      <c r="E25" s="49">
        <v>1E-3</v>
      </c>
      <c r="J25" s="1">
        <v>150</v>
      </c>
      <c r="K25">
        <f t="shared" si="1"/>
        <v>300</v>
      </c>
      <c r="L25">
        <f t="shared" si="2"/>
        <v>0.3</v>
      </c>
      <c r="S25">
        <f>S24*2</f>
        <v>5.2500000000000005E-2</v>
      </c>
      <c r="T25">
        <f>T24*2</f>
        <v>3</v>
      </c>
      <c r="U25">
        <f>SUM(S25:T25)</f>
        <v>3.0525000000000002</v>
      </c>
      <c r="W25">
        <f>W24+50</f>
        <v>225</v>
      </c>
    </row>
    <row r="26" spans="2:23" x14ac:dyDescent="0.3">
      <c r="B26" s="17" t="s">
        <v>361</v>
      </c>
      <c r="C26" s="22" t="s">
        <v>366</v>
      </c>
      <c r="D26" s="93">
        <v>0.15</v>
      </c>
      <c r="E26" s="49">
        <v>1.25E-3</v>
      </c>
      <c r="J26" s="1">
        <v>150</v>
      </c>
      <c r="K26">
        <f t="shared" si="1"/>
        <v>300</v>
      </c>
      <c r="L26">
        <f t="shared" si="2"/>
        <v>0.3</v>
      </c>
      <c r="W26">
        <f>W25+75</f>
        <v>300</v>
      </c>
    </row>
    <row r="27" spans="2:23" x14ac:dyDescent="0.3">
      <c r="B27" s="17" t="s">
        <v>409</v>
      </c>
      <c r="C27" s="22" t="s">
        <v>366</v>
      </c>
      <c r="D27" s="93">
        <v>0.25</v>
      </c>
      <c r="E27" s="49">
        <v>1.5E-3</v>
      </c>
      <c r="J27" s="1"/>
    </row>
    <row r="28" spans="2:23" x14ac:dyDescent="0.3">
      <c r="B28" s="17" t="s">
        <v>363</v>
      </c>
      <c r="C28" s="1" t="s">
        <v>58</v>
      </c>
      <c r="D28" s="93">
        <v>0.05</v>
      </c>
      <c r="E28" s="49">
        <v>1E-3</v>
      </c>
      <c r="J28" s="1">
        <v>200</v>
      </c>
      <c r="K28">
        <f t="shared" si="1"/>
        <v>400</v>
      </c>
      <c r="L28">
        <f t="shared" si="2"/>
        <v>0.4</v>
      </c>
      <c r="W28">
        <f>W26+75</f>
        <v>375</v>
      </c>
    </row>
    <row r="29" spans="2:23" x14ac:dyDescent="0.3">
      <c r="B29" s="17" t="s">
        <v>365</v>
      </c>
      <c r="C29" s="1" t="s">
        <v>58</v>
      </c>
      <c r="D29" s="93">
        <v>0.15</v>
      </c>
      <c r="E29" s="49">
        <v>1.25E-3</v>
      </c>
      <c r="J29" s="1">
        <v>200</v>
      </c>
      <c r="K29">
        <f t="shared" si="1"/>
        <v>400</v>
      </c>
      <c r="L29">
        <f t="shared" si="2"/>
        <v>0.4</v>
      </c>
      <c r="W29">
        <f>W28+100</f>
        <v>475</v>
      </c>
    </row>
    <row r="30" spans="2:23" x14ac:dyDescent="0.3">
      <c r="B30" s="17" t="s">
        <v>414</v>
      </c>
      <c r="C30" s="1" t="s">
        <v>58</v>
      </c>
      <c r="D30" s="93">
        <v>0.25</v>
      </c>
      <c r="E30" s="49">
        <v>1.5E-3</v>
      </c>
      <c r="J30" s="1"/>
    </row>
    <row r="31" spans="2:23" x14ac:dyDescent="0.3">
      <c r="B31" s="17" t="s">
        <v>369</v>
      </c>
      <c r="C31" s="1" t="s">
        <v>60</v>
      </c>
      <c r="D31" s="76">
        <v>2.5000000000000001E-2</v>
      </c>
      <c r="E31" s="48">
        <v>1E-4</v>
      </c>
      <c r="J31" s="1">
        <v>200</v>
      </c>
      <c r="K31">
        <f t="shared" si="1"/>
        <v>400</v>
      </c>
      <c r="L31">
        <f t="shared" si="2"/>
        <v>0.4</v>
      </c>
      <c r="W31">
        <f>W29+100</f>
        <v>575</v>
      </c>
    </row>
    <row r="32" spans="2:23" x14ac:dyDescent="0.3">
      <c r="B32" s="17" t="s">
        <v>370</v>
      </c>
      <c r="C32" s="1" t="s">
        <v>60</v>
      </c>
      <c r="D32" s="76">
        <v>0.05</v>
      </c>
      <c r="E32" s="48">
        <v>2.0000000000000001E-4</v>
      </c>
      <c r="J32" s="1">
        <v>250</v>
      </c>
      <c r="K32">
        <f t="shared" si="1"/>
        <v>500</v>
      </c>
      <c r="L32">
        <f t="shared" si="2"/>
        <v>0.5</v>
      </c>
      <c r="M32">
        <f>K32*$E$25</f>
        <v>0.5</v>
      </c>
      <c r="W32">
        <f>W31+100</f>
        <v>675</v>
      </c>
    </row>
    <row r="33" spans="2:23" ht="17.25" thickBot="1" x14ac:dyDescent="0.35">
      <c r="B33" s="14" t="s">
        <v>406</v>
      </c>
      <c r="C33" s="6" t="s">
        <v>60</v>
      </c>
      <c r="D33" s="125">
        <v>0.05</v>
      </c>
      <c r="E33" s="123">
        <v>3.7500000000000001E-4</v>
      </c>
      <c r="J33" s="1">
        <v>250</v>
      </c>
      <c r="K33">
        <f t="shared" si="1"/>
        <v>500</v>
      </c>
      <c r="L33">
        <f t="shared" si="2"/>
        <v>0.5</v>
      </c>
      <c r="M33">
        <f t="shared" ref="M33:M37" si="3">K33*$E$25</f>
        <v>0.5</v>
      </c>
      <c r="W33">
        <f>W32+125</f>
        <v>800</v>
      </c>
    </row>
    <row r="34" spans="2:23" x14ac:dyDescent="0.3">
      <c r="J34" s="1">
        <v>250</v>
      </c>
      <c r="K34">
        <f t="shared" si="1"/>
        <v>500</v>
      </c>
      <c r="L34">
        <f t="shared" si="2"/>
        <v>0.5</v>
      </c>
      <c r="M34">
        <f t="shared" si="3"/>
        <v>0.5</v>
      </c>
      <c r="W34">
        <f>W33+125</f>
        <v>925</v>
      </c>
    </row>
    <row r="35" spans="2:23" x14ac:dyDescent="0.3">
      <c r="J35" s="1">
        <v>300</v>
      </c>
      <c r="K35">
        <f t="shared" si="1"/>
        <v>600</v>
      </c>
      <c r="L35">
        <f t="shared" si="2"/>
        <v>0.6</v>
      </c>
      <c r="M35">
        <f t="shared" si="3"/>
        <v>0.6</v>
      </c>
      <c r="W35">
        <f>W34+125</f>
        <v>1050</v>
      </c>
    </row>
    <row r="36" spans="2:23" x14ac:dyDescent="0.3">
      <c r="J36" s="1">
        <v>300</v>
      </c>
      <c r="K36">
        <f t="shared" si="1"/>
        <v>600</v>
      </c>
      <c r="L36">
        <f t="shared" si="2"/>
        <v>0.6</v>
      </c>
      <c r="M36">
        <f t="shared" si="3"/>
        <v>0.6</v>
      </c>
      <c r="W36">
        <f>W35+150</f>
        <v>1200</v>
      </c>
    </row>
    <row r="37" spans="2:23" x14ac:dyDescent="0.3">
      <c r="J37" s="1">
        <v>300</v>
      </c>
      <c r="K37">
        <f t="shared" si="1"/>
        <v>600</v>
      </c>
      <c r="L37">
        <f t="shared" si="2"/>
        <v>0.6</v>
      </c>
      <c r="M37">
        <f t="shared" si="3"/>
        <v>0.6</v>
      </c>
      <c r="W37">
        <f>W36+150</f>
        <v>1350</v>
      </c>
    </row>
    <row r="38" spans="2:23" x14ac:dyDescent="0.3">
      <c r="J38" s="1">
        <v>350</v>
      </c>
      <c r="K38">
        <f t="shared" si="1"/>
        <v>700</v>
      </c>
      <c r="L38">
        <f>K38*$E$23</f>
        <v>0.875</v>
      </c>
      <c r="M38">
        <f>K38*$E$26</f>
        <v>0.875</v>
      </c>
      <c r="N38">
        <f>K38*$E$13</f>
        <v>8.7500000000000008E-3</v>
      </c>
      <c r="O38">
        <f>K38*$E$31</f>
        <v>7.0000000000000007E-2</v>
      </c>
      <c r="W38">
        <f>W37+150</f>
        <v>1500</v>
      </c>
    </row>
    <row r="39" spans="2:23" x14ac:dyDescent="0.3">
      <c r="J39" s="1">
        <v>350</v>
      </c>
      <c r="K39">
        <f t="shared" si="1"/>
        <v>700</v>
      </c>
      <c r="L39">
        <f t="shared" ref="L39:L43" si="4">K39*$E$23</f>
        <v>0.875</v>
      </c>
      <c r="M39">
        <f t="shared" ref="M39:M43" si="5">K39*$E$26</f>
        <v>0.875</v>
      </c>
      <c r="N39">
        <f t="shared" ref="N39:N43" si="6">K39*$E$13</f>
        <v>8.7500000000000008E-3</v>
      </c>
      <c r="O39">
        <f t="shared" ref="O39:O40" si="7">K39*$E$31</f>
        <v>7.0000000000000007E-2</v>
      </c>
      <c r="W39">
        <f>W38+200</f>
        <v>1700</v>
      </c>
    </row>
    <row r="40" spans="2:23" x14ac:dyDescent="0.3">
      <c r="J40" s="1">
        <v>350</v>
      </c>
      <c r="K40">
        <f t="shared" si="1"/>
        <v>700</v>
      </c>
      <c r="L40">
        <f t="shared" si="4"/>
        <v>0.875</v>
      </c>
      <c r="M40">
        <f t="shared" si="5"/>
        <v>0.875</v>
      </c>
      <c r="N40">
        <f t="shared" si="6"/>
        <v>8.7500000000000008E-3</v>
      </c>
      <c r="O40">
        <f t="shared" si="7"/>
        <v>7.0000000000000007E-2</v>
      </c>
      <c r="W40">
        <f>W39+200</f>
        <v>1900</v>
      </c>
    </row>
    <row r="41" spans="2:23" x14ac:dyDescent="0.3">
      <c r="J41" s="1">
        <v>400</v>
      </c>
      <c r="K41">
        <f t="shared" si="1"/>
        <v>800</v>
      </c>
      <c r="L41">
        <f t="shared" si="4"/>
        <v>1</v>
      </c>
      <c r="M41">
        <f t="shared" si="5"/>
        <v>1</v>
      </c>
      <c r="N41">
        <f>K41*$E$13</f>
        <v>0.01</v>
      </c>
      <c r="O41">
        <f>K41*$E$32</f>
        <v>0.16</v>
      </c>
      <c r="W41">
        <f>W40+200</f>
        <v>2100</v>
      </c>
    </row>
    <row r="42" spans="2:23" x14ac:dyDescent="0.3">
      <c r="J42" s="1">
        <v>400</v>
      </c>
      <c r="K42">
        <f t="shared" si="1"/>
        <v>800</v>
      </c>
      <c r="L42">
        <f t="shared" si="4"/>
        <v>1</v>
      </c>
      <c r="M42">
        <f t="shared" si="5"/>
        <v>1</v>
      </c>
      <c r="N42">
        <f t="shared" si="6"/>
        <v>0.01</v>
      </c>
      <c r="O42">
        <f t="shared" ref="O42:O43" si="8">K42*$E$32</f>
        <v>0.16</v>
      </c>
    </row>
    <row r="43" spans="2:23" ht="17.25" thickBot="1" x14ac:dyDescent="0.35">
      <c r="J43" s="8">
        <v>400</v>
      </c>
      <c r="K43">
        <f t="shared" si="1"/>
        <v>800</v>
      </c>
      <c r="L43">
        <f t="shared" si="4"/>
        <v>1</v>
      </c>
      <c r="M43">
        <f t="shared" si="5"/>
        <v>1</v>
      </c>
      <c r="N43">
        <f t="shared" si="6"/>
        <v>0.01</v>
      </c>
      <c r="O43">
        <f t="shared" si="8"/>
        <v>0.16</v>
      </c>
    </row>
    <row r="44" spans="2:23" x14ac:dyDescent="0.3">
      <c r="L44">
        <f>SUM(L20:L43)</f>
        <v>11.625</v>
      </c>
      <c r="M44">
        <f>SUM(M32:M43)</f>
        <v>8.9250000000000007</v>
      </c>
      <c r="N44">
        <f>SUM(N38:N43)</f>
        <v>5.6250000000000008E-2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1CD9-7BDF-4681-887F-879E256864DB}">
  <dimension ref="B1:BM66"/>
  <sheetViews>
    <sheetView workbookViewId="0">
      <selection activeCell="G28" sqref="G28"/>
    </sheetView>
  </sheetViews>
  <sheetFormatPr defaultRowHeight="16.5" x14ac:dyDescent="0.3"/>
  <cols>
    <col min="2" max="2" width="6.75" bestFit="1" customWidth="1"/>
    <col min="3" max="3" width="25.875" customWidth="1"/>
    <col min="4" max="4" width="9" bestFit="1" customWidth="1"/>
    <col min="5" max="5" width="6.25" bestFit="1" customWidth="1"/>
    <col min="6" max="15" width="7.75" bestFit="1" customWidth="1"/>
    <col min="16" max="65" width="8.625" bestFit="1" customWidth="1"/>
  </cols>
  <sheetData>
    <row r="1" spans="2:65" ht="17.25" thickBot="1" x14ac:dyDescent="0.35"/>
    <row r="2" spans="2:65" x14ac:dyDescent="0.3">
      <c r="B2" s="161" t="s">
        <v>199</v>
      </c>
      <c r="C2" s="162"/>
      <c r="E2" s="161" t="s">
        <v>280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2"/>
    </row>
    <row r="3" spans="2:65" x14ac:dyDescent="0.3">
      <c r="B3" s="3" t="s">
        <v>105</v>
      </c>
      <c r="C3" s="54" t="s">
        <v>198</v>
      </c>
      <c r="E3" s="3" t="s">
        <v>105</v>
      </c>
      <c r="F3" s="57" t="s">
        <v>200</v>
      </c>
      <c r="G3" s="57" t="s">
        <v>201</v>
      </c>
      <c r="H3" s="57" t="s">
        <v>202</v>
      </c>
      <c r="I3" s="57" t="s">
        <v>203</v>
      </c>
      <c r="J3" s="57" t="s">
        <v>204</v>
      </c>
      <c r="K3" s="57" t="s">
        <v>205</v>
      </c>
      <c r="L3" s="57" t="s">
        <v>206</v>
      </c>
      <c r="M3" s="57" t="s">
        <v>207</v>
      </c>
      <c r="N3" s="57" t="s">
        <v>208</v>
      </c>
      <c r="O3" s="57" t="s">
        <v>209</v>
      </c>
      <c r="P3" s="57" t="s">
        <v>210</v>
      </c>
      <c r="Q3" s="57" t="s">
        <v>211</v>
      </c>
      <c r="R3" s="57" t="s">
        <v>212</v>
      </c>
      <c r="S3" s="57" t="s">
        <v>213</v>
      </c>
      <c r="T3" s="57" t="s">
        <v>214</v>
      </c>
      <c r="U3" s="57" t="s">
        <v>215</v>
      </c>
      <c r="V3" s="57" t="s">
        <v>216</v>
      </c>
      <c r="W3" s="57" t="s">
        <v>217</v>
      </c>
      <c r="X3" s="57" t="s">
        <v>218</v>
      </c>
      <c r="Y3" s="57" t="s">
        <v>219</v>
      </c>
      <c r="Z3" s="57" t="s">
        <v>220</v>
      </c>
      <c r="AA3" s="57" t="s">
        <v>221</v>
      </c>
      <c r="AB3" s="57" t="s">
        <v>222</v>
      </c>
      <c r="AC3" s="57" t="s">
        <v>223</v>
      </c>
      <c r="AD3" s="57" t="s">
        <v>224</v>
      </c>
      <c r="AE3" s="57" t="s">
        <v>225</v>
      </c>
      <c r="AF3" s="57" t="s">
        <v>226</v>
      </c>
      <c r="AG3" s="57" t="s">
        <v>227</v>
      </c>
      <c r="AH3" s="57" t="s">
        <v>228</v>
      </c>
      <c r="AI3" s="57" t="s">
        <v>229</v>
      </c>
      <c r="AJ3" s="57" t="s">
        <v>230</v>
      </c>
      <c r="AK3" s="57" t="s">
        <v>231</v>
      </c>
      <c r="AL3" s="57" t="s">
        <v>232</v>
      </c>
      <c r="AM3" s="57" t="s">
        <v>233</v>
      </c>
      <c r="AN3" s="57" t="s">
        <v>234</v>
      </c>
      <c r="AO3" s="57" t="s">
        <v>235</v>
      </c>
      <c r="AP3" s="57" t="s">
        <v>236</v>
      </c>
      <c r="AQ3" s="57" t="s">
        <v>237</v>
      </c>
      <c r="AR3" s="57" t="s">
        <v>238</v>
      </c>
      <c r="AS3" s="57" t="s">
        <v>239</v>
      </c>
      <c r="AT3" s="57" t="s">
        <v>435</v>
      </c>
      <c r="AU3" s="57" t="s">
        <v>436</v>
      </c>
      <c r="AV3" s="57" t="s">
        <v>437</v>
      </c>
      <c r="AW3" s="57" t="s">
        <v>438</v>
      </c>
      <c r="AX3" s="57" t="s">
        <v>439</v>
      </c>
      <c r="AY3" s="57" t="s">
        <v>440</v>
      </c>
      <c r="AZ3" s="57" t="s">
        <v>441</v>
      </c>
      <c r="BA3" s="57" t="s">
        <v>442</v>
      </c>
      <c r="BB3" s="57" t="s">
        <v>443</v>
      </c>
      <c r="BC3" s="57" t="s">
        <v>444</v>
      </c>
      <c r="BD3" s="57" t="s">
        <v>445</v>
      </c>
      <c r="BE3" s="57" t="s">
        <v>446</v>
      </c>
      <c r="BF3" s="57" t="s">
        <v>447</v>
      </c>
      <c r="BG3" s="57" t="s">
        <v>448</v>
      </c>
      <c r="BH3" s="57" t="s">
        <v>449</v>
      </c>
      <c r="BI3" s="57" t="s">
        <v>450</v>
      </c>
      <c r="BJ3" s="57" t="s">
        <v>451</v>
      </c>
      <c r="BK3" s="57" t="s">
        <v>452</v>
      </c>
      <c r="BL3" s="57" t="s">
        <v>453</v>
      </c>
      <c r="BM3" s="54" t="s">
        <v>454</v>
      </c>
    </row>
    <row r="4" spans="2:65" x14ac:dyDescent="0.3">
      <c r="B4" s="2" t="s">
        <v>110</v>
      </c>
      <c r="C4" s="55">
        <v>10</v>
      </c>
      <c r="E4" s="2" t="s">
        <v>110</v>
      </c>
      <c r="F4" s="58">
        <v>2</v>
      </c>
      <c r="G4" s="58">
        <v>4</v>
      </c>
      <c r="H4" s="58">
        <v>6</v>
      </c>
      <c r="I4" s="58">
        <v>8</v>
      </c>
      <c r="J4" s="58">
        <v>10</v>
      </c>
      <c r="K4" s="58">
        <v>20</v>
      </c>
      <c r="L4" s="58">
        <v>40</v>
      </c>
      <c r="M4" s="58">
        <v>60</v>
      </c>
      <c r="N4" s="58">
        <v>80</v>
      </c>
      <c r="O4" s="58">
        <v>100</v>
      </c>
      <c r="P4" s="58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2"/>
    </row>
    <row r="5" spans="2:65" x14ac:dyDescent="0.3">
      <c r="B5" s="2" t="s">
        <v>114</v>
      </c>
      <c r="C5" s="55">
        <v>15</v>
      </c>
      <c r="E5" s="2" t="s">
        <v>114</v>
      </c>
      <c r="F5" s="58">
        <v>4</v>
      </c>
      <c r="G5" s="58">
        <v>8</v>
      </c>
      <c r="H5" s="58">
        <v>12</v>
      </c>
      <c r="I5" s="58">
        <v>16</v>
      </c>
      <c r="J5" s="58">
        <v>20</v>
      </c>
      <c r="K5" s="58">
        <v>40</v>
      </c>
      <c r="L5" s="58">
        <v>80</v>
      </c>
      <c r="M5" s="58">
        <v>120</v>
      </c>
      <c r="N5" s="58">
        <v>160</v>
      </c>
      <c r="O5" s="58">
        <v>200</v>
      </c>
      <c r="P5" s="58">
        <v>200</v>
      </c>
      <c r="Q5" s="58">
        <v>400</v>
      </c>
      <c r="R5" s="58">
        <v>600</v>
      </c>
      <c r="S5" s="58">
        <v>800</v>
      </c>
      <c r="T5" s="58">
        <v>1000</v>
      </c>
      <c r="U5" s="58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2"/>
    </row>
    <row r="6" spans="2:65" x14ac:dyDescent="0.3">
      <c r="B6" s="2" t="s">
        <v>116</v>
      </c>
      <c r="C6" s="55">
        <v>20</v>
      </c>
      <c r="E6" s="2" t="s">
        <v>116</v>
      </c>
      <c r="F6" s="58">
        <v>6</v>
      </c>
      <c r="G6" s="58">
        <v>12</v>
      </c>
      <c r="H6" s="58">
        <v>18</v>
      </c>
      <c r="I6" s="58">
        <v>24</v>
      </c>
      <c r="J6" s="58">
        <v>30</v>
      </c>
      <c r="K6" s="58">
        <v>60</v>
      </c>
      <c r="L6" s="58">
        <v>120</v>
      </c>
      <c r="M6" s="58">
        <v>180</v>
      </c>
      <c r="N6" s="58">
        <v>240</v>
      </c>
      <c r="O6" s="58">
        <v>300</v>
      </c>
      <c r="P6" s="58">
        <v>400</v>
      </c>
      <c r="Q6" s="58">
        <v>800</v>
      </c>
      <c r="R6" s="58">
        <v>1200</v>
      </c>
      <c r="S6" s="58">
        <v>1600</v>
      </c>
      <c r="T6" s="58">
        <v>2000</v>
      </c>
      <c r="U6" s="58">
        <v>2000</v>
      </c>
      <c r="V6" s="58">
        <v>2000</v>
      </c>
      <c r="W6" s="58">
        <v>2000</v>
      </c>
      <c r="X6" s="58">
        <v>2000</v>
      </c>
      <c r="Y6" s="58">
        <v>2000</v>
      </c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2"/>
    </row>
    <row r="7" spans="2:65" x14ac:dyDescent="0.3">
      <c r="B7" s="2" t="s">
        <v>117</v>
      </c>
      <c r="C7" s="55">
        <v>25</v>
      </c>
      <c r="E7" s="2" t="s">
        <v>117</v>
      </c>
      <c r="F7" s="58">
        <v>8</v>
      </c>
      <c r="G7" s="58">
        <v>16</v>
      </c>
      <c r="H7" s="58">
        <v>24</v>
      </c>
      <c r="I7" s="58">
        <v>32</v>
      </c>
      <c r="J7" s="58">
        <v>40</v>
      </c>
      <c r="K7" s="58">
        <v>80</v>
      </c>
      <c r="L7" s="58">
        <v>160</v>
      </c>
      <c r="M7" s="58">
        <v>240</v>
      </c>
      <c r="N7" s="58">
        <v>320</v>
      </c>
      <c r="O7" s="58">
        <v>400</v>
      </c>
      <c r="P7" s="58">
        <v>600</v>
      </c>
      <c r="Q7" s="58">
        <v>1200</v>
      </c>
      <c r="R7" s="58">
        <v>1800</v>
      </c>
      <c r="S7" s="58">
        <v>2400</v>
      </c>
      <c r="T7" s="58">
        <v>3000</v>
      </c>
      <c r="U7" s="58">
        <v>4000</v>
      </c>
      <c r="V7" s="58">
        <v>8000</v>
      </c>
      <c r="W7" s="58">
        <v>12000</v>
      </c>
      <c r="X7" s="58">
        <v>16000</v>
      </c>
      <c r="Y7" s="58">
        <v>20000</v>
      </c>
      <c r="Z7" s="58">
        <v>20000</v>
      </c>
      <c r="AA7" s="58">
        <v>40000</v>
      </c>
      <c r="AB7" s="58">
        <v>60000</v>
      </c>
      <c r="AC7" s="58">
        <v>80000</v>
      </c>
      <c r="AD7" s="58">
        <v>100000</v>
      </c>
      <c r="AE7" s="58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2"/>
    </row>
    <row r="8" spans="2:65" x14ac:dyDescent="0.3">
      <c r="B8" s="2" t="s">
        <v>119</v>
      </c>
      <c r="C8" s="55">
        <v>30</v>
      </c>
      <c r="E8" s="2" t="s">
        <v>119</v>
      </c>
      <c r="F8" s="58">
        <v>10</v>
      </c>
      <c r="G8" s="58">
        <v>20</v>
      </c>
      <c r="H8" s="58">
        <v>30</v>
      </c>
      <c r="I8" s="58">
        <v>40</v>
      </c>
      <c r="J8" s="58">
        <v>50</v>
      </c>
      <c r="K8" s="58">
        <v>100</v>
      </c>
      <c r="L8" s="58">
        <v>200</v>
      </c>
      <c r="M8" s="58">
        <v>300</v>
      </c>
      <c r="N8" s="58">
        <v>400</v>
      </c>
      <c r="O8" s="58">
        <v>500</v>
      </c>
      <c r="P8" s="58">
        <v>800</v>
      </c>
      <c r="Q8" s="58">
        <v>1600</v>
      </c>
      <c r="R8" s="58">
        <v>2400</v>
      </c>
      <c r="S8" s="58">
        <v>3200</v>
      </c>
      <c r="T8" s="58">
        <v>4000</v>
      </c>
      <c r="U8" s="58">
        <v>6000</v>
      </c>
      <c r="V8" s="58">
        <v>12000</v>
      </c>
      <c r="W8" s="58">
        <v>18000</v>
      </c>
      <c r="X8" s="58">
        <v>240000</v>
      </c>
      <c r="Y8" s="58">
        <v>300000</v>
      </c>
      <c r="Z8" s="58">
        <v>400000</v>
      </c>
      <c r="AA8" s="58">
        <v>800000</v>
      </c>
      <c r="AB8" s="58">
        <v>1200000</v>
      </c>
      <c r="AC8" s="58">
        <v>1600000</v>
      </c>
      <c r="AD8" s="58">
        <v>2000000</v>
      </c>
      <c r="AE8" s="58">
        <v>2000000</v>
      </c>
      <c r="AF8" s="58">
        <v>4000000</v>
      </c>
      <c r="AG8" s="58">
        <v>6000000</v>
      </c>
      <c r="AH8" s="58">
        <v>8000000</v>
      </c>
      <c r="AI8" s="58">
        <v>10000000</v>
      </c>
      <c r="AJ8" s="58"/>
      <c r="AK8" s="59"/>
      <c r="AL8" s="59"/>
      <c r="AM8" s="59"/>
      <c r="AN8" s="59"/>
      <c r="AO8" s="59"/>
      <c r="AP8" s="59"/>
      <c r="AQ8" s="59"/>
      <c r="AR8" s="59"/>
      <c r="AS8" s="59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2"/>
    </row>
    <row r="9" spans="2:65" x14ac:dyDescent="0.3">
      <c r="B9" s="2" t="s">
        <v>120</v>
      </c>
      <c r="C9" s="55">
        <v>35</v>
      </c>
      <c r="E9" s="2" t="s">
        <v>120</v>
      </c>
      <c r="F9" s="58">
        <v>120</v>
      </c>
      <c r="G9" s="58">
        <f>F9+$F$9</f>
        <v>240</v>
      </c>
      <c r="H9" s="58">
        <f>G9+$F$9</f>
        <v>360</v>
      </c>
      <c r="I9" s="58">
        <f>H9+$F$9</f>
        <v>480</v>
      </c>
      <c r="J9" s="58">
        <f>I9+$F$9</f>
        <v>600</v>
      </c>
      <c r="K9" s="58">
        <v>1200</v>
      </c>
      <c r="L9" s="58">
        <v>2400</v>
      </c>
      <c r="M9" s="58">
        <v>3600</v>
      </c>
      <c r="N9" s="58">
        <v>4800</v>
      </c>
      <c r="O9" s="58">
        <v>6000</v>
      </c>
      <c r="P9" s="58">
        <v>10000</v>
      </c>
      <c r="Q9" s="58">
        <v>20000</v>
      </c>
      <c r="R9" s="58">
        <v>30000</v>
      </c>
      <c r="S9" s="58">
        <v>40000</v>
      </c>
      <c r="T9" s="58">
        <v>50000</v>
      </c>
      <c r="U9" s="58">
        <v>80000</v>
      </c>
      <c r="V9" s="58">
        <v>160000</v>
      </c>
      <c r="W9" s="58">
        <v>240000</v>
      </c>
      <c r="X9" s="58">
        <v>320000</v>
      </c>
      <c r="Y9" s="58">
        <v>400000</v>
      </c>
      <c r="Z9" s="58">
        <v>600000</v>
      </c>
      <c r="AA9" s="58">
        <v>1200000</v>
      </c>
      <c r="AB9" s="58">
        <v>1800000</v>
      </c>
      <c r="AC9" s="58">
        <v>2400000</v>
      </c>
      <c r="AD9" s="58">
        <v>3000000</v>
      </c>
      <c r="AE9" s="58">
        <v>4000000</v>
      </c>
      <c r="AF9" s="58">
        <v>8000000</v>
      </c>
      <c r="AG9" s="58">
        <v>12000000</v>
      </c>
      <c r="AH9" s="58">
        <v>16000000</v>
      </c>
      <c r="AI9" s="58">
        <v>20000000</v>
      </c>
      <c r="AJ9" s="58">
        <v>20000000</v>
      </c>
      <c r="AK9" s="58">
        <v>20000000</v>
      </c>
      <c r="AL9" s="58">
        <v>40000000</v>
      </c>
      <c r="AM9" s="58">
        <v>40000000</v>
      </c>
      <c r="AN9" s="58">
        <v>40000000</v>
      </c>
      <c r="AO9" s="58"/>
      <c r="AP9" s="59"/>
      <c r="AQ9" s="59"/>
      <c r="AR9" s="59"/>
      <c r="AS9" s="59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2"/>
    </row>
    <row r="10" spans="2:65" x14ac:dyDescent="0.3">
      <c r="B10" s="2" t="s">
        <v>123</v>
      </c>
      <c r="C10" s="55">
        <v>40</v>
      </c>
      <c r="E10" s="2" t="s">
        <v>123</v>
      </c>
      <c r="F10" s="58">
        <v>140</v>
      </c>
      <c r="G10" s="58">
        <f>F10+$F$10</f>
        <v>280</v>
      </c>
      <c r="H10" s="58">
        <f>G10+$F$10</f>
        <v>420</v>
      </c>
      <c r="I10" s="58">
        <f>H10+$F$10</f>
        <v>560</v>
      </c>
      <c r="J10" s="58">
        <f>I10+$F$10</f>
        <v>700</v>
      </c>
      <c r="K10" s="58">
        <v>1400</v>
      </c>
      <c r="L10" s="58">
        <v>2800</v>
      </c>
      <c r="M10" s="58">
        <v>4200</v>
      </c>
      <c r="N10" s="58">
        <v>5600</v>
      </c>
      <c r="O10" s="58">
        <v>7000</v>
      </c>
      <c r="P10" s="58">
        <v>12000</v>
      </c>
      <c r="Q10" s="58">
        <v>24000</v>
      </c>
      <c r="R10" s="58">
        <v>36000</v>
      </c>
      <c r="S10" s="58">
        <v>48000</v>
      </c>
      <c r="T10" s="58">
        <v>60000</v>
      </c>
      <c r="U10" s="58">
        <v>100000</v>
      </c>
      <c r="V10" s="58">
        <v>200000</v>
      </c>
      <c r="W10" s="58">
        <v>300000</v>
      </c>
      <c r="X10" s="58">
        <v>400000</v>
      </c>
      <c r="Y10" s="58">
        <v>500000</v>
      </c>
      <c r="Z10" s="58">
        <v>800000</v>
      </c>
      <c r="AA10" s="58">
        <v>1600000</v>
      </c>
      <c r="AB10" s="58">
        <v>2400000</v>
      </c>
      <c r="AC10" s="58">
        <v>3200000</v>
      </c>
      <c r="AD10" s="58">
        <v>4000000</v>
      </c>
      <c r="AE10" s="58">
        <v>6000000</v>
      </c>
      <c r="AF10" s="58">
        <v>12000000</v>
      </c>
      <c r="AG10" s="58">
        <v>18000000</v>
      </c>
      <c r="AH10" s="58">
        <v>24000000</v>
      </c>
      <c r="AI10" s="58">
        <v>30000000</v>
      </c>
      <c r="AJ10" s="58">
        <v>30000000</v>
      </c>
      <c r="AK10" s="58">
        <v>30000000</v>
      </c>
      <c r="AL10" s="58">
        <v>40000000</v>
      </c>
      <c r="AM10" s="58">
        <v>40000000</v>
      </c>
      <c r="AN10" s="58">
        <v>40000000</v>
      </c>
      <c r="AO10" s="58">
        <v>60000000</v>
      </c>
      <c r="AP10" s="58">
        <v>60000000</v>
      </c>
      <c r="AQ10" s="58">
        <v>60000000</v>
      </c>
      <c r="AR10" s="58">
        <v>60000000</v>
      </c>
      <c r="AS10" s="58">
        <v>60000000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2"/>
    </row>
    <row r="11" spans="2:65" x14ac:dyDescent="0.3">
      <c r="B11" s="2" t="s">
        <v>397</v>
      </c>
      <c r="C11" s="55">
        <v>50</v>
      </c>
      <c r="E11" s="2" t="s">
        <v>396</v>
      </c>
      <c r="F11" s="58">
        <v>160</v>
      </c>
      <c r="G11" s="58">
        <v>320</v>
      </c>
      <c r="H11" s="58">
        <v>480</v>
      </c>
      <c r="I11" s="58">
        <v>640</v>
      </c>
      <c r="J11" s="58">
        <v>800</v>
      </c>
      <c r="K11" s="58">
        <v>1600</v>
      </c>
      <c r="L11" s="58">
        <v>3200</v>
      </c>
      <c r="M11" s="58">
        <v>4800</v>
      </c>
      <c r="N11" s="58">
        <v>6400</v>
      </c>
      <c r="O11" s="58">
        <v>8000</v>
      </c>
      <c r="P11" s="58">
        <v>14000</v>
      </c>
      <c r="Q11" s="58">
        <v>28000</v>
      </c>
      <c r="R11" s="58">
        <v>42000</v>
      </c>
      <c r="S11" s="58">
        <v>56000</v>
      </c>
      <c r="T11" s="58">
        <v>70000</v>
      </c>
      <c r="U11" s="58">
        <v>120000</v>
      </c>
      <c r="V11" s="58">
        <v>240000</v>
      </c>
      <c r="W11" s="58">
        <v>360000</v>
      </c>
      <c r="X11" s="58">
        <v>480000</v>
      </c>
      <c r="Y11" s="58">
        <v>600000</v>
      </c>
      <c r="Z11" s="58">
        <v>1000000</v>
      </c>
      <c r="AA11" s="58">
        <v>2000000</v>
      </c>
      <c r="AB11" s="58">
        <v>3000000</v>
      </c>
      <c r="AC11" s="58">
        <v>4000000</v>
      </c>
      <c r="AD11" s="58">
        <v>5000000</v>
      </c>
      <c r="AE11" s="58">
        <v>8000000</v>
      </c>
      <c r="AF11" s="58">
        <v>16000000</v>
      </c>
      <c r="AG11" s="58">
        <v>24000000</v>
      </c>
      <c r="AH11" s="58">
        <v>32000000</v>
      </c>
      <c r="AI11" s="58">
        <v>40000000</v>
      </c>
      <c r="AJ11" s="58">
        <v>45000000</v>
      </c>
      <c r="AK11" s="58">
        <v>45000000</v>
      </c>
      <c r="AL11" s="58">
        <v>45000000</v>
      </c>
      <c r="AM11" s="58">
        <v>50000000</v>
      </c>
      <c r="AN11" s="58">
        <v>50000000</v>
      </c>
      <c r="AO11" s="58">
        <v>60000000</v>
      </c>
      <c r="AP11" s="58">
        <v>60000000</v>
      </c>
      <c r="AQ11" s="58">
        <v>60000000</v>
      </c>
      <c r="AR11" s="58">
        <v>60000000</v>
      </c>
      <c r="AS11" s="58">
        <v>60000000</v>
      </c>
      <c r="AT11" s="1">
        <v>70000000</v>
      </c>
      <c r="AU11" s="1">
        <v>70000000</v>
      </c>
      <c r="AV11" s="1">
        <v>70000000</v>
      </c>
      <c r="AW11" s="1">
        <v>70000000</v>
      </c>
      <c r="AX11" s="1">
        <v>70000000</v>
      </c>
      <c r="AY11" s="1">
        <v>75000000</v>
      </c>
      <c r="AZ11" s="1">
        <v>75000000</v>
      </c>
      <c r="BA11" s="1">
        <v>80000000</v>
      </c>
      <c r="BB11" s="1">
        <v>80000000</v>
      </c>
      <c r="BC11" s="1">
        <v>80000000</v>
      </c>
      <c r="BD11" s="1"/>
      <c r="BE11" s="1"/>
      <c r="BF11" s="1"/>
      <c r="BG11" s="1"/>
      <c r="BH11" s="1"/>
      <c r="BI11" s="1"/>
      <c r="BJ11" s="1"/>
      <c r="BK11" s="1"/>
      <c r="BL11" s="1"/>
      <c r="BM11" s="12"/>
    </row>
    <row r="12" spans="2:65" ht="17.25" thickBot="1" x14ac:dyDescent="0.35">
      <c r="B12" s="9" t="s">
        <v>399</v>
      </c>
      <c r="C12" s="56">
        <v>60</v>
      </c>
      <c r="E12" s="9" t="s">
        <v>398</v>
      </c>
      <c r="F12" s="61">
        <v>200</v>
      </c>
      <c r="G12" s="61">
        <v>400</v>
      </c>
      <c r="H12" s="61">
        <v>600</v>
      </c>
      <c r="I12" s="61">
        <v>800</v>
      </c>
      <c r="J12" s="61">
        <v>1000</v>
      </c>
      <c r="K12" s="61">
        <v>2000</v>
      </c>
      <c r="L12" s="61">
        <v>4000</v>
      </c>
      <c r="M12" s="61">
        <v>6000</v>
      </c>
      <c r="N12" s="61">
        <v>8000</v>
      </c>
      <c r="O12" s="61">
        <v>10000</v>
      </c>
      <c r="P12" s="61">
        <v>18000</v>
      </c>
      <c r="Q12" s="61">
        <v>36000</v>
      </c>
      <c r="R12" s="61">
        <v>54000</v>
      </c>
      <c r="S12" s="61">
        <v>72000</v>
      </c>
      <c r="T12" s="61">
        <v>90000</v>
      </c>
      <c r="U12" s="61">
        <v>160000</v>
      </c>
      <c r="V12" s="61">
        <v>320000</v>
      </c>
      <c r="W12" s="61">
        <v>480000</v>
      </c>
      <c r="X12" s="61">
        <v>640000</v>
      </c>
      <c r="Y12" s="61">
        <v>800000</v>
      </c>
      <c r="Z12" s="61">
        <v>1400000</v>
      </c>
      <c r="AA12" s="61">
        <v>2800000</v>
      </c>
      <c r="AB12" s="61">
        <v>4200000</v>
      </c>
      <c r="AC12" s="61">
        <v>5600000</v>
      </c>
      <c r="AD12" s="61">
        <v>7000000</v>
      </c>
      <c r="AE12" s="61">
        <v>12000000</v>
      </c>
      <c r="AF12" s="61">
        <v>24000000</v>
      </c>
      <c r="AG12" s="61">
        <v>36000000</v>
      </c>
      <c r="AH12" s="61">
        <v>48000000</v>
      </c>
      <c r="AI12" s="61">
        <v>60000000</v>
      </c>
      <c r="AJ12" s="61">
        <v>60000000</v>
      </c>
      <c r="AK12" s="61">
        <v>60000000</v>
      </c>
      <c r="AL12" s="61">
        <v>60000000</v>
      </c>
      <c r="AM12" s="61">
        <v>60000000</v>
      </c>
      <c r="AN12" s="61">
        <v>60000000</v>
      </c>
      <c r="AO12" s="61">
        <v>70000000</v>
      </c>
      <c r="AP12" s="61">
        <v>70000000</v>
      </c>
      <c r="AQ12" s="61">
        <v>70000000</v>
      </c>
      <c r="AR12" s="61">
        <v>70000000</v>
      </c>
      <c r="AS12" s="61">
        <v>70000000</v>
      </c>
      <c r="AT12" s="8">
        <v>75000000</v>
      </c>
      <c r="AU12" s="8">
        <v>75000000</v>
      </c>
      <c r="AV12" s="8">
        <v>75000000</v>
      </c>
      <c r="AW12" s="8">
        <v>75000000</v>
      </c>
      <c r="AX12" s="8">
        <v>75000000</v>
      </c>
      <c r="AY12" s="8">
        <v>80000000</v>
      </c>
      <c r="AZ12" s="8">
        <v>80000000</v>
      </c>
      <c r="BA12" s="8">
        <v>80000000</v>
      </c>
      <c r="BB12" s="8">
        <v>80000000</v>
      </c>
      <c r="BC12" s="8">
        <v>80000000</v>
      </c>
      <c r="BD12" s="8">
        <v>90000000</v>
      </c>
      <c r="BE12" s="8">
        <v>90000000</v>
      </c>
      <c r="BF12" s="8">
        <v>90000000</v>
      </c>
      <c r="BG12" s="8">
        <v>90000000</v>
      </c>
      <c r="BH12" s="8">
        <v>90000000</v>
      </c>
      <c r="BI12" s="8">
        <v>100000000</v>
      </c>
      <c r="BJ12" s="8">
        <v>100000000</v>
      </c>
      <c r="BK12" s="8">
        <v>100000000</v>
      </c>
      <c r="BL12" s="8">
        <v>100000000</v>
      </c>
      <c r="BM12" s="16">
        <v>100000000</v>
      </c>
    </row>
    <row r="13" spans="2:65" ht="17.25" thickBot="1" x14ac:dyDescent="0.35"/>
    <row r="14" spans="2:65" x14ac:dyDescent="0.3">
      <c r="E14" s="161" t="s">
        <v>282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2"/>
    </row>
    <row r="15" spans="2:65" x14ac:dyDescent="0.3">
      <c r="E15" s="3" t="s">
        <v>105</v>
      </c>
      <c r="F15" s="57" t="s">
        <v>200</v>
      </c>
      <c r="G15" s="57" t="s">
        <v>201</v>
      </c>
      <c r="H15" s="57" t="s">
        <v>202</v>
      </c>
      <c r="I15" s="57" t="s">
        <v>203</v>
      </c>
      <c r="J15" s="57" t="s">
        <v>204</v>
      </c>
      <c r="K15" s="57" t="s">
        <v>205</v>
      </c>
      <c r="L15" s="57" t="s">
        <v>206</v>
      </c>
      <c r="M15" s="57" t="s">
        <v>207</v>
      </c>
      <c r="N15" s="57" t="s">
        <v>208</v>
      </c>
      <c r="O15" s="57" t="s">
        <v>209</v>
      </c>
      <c r="P15" s="57" t="s">
        <v>210</v>
      </c>
      <c r="Q15" s="57" t="s">
        <v>211</v>
      </c>
      <c r="R15" s="57" t="s">
        <v>212</v>
      </c>
      <c r="S15" s="57" t="s">
        <v>213</v>
      </c>
      <c r="T15" s="57" t="s">
        <v>214</v>
      </c>
      <c r="U15" s="57" t="s">
        <v>215</v>
      </c>
      <c r="V15" s="57" t="s">
        <v>216</v>
      </c>
      <c r="W15" s="57" t="s">
        <v>217</v>
      </c>
      <c r="X15" s="57" t="s">
        <v>218</v>
      </c>
      <c r="Y15" s="57" t="s">
        <v>219</v>
      </c>
      <c r="Z15" s="57" t="s">
        <v>220</v>
      </c>
      <c r="AA15" s="57" t="s">
        <v>221</v>
      </c>
      <c r="AB15" s="57" t="s">
        <v>222</v>
      </c>
      <c r="AC15" s="57" t="s">
        <v>223</v>
      </c>
      <c r="AD15" s="57" t="s">
        <v>224</v>
      </c>
      <c r="AE15" s="57" t="s">
        <v>225</v>
      </c>
      <c r="AF15" s="57" t="s">
        <v>226</v>
      </c>
      <c r="AG15" s="57" t="s">
        <v>227</v>
      </c>
      <c r="AH15" s="57" t="s">
        <v>228</v>
      </c>
      <c r="AI15" s="57" t="s">
        <v>229</v>
      </c>
      <c r="AJ15" s="57" t="s">
        <v>230</v>
      </c>
      <c r="AK15" s="57" t="s">
        <v>231</v>
      </c>
      <c r="AL15" s="57" t="s">
        <v>232</v>
      </c>
      <c r="AM15" s="57" t="s">
        <v>233</v>
      </c>
      <c r="AN15" s="57" t="s">
        <v>234</v>
      </c>
      <c r="AO15" s="57" t="s">
        <v>235</v>
      </c>
      <c r="AP15" s="57" t="s">
        <v>236</v>
      </c>
      <c r="AQ15" s="57" t="s">
        <v>237</v>
      </c>
      <c r="AR15" s="57" t="s">
        <v>238</v>
      </c>
      <c r="AS15" s="57" t="s">
        <v>239</v>
      </c>
      <c r="AT15" s="57" t="s">
        <v>435</v>
      </c>
      <c r="AU15" s="57" t="s">
        <v>436</v>
      </c>
      <c r="AV15" s="57" t="s">
        <v>437</v>
      </c>
      <c r="AW15" s="57" t="s">
        <v>438</v>
      </c>
      <c r="AX15" s="57" t="s">
        <v>439</v>
      </c>
      <c r="AY15" s="57" t="s">
        <v>440</v>
      </c>
      <c r="AZ15" s="57" t="s">
        <v>441</v>
      </c>
      <c r="BA15" s="57" t="s">
        <v>442</v>
      </c>
      <c r="BB15" s="57" t="s">
        <v>443</v>
      </c>
      <c r="BC15" s="57" t="s">
        <v>444</v>
      </c>
      <c r="BD15" s="57" t="s">
        <v>445</v>
      </c>
      <c r="BE15" s="57" t="s">
        <v>446</v>
      </c>
      <c r="BF15" s="57" t="s">
        <v>447</v>
      </c>
      <c r="BG15" s="57" t="s">
        <v>448</v>
      </c>
      <c r="BH15" s="57" t="s">
        <v>449</v>
      </c>
      <c r="BI15" s="57" t="s">
        <v>450</v>
      </c>
      <c r="BJ15" s="57" t="s">
        <v>451</v>
      </c>
      <c r="BK15" s="57" t="s">
        <v>452</v>
      </c>
      <c r="BL15" s="57" t="s">
        <v>453</v>
      </c>
      <c r="BM15" s="54" t="s">
        <v>454</v>
      </c>
    </row>
    <row r="16" spans="2:65" x14ac:dyDescent="0.3">
      <c r="E16" s="2" t="s">
        <v>110</v>
      </c>
      <c r="F16" s="70">
        <v>31</v>
      </c>
      <c r="G16" s="70">
        <v>32</v>
      </c>
      <c r="H16" s="70">
        <v>33</v>
      </c>
      <c r="I16" s="70">
        <v>33</v>
      </c>
      <c r="J16" s="70">
        <v>34</v>
      </c>
      <c r="K16" s="70">
        <v>35</v>
      </c>
      <c r="L16" s="70">
        <v>36</v>
      </c>
      <c r="M16" s="70">
        <v>37</v>
      </c>
      <c r="N16" s="70">
        <v>38</v>
      </c>
      <c r="O16" s="70">
        <v>39</v>
      </c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2"/>
    </row>
    <row r="17" spans="5:65" x14ac:dyDescent="0.3">
      <c r="E17" s="2" t="s">
        <v>114</v>
      </c>
      <c r="F17" s="70">
        <v>33</v>
      </c>
      <c r="G17" s="70">
        <v>33</v>
      </c>
      <c r="H17" s="70">
        <v>34</v>
      </c>
      <c r="I17" s="70">
        <v>35</v>
      </c>
      <c r="J17" s="70">
        <v>35</v>
      </c>
      <c r="K17" s="70">
        <v>36</v>
      </c>
      <c r="L17" s="70">
        <v>37</v>
      </c>
      <c r="M17" s="70">
        <v>38</v>
      </c>
      <c r="N17" s="70">
        <v>39</v>
      </c>
      <c r="O17" s="70">
        <v>40</v>
      </c>
      <c r="P17" s="70">
        <v>41</v>
      </c>
      <c r="Q17" s="70">
        <v>42</v>
      </c>
      <c r="R17" s="70">
        <v>44</v>
      </c>
      <c r="S17" s="70">
        <v>45</v>
      </c>
      <c r="T17" s="70">
        <v>47</v>
      </c>
      <c r="U17" s="70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2"/>
    </row>
    <row r="18" spans="5:65" x14ac:dyDescent="0.3">
      <c r="E18" s="2" t="s">
        <v>116</v>
      </c>
      <c r="F18" s="70">
        <v>34</v>
      </c>
      <c r="G18" s="70">
        <v>36</v>
      </c>
      <c r="H18" s="70">
        <v>37</v>
      </c>
      <c r="I18" s="70">
        <v>38</v>
      </c>
      <c r="J18" s="70">
        <v>39</v>
      </c>
      <c r="K18" s="70">
        <v>40</v>
      </c>
      <c r="L18" s="70">
        <v>41</v>
      </c>
      <c r="M18" s="70">
        <v>42</v>
      </c>
      <c r="N18" s="70">
        <v>44</v>
      </c>
      <c r="O18" s="70">
        <v>45</v>
      </c>
      <c r="P18" s="70">
        <v>47</v>
      </c>
      <c r="Q18" s="70">
        <v>48</v>
      </c>
      <c r="R18" s="70">
        <v>50</v>
      </c>
      <c r="S18" s="70">
        <v>52</v>
      </c>
      <c r="T18" s="70">
        <v>54</v>
      </c>
      <c r="U18" s="70">
        <v>54</v>
      </c>
      <c r="V18" s="70">
        <v>54</v>
      </c>
      <c r="W18" s="70">
        <v>54</v>
      </c>
      <c r="X18" s="70">
        <v>54</v>
      </c>
      <c r="Y18" s="70">
        <v>54</v>
      </c>
      <c r="Z18" s="70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2"/>
    </row>
    <row r="19" spans="5:65" x14ac:dyDescent="0.3">
      <c r="E19" s="2" t="s">
        <v>117</v>
      </c>
      <c r="F19" s="70">
        <v>36</v>
      </c>
      <c r="G19" s="70">
        <v>38</v>
      </c>
      <c r="H19" s="70">
        <v>40</v>
      </c>
      <c r="I19" s="70">
        <v>42</v>
      </c>
      <c r="J19" s="70">
        <v>45</v>
      </c>
      <c r="K19" s="70">
        <v>47</v>
      </c>
      <c r="L19" s="70">
        <v>48</v>
      </c>
      <c r="M19" s="70">
        <v>50</v>
      </c>
      <c r="N19" s="70">
        <v>52</v>
      </c>
      <c r="O19" s="70">
        <v>54</v>
      </c>
      <c r="P19" s="70">
        <v>56</v>
      </c>
      <c r="Q19" s="70">
        <v>58</v>
      </c>
      <c r="R19" s="70">
        <v>61</v>
      </c>
      <c r="S19" s="70">
        <v>64</v>
      </c>
      <c r="T19" s="70">
        <v>67</v>
      </c>
      <c r="U19" s="70">
        <v>70</v>
      </c>
      <c r="V19" s="70">
        <v>70</v>
      </c>
      <c r="W19" s="70">
        <v>74</v>
      </c>
      <c r="X19" s="70">
        <v>78</v>
      </c>
      <c r="Y19" s="70">
        <v>82</v>
      </c>
      <c r="Z19" s="70">
        <v>82</v>
      </c>
      <c r="AA19" s="70">
        <v>88</v>
      </c>
      <c r="AB19" s="70">
        <v>93</v>
      </c>
      <c r="AC19" s="70">
        <v>100</v>
      </c>
      <c r="AD19" s="70">
        <v>108</v>
      </c>
      <c r="AE19" s="70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2"/>
    </row>
    <row r="20" spans="5:65" x14ac:dyDescent="0.3">
      <c r="E20" s="2" t="s">
        <v>119</v>
      </c>
      <c r="F20" s="70">
        <v>38</v>
      </c>
      <c r="G20" s="70">
        <v>40</v>
      </c>
      <c r="H20" s="70">
        <v>42</v>
      </c>
      <c r="I20" s="70">
        <v>45</v>
      </c>
      <c r="J20" s="70">
        <v>48</v>
      </c>
      <c r="K20" s="70">
        <v>50</v>
      </c>
      <c r="L20" s="70">
        <v>52</v>
      </c>
      <c r="M20" s="70">
        <v>54</v>
      </c>
      <c r="N20" s="70">
        <v>56</v>
      </c>
      <c r="O20" s="70">
        <v>58</v>
      </c>
      <c r="P20" s="70">
        <v>61</v>
      </c>
      <c r="Q20" s="70">
        <v>64</v>
      </c>
      <c r="R20" s="70">
        <v>67</v>
      </c>
      <c r="S20" s="70">
        <v>70</v>
      </c>
      <c r="T20" s="70">
        <v>74</v>
      </c>
      <c r="U20" s="70">
        <v>78</v>
      </c>
      <c r="V20" s="70">
        <v>82</v>
      </c>
      <c r="W20" s="70">
        <v>88</v>
      </c>
      <c r="X20" s="70">
        <v>93</v>
      </c>
      <c r="Y20" s="70">
        <v>140</v>
      </c>
      <c r="Z20" s="70">
        <v>156</v>
      </c>
      <c r="AA20" s="70">
        <v>156</v>
      </c>
      <c r="AB20" s="70">
        <v>156</v>
      </c>
      <c r="AC20" s="70">
        <v>175</v>
      </c>
      <c r="AD20" s="70">
        <v>175</v>
      </c>
      <c r="AE20" s="70">
        <v>175</v>
      </c>
      <c r="AF20" s="70">
        <v>200</v>
      </c>
      <c r="AG20" s="70">
        <v>200</v>
      </c>
      <c r="AH20" s="70">
        <v>200</v>
      </c>
      <c r="AI20" s="70">
        <v>200</v>
      </c>
      <c r="AJ20" s="70"/>
      <c r="AK20" s="71"/>
      <c r="AL20" s="71"/>
      <c r="AM20" s="71"/>
      <c r="AN20" s="71"/>
      <c r="AO20" s="71"/>
      <c r="AP20" s="71"/>
      <c r="AQ20" s="71"/>
      <c r="AR20" s="71"/>
      <c r="AS20" s="7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2"/>
    </row>
    <row r="21" spans="5:65" x14ac:dyDescent="0.3">
      <c r="E21" s="2" t="s">
        <v>120</v>
      </c>
      <c r="F21" s="70">
        <v>40</v>
      </c>
      <c r="G21" s="70">
        <v>42</v>
      </c>
      <c r="H21" s="70">
        <v>45</v>
      </c>
      <c r="I21" s="70">
        <v>48</v>
      </c>
      <c r="J21" s="70">
        <v>52</v>
      </c>
      <c r="K21" s="70">
        <v>54</v>
      </c>
      <c r="L21" s="70">
        <v>56</v>
      </c>
      <c r="M21" s="70">
        <v>58</v>
      </c>
      <c r="N21" s="70">
        <v>61</v>
      </c>
      <c r="O21" s="70">
        <v>64</v>
      </c>
      <c r="P21" s="70">
        <v>67</v>
      </c>
      <c r="Q21" s="70">
        <v>70</v>
      </c>
      <c r="R21" s="70">
        <v>74</v>
      </c>
      <c r="S21" s="70">
        <v>78</v>
      </c>
      <c r="T21" s="70">
        <v>82</v>
      </c>
      <c r="U21" s="70">
        <v>93</v>
      </c>
      <c r="V21" s="70">
        <v>93</v>
      </c>
      <c r="W21" s="70">
        <v>100</v>
      </c>
      <c r="X21" s="70">
        <v>100</v>
      </c>
      <c r="Y21" s="70">
        <v>108</v>
      </c>
      <c r="Z21" s="70">
        <v>108</v>
      </c>
      <c r="AA21" s="70">
        <v>108</v>
      </c>
      <c r="AB21" s="70">
        <v>117</v>
      </c>
      <c r="AC21" s="70">
        <v>117</v>
      </c>
      <c r="AD21" s="70">
        <v>127</v>
      </c>
      <c r="AE21" s="70">
        <v>127</v>
      </c>
      <c r="AF21" s="70">
        <v>140</v>
      </c>
      <c r="AG21" s="70">
        <v>156</v>
      </c>
      <c r="AH21" s="70">
        <v>175</v>
      </c>
      <c r="AI21" s="70">
        <v>200</v>
      </c>
      <c r="AJ21" s="70">
        <v>233</v>
      </c>
      <c r="AK21" s="70">
        <v>233</v>
      </c>
      <c r="AL21" s="70">
        <v>280</v>
      </c>
      <c r="AM21" s="70">
        <v>280</v>
      </c>
      <c r="AN21" s="70">
        <v>280</v>
      </c>
      <c r="AO21" s="70"/>
      <c r="AP21" s="71"/>
      <c r="AQ21" s="71"/>
      <c r="AR21" s="71"/>
      <c r="AS21" s="7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2"/>
    </row>
    <row r="22" spans="5:65" x14ac:dyDescent="0.3">
      <c r="E22" s="2" t="s">
        <v>123</v>
      </c>
      <c r="F22" s="70">
        <v>42</v>
      </c>
      <c r="G22" s="70">
        <v>45</v>
      </c>
      <c r="H22" s="70">
        <v>48</v>
      </c>
      <c r="I22" s="70">
        <v>52</v>
      </c>
      <c r="J22" s="70">
        <v>56</v>
      </c>
      <c r="K22" s="70">
        <v>58</v>
      </c>
      <c r="L22" s="70">
        <v>61</v>
      </c>
      <c r="M22" s="70">
        <v>64</v>
      </c>
      <c r="N22" s="70">
        <v>67</v>
      </c>
      <c r="O22" s="70">
        <v>70</v>
      </c>
      <c r="P22" s="70">
        <v>74</v>
      </c>
      <c r="Q22" s="70">
        <v>78</v>
      </c>
      <c r="R22" s="70">
        <v>82</v>
      </c>
      <c r="S22" s="70">
        <v>88</v>
      </c>
      <c r="T22" s="70">
        <v>93</v>
      </c>
      <c r="U22" s="70">
        <v>156</v>
      </c>
      <c r="V22" s="70">
        <v>156</v>
      </c>
      <c r="W22" s="70">
        <v>156</v>
      </c>
      <c r="X22" s="70">
        <v>175</v>
      </c>
      <c r="Y22" s="70">
        <v>175</v>
      </c>
      <c r="Z22" s="70">
        <v>175</v>
      </c>
      <c r="AA22" s="70">
        <v>200</v>
      </c>
      <c r="AB22" s="70">
        <v>200</v>
      </c>
      <c r="AC22" s="70">
        <v>200</v>
      </c>
      <c r="AD22" s="70">
        <v>233</v>
      </c>
      <c r="AE22" s="70">
        <v>233</v>
      </c>
      <c r="AF22" s="70">
        <v>233</v>
      </c>
      <c r="AG22" s="70">
        <v>233</v>
      </c>
      <c r="AH22" s="70">
        <v>233</v>
      </c>
      <c r="AI22" s="70">
        <v>233</v>
      </c>
      <c r="AJ22" s="70">
        <v>233</v>
      </c>
      <c r="AK22" s="70">
        <v>233</v>
      </c>
      <c r="AL22" s="70">
        <v>280</v>
      </c>
      <c r="AM22" s="70">
        <v>280</v>
      </c>
      <c r="AN22" s="70">
        <v>280</v>
      </c>
      <c r="AO22" s="70">
        <v>467</v>
      </c>
      <c r="AP22" s="70">
        <v>467</v>
      </c>
      <c r="AQ22" s="70">
        <v>467</v>
      </c>
      <c r="AR22" s="70">
        <v>467</v>
      </c>
      <c r="AS22" s="70">
        <v>467</v>
      </c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2"/>
    </row>
    <row r="23" spans="5:65" x14ac:dyDescent="0.3">
      <c r="E23" s="2" t="s">
        <v>396</v>
      </c>
      <c r="F23" s="70">
        <v>52</v>
      </c>
      <c r="G23" s="70">
        <v>56</v>
      </c>
      <c r="H23" s="70">
        <v>61</v>
      </c>
      <c r="I23" s="70">
        <v>67</v>
      </c>
      <c r="J23" s="70">
        <v>74</v>
      </c>
      <c r="K23" s="70">
        <v>82</v>
      </c>
      <c r="L23" s="70">
        <v>93</v>
      </c>
      <c r="M23" s="70">
        <v>100</v>
      </c>
      <c r="N23" s="70">
        <v>108</v>
      </c>
      <c r="O23" s="70">
        <v>117</v>
      </c>
      <c r="P23" s="70">
        <v>127</v>
      </c>
      <c r="Q23" s="70">
        <v>140</v>
      </c>
      <c r="R23" s="70">
        <v>156</v>
      </c>
      <c r="S23" s="70">
        <v>175</v>
      </c>
      <c r="T23" s="70">
        <v>200</v>
      </c>
      <c r="U23" s="70">
        <v>200</v>
      </c>
      <c r="V23" s="70">
        <v>233</v>
      </c>
      <c r="W23" s="70">
        <v>233</v>
      </c>
      <c r="X23" s="70">
        <v>280</v>
      </c>
      <c r="Y23" s="70">
        <v>280</v>
      </c>
      <c r="Z23" s="70">
        <v>280</v>
      </c>
      <c r="AA23" s="70">
        <v>467</v>
      </c>
      <c r="AB23" s="70">
        <v>467</v>
      </c>
      <c r="AC23" s="70">
        <v>467</v>
      </c>
      <c r="AD23" s="70">
        <v>467</v>
      </c>
      <c r="AE23" s="70">
        <v>467</v>
      </c>
      <c r="AF23" s="70">
        <v>467</v>
      </c>
      <c r="AG23" s="70">
        <v>467</v>
      </c>
      <c r="AH23" s="70">
        <v>467</v>
      </c>
      <c r="AI23" s="70">
        <v>467</v>
      </c>
      <c r="AJ23" s="70">
        <v>778</v>
      </c>
      <c r="AK23" s="70">
        <v>778</v>
      </c>
      <c r="AL23" s="70">
        <v>778</v>
      </c>
      <c r="AM23" s="70">
        <v>778</v>
      </c>
      <c r="AN23" s="70">
        <v>778</v>
      </c>
      <c r="AO23" s="70">
        <v>972</v>
      </c>
      <c r="AP23" s="70">
        <v>972</v>
      </c>
      <c r="AQ23" s="70">
        <v>972</v>
      </c>
      <c r="AR23" s="70">
        <v>972</v>
      </c>
      <c r="AS23" s="70">
        <v>972</v>
      </c>
      <c r="AT23" s="70">
        <v>1167</v>
      </c>
      <c r="AU23" s="70">
        <v>1167</v>
      </c>
      <c r="AV23" s="70">
        <v>1167</v>
      </c>
      <c r="AW23" s="70">
        <v>1167</v>
      </c>
      <c r="AX23" s="70">
        <v>1167</v>
      </c>
      <c r="AY23" s="1">
        <v>1400</v>
      </c>
      <c r="AZ23" s="1">
        <v>1400</v>
      </c>
      <c r="BA23" s="1">
        <v>1400</v>
      </c>
      <c r="BB23" s="1">
        <v>1400</v>
      </c>
      <c r="BC23" s="1">
        <v>1400</v>
      </c>
      <c r="BD23" s="1"/>
      <c r="BE23" s="1"/>
      <c r="BF23" s="1"/>
      <c r="BG23" s="1"/>
      <c r="BH23" s="1"/>
      <c r="BI23" s="1"/>
      <c r="BJ23" s="1"/>
      <c r="BK23" s="1"/>
      <c r="BL23" s="1"/>
      <c r="BM23" s="12"/>
    </row>
    <row r="24" spans="5:65" ht="17.25" thickBot="1" x14ac:dyDescent="0.35">
      <c r="E24" s="9" t="s">
        <v>398</v>
      </c>
      <c r="F24" s="72">
        <v>60</v>
      </c>
      <c r="G24" s="72">
        <v>66</v>
      </c>
      <c r="H24" s="72">
        <v>74</v>
      </c>
      <c r="I24" s="72">
        <v>80</v>
      </c>
      <c r="J24" s="72">
        <v>86</v>
      </c>
      <c r="K24" s="72">
        <v>93</v>
      </c>
      <c r="L24" s="72">
        <v>101</v>
      </c>
      <c r="M24" s="72">
        <v>107</v>
      </c>
      <c r="N24" s="72">
        <v>115</v>
      </c>
      <c r="O24" s="72">
        <v>125</v>
      </c>
      <c r="P24" s="72">
        <v>132</v>
      </c>
      <c r="Q24" s="72">
        <v>155</v>
      </c>
      <c r="R24" s="72">
        <v>167</v>
      </c>
      <c r="S24" s="72">
        <v>189</v>
      </c>
      <c r="T24" s="72">
        <v>205</v>
      </c>
      <c r="U24" s="72">
        <v>210</v>
      </c>
      <c r="V24" s="72">
        <v>233</v>
      </c>
      <c r="W24" s="72">
        <v>242</v>
      </c>
      <c r="X24" s="72">
        <v>280</v>
      </c>
      <c r="Y24" s="72">
        <v>290</v>
      </c>
      <c r="Z24" s="72">
        <v>300</v>
      </c>
      <c r="AA24" s="72">
        <v>467</v>
      </c>
      <c r="AB24" s="72">
        <v>467</v>
      </c>
      <c r="AC24" s="72">
        <v>498</v>
      </c>
      <c r="AD24" s="72">
        <v>498</v>
      </c>
      <c r="AE24" s="72">
        <v>512</v>
      </c>
      <c r="AF24" s="72">
        <v>512</v>
      </c>
      <c r="AG24" s="72">
        <v>555</v>
      </c>
      <c r="AH24" s="72">
        <v>555</v>
      </c>
      <c r="AI24" s="72">
        <v>555</v>
      </c>
      <c r="AJ24" s="72">
        <v>778</v>
      </c>
      <c r="AK24" s="72">
        <v>812</v>
      </c>
      <c r="AL24" s="72">
        <v>812</v>
      </c>
      <c r="AM24" s="72">
        <v>847</v>
      </c>
      <c r="AN24" s="72">
        <v>898</v>
      </c>
      <c r="AO24" s="72">
        <v>972</v>
      </c>
      <c r="AP24" s="72">
        <v>1024</v>
      </c>
      <c r="AQ24" s="72">
        <v>1084</v>
      </c>
      <c r="AR24" s="72">
        <v>1167</v>
      </c>
      <c r="AS24" s="72">
        <v>1167</v>
      </c>
      <c r="AT24" s="8">
        <v>1400</v>
      </c>
      <c r="AU24" s="8">
        <v>1400</v>
      </c>
      <c r="AV24" s="8">
        <v>1400</v>
      </c>
      <c r="AW24" s="8">
        <v>1400</v>
      </c>
      <c r="AX24" s="8">
        <v>1400</v>
      </c>
      <c r="AY24" s="8">
        <v>1400</v>
      </c>
      <c r="AZ24" s="8">
        <v>1400</v>
      </c>
      <c r="BA24" s="8">
        <v>1642</v>
      </c>
      <c r="BB24" s="8">
        <v>1642</v>
      </c>
      <c r="BC24" s="8">
        <v>1642</v>
      </c>
      <c r="BD24" s="8">
        <v>1642</v>
      </c>
      <c r="BE24" s="8">
        <v>1888</v>
      </c>
      <c r="BF24" s="8">
        <v>1888</v>
      </c>
      <c r="BG24" s="8">
        <v>1888</v>
      </c>
      <c r="BH24" s="8">
        <v>1888</v>
      </c>
      <c r="BI24" s="8">
        <v>2000</v>
      </c>
      <c r="BJ24" s="8">
        <v>2000</v>
      </c>
      <c r="BK24" s="8">
        <v>2000</v>
      </c>
      <c r="BL24" s="8">
        <v>2000</v>
      </c>
      <c r="BM24" s="16">
        <v>2000</v>
      </c>
    </row>
    <row r="25" spans="5:65" ht="17.25" thickBot="1" x14ac:dyDescent="0.35"/>
    <row r="26" spans="5:65" x14ac:dyDescent="0.3">
      <c r="E26" s="164" t="s">
        <v>281</v>
      </c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165"/>
      <c r="BJ26" s="165"/>
      <c r="BK26" s="165"/>
      <c r="BL26" s="165"/>
      <c r="BM26" s="166"/>
    </row>
    <row r="27" spans="5:65" x14ac:dyDescent="0.3">
      <c r="E27" s="3" t="s">
        <v>105</v>
      </c>
      <c r="F27" s="57" t="s">
        <v>240</v>
      </c>
      <c r="G27" s="57" t="s">
        <v>241</v>
      </c>
      <c r="H27" s="57" t="s">
        <v>242</v>
      </c>
      <c r="I27" s="57" t="s">
        <v>243</v>
      </c>
      <c r="J27" s="57" t="s">
        <v>244</v>
      </c>
      <c r="K27" s="57" t="s">
        <v>245</v>
      </c>
      <c r="L27" s="57" t="s">
        <v>246</v>
      </c>
      <c r="M27" s="57" t="s">
        <v>247</v>
      </c>
      <c r="N27" s="57" t="s">
        <v>248</v>
      </c>
      <c r="O27" s="57" t="s">
        <v>249</v>
      </c>
      <c r="P27" s="57" t="s">
        <v>250</v>
      </c>
      <c r="Q27" s="57" t="s">
        <v>251</v>
      </c>
      <c r="R27" s="57" t="s">
        <v>252</v>
      </c>
      <c r="S27" s="57" t="s">
        <v>253</v>
      </c>
      <c r="T27" s="57" t="s">
        <v>254</v>
      </c>
      <c r="U27" s="57" t="s">
        <v>255</v>
      </c>
      <c r="V27" s="57" t="s">
        <v>256</v>
      </c>
      <c r="W27" s="57" t="s">
        <v>257</v>
      </c>
      <c r="X27" s="57" t="s">
        <v>258</v>
      </c>
      <c r="Y27" s="57" t="s">
        <v>259</v>
      </c>
      <c r="Z27" s="57" t="s">
        <v>260</v>
      </c>
      <c r="AA27" s="57" t="s">
        <v>261</v>
      </c>
      <c r="AB27" s="57" t="s">
        <v>262</v>
      </c>
      <c r="AC27" s="57" t="s">
        <v>263</v>
      </c>
      <c r="AD27" s="57" t="s">
        <v>264</v>
      </c>
      <c r="AE27" s="57" t="s">
        <v>265</v>
      </c>
      <c r="AF27" s="57" t="s">
        <v>266</v>
      </c>
      <c r="AG27" s="57" t="s">
        <v>267</v>
      </c>
      <c r="AH27" s="57" t="s">
        <v>268</v>
      </c>
      <c r="AI27" s="57" t="s">
        <v>269</v>
      </c>
      <c r="AJ27" s="57" t="s">
        <v>270</v>
      </c>
      <c r="AK27" s="57" t="s">
        <v>271</v>
      </c>
      <c r="AL27" s="57" t="s">
        <v>272</v>
      </c>
      <c r="AM27" s="57" t="s">
        <v>273</v>
      </c>
      <c r="AN27" s="57" t="s">
        <v>274</v>
      </c>
      <c r="AO27" s="57" t="s">
        <v>275</v>
      </c>
      <c r="AP27" s="57" t="s">
        <v>276</v>
      </c>
      <c r="AQ27" s="57" t="s">
        <v>277</v>
      </c>
      <c r="AR27" s="57" t="s">
        <v>278</v>
      </c>
      <c r="AS27" s="57" t="s">
        <v>279</v>
      </c>
      <c r="AT27" s="57" t="s">
        <v>455</v>
      </c>
      <c r="AU27" s="57" t="s">
        <v>456</v>
      </c>
      <c r="AV27" s="57" t="s">
        <v>457</v>
      </c>
      <c r="AW27" s="57" t="s">
        <v>458</v>
      </c>
      <c r="AX27" s="57" t="s">
        <v>459</v>
      </c>
      <c r="AY27" s="57" t="s">
        <v>460</v>
      </c>
      <c r="AZ27" s="57" t="s">
        <v>461</v>
      </c>
      <c r="BA27" s="57" t="s">
        <v>462</v>
      </c>
      <c r="BB27" s="57" t="s">
        <v>463</v>
      </c>
      <c r="BC27" s="57" t="s">
        <v>464</v>
      </c>
      <c r="BD27" s="57" t="s">
        <v>465</v>
      </c>
      <c r="BE27" s="57" t="s">
        <v>466</v>
      </c>
      <c r="BF27" s="57" t="s">
        <v>467</v>
      </c>
      <c r="BG27" s="57" t="s">
        <v>468</v>
      </c>
      <c r="BH27" s="57" t="s">
        <v>469</v>
      </c>
      <c r="BI27" s="57" t="s">
        <v>470</v>
      </c>
      <c r="BJ27" s="57" t="s">
        <v>471</v>
      </c>
      <c r="BK27" s="57" t="s">
        <v>472</v>
      </c>
      <c r="BL27" s="57" t="s">
        <v>473</v>
      </c>
      <c r="BM27" s="54" t="s">
        <v>474</v>
      </c>
    </row>
    <row r="28" spans="5:65" x14ac:dyDescent="0.3">
      <c r="E28" s="2" t="s">
        <v>110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0.9</v>
      </c>
      <c r="M28" s="63">
        <v>0.8</v>
      </c>
      <c r="N28" s="63">
        <v>0.7</v>
      </c>
      <c r="O28" s="63">
        <v>0.6</v>
      </c>
      <c r="P28" s="63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2"/>
    </row>
    <row r="29" spans="5:65" x14ac:dyDescent="0.3">
      <c r="E29" s="2" t="s">
        <v>114</v>
      </c>
      <c r="F29" s="63">
        <v>1</v>
      </c>
      <c r="G29" s="63">
        <v>1</v>
      </c>
      <c r="H29" s="63">
        <v>1</v>
      </c>
      <c r="I29" s="63">
        <v>1</v>
      </c>
      <c r="J29" s="63">
        <v>1</v>
      </c>
      <c r="K29" s="63">
        <v>1</v>
      </c>
      <c r="L29" s="63">
        <v>0.9</v>
      </c>
      <c r="M29" s="63">
        <v>0.8</v>
      </c>
      <c r="N29" s="63">
        <v>0.7</v>
      </c>
      <c r="O29" s="63">
        <v>0.6</v>
      </c>
      <c r="P29" s="63">
        <v>1</v>
      </c>
      <c r="Q29" s="63">
        <v>0.8</v>
      </c>
      <c r="R29" s="63">
        <v>0.6</v>
      </c>
      <c r="S29" s="63">
        <v>0.4</v>
      </c>
      <c r="T29" s="63">
        <v>0.2</v>
      </c>
      <c r="U29" s="6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2"/>
    </row>
    <row r="30" spans="5:65" x14ac:dyDescent="0.3">
      <c r="E30" s="2" t="s">
        <v>116</v>
      </c>
      <c r="F30" s="63">
        <v>1</v>
      </c>
      <c r="G30" s="63">
        <v>1</v>
      </c>
      <c r="H30" s="63">
        <v>1</v>
      </c>
      <c r="I30" s="63">
        <v>1</v>
      </c>
      <c r="J30" s="63">
        <v>1</v>
      </c>
      <c r="K30" s="63">
        <v>1</v>
      </c>
      <c r="L30" s="63">
        <v>0.9</v>
      </c>
      <c r="M30" s="63">
        <v>0.8</v>
      </c>
      <c r="N30" s="63">
        <v>0.7</v>
      </c>
      <c r="O30" s="63">
        <v>0.6</v>
      </c>
      <c r="P30" s="63">
        <v>1</v>
      </c>
      <c r="Q30" s="63">
        <v>0.8</v>
      </c>
      <c r="R30" s="63">
        <v>0.6</v>
      </c>
      <c r="S30" s="63">
        <v>0.4</v>
      </c>
      <c r="T30" s="63">
        <v>0.2</v>
      </c>
      <c r="U30" s="63">
        <v>1</v>
      </c>
      <c r="V30" s="63">
        <v>0.8</v>
      </c>
      <c r="W30" s="63">
        <v>0.6</v>
      </c>
      <c r="X30" s="63">
        <v>0.4</v>
      </c>
      <c r="Y30" s="63">
        <v>0.2</v>
      </c>
      <c r="Z30" s="63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2"/>
    </row>
    <row r="31" spans="5:65" x14ac:dyDescent="0.3">
      <c r="E31" s="2" t="s">
        <v>117</v>
      </c>
      <c r="F31" s="63">
        <v>1</v>
      </c>
      <c r="G31" s="63">
        <v>1</v>
      </c>
      <c r="H31" s="63">
        <v>1</v>
      </c>
      <c r="I31" s="63">
        <v>1</v>
      </c>
      <c r="J31" s="63">
        <v>1</v>
      </c>
      <c r="K31" s="63">
        <v>1</v>
      </c>
      <c r="L31" s="63">
        <v>0.9</v>
      </c>
      <c r="M31" s="63">
        <v>0.8</v>
      </c>
      <c r="N31" s="63">
        <v>0.7</v>
      </c>
      <c r="O31" s="63">
        <v>0.6</v>
      </c>
      <c r="P31" s="63">
        <v>1</v>
      </c>
      <c r="Q31" s="63">
        <v>0.8</v>
      </c>
      <c r="R31" s="63">
        <v>0.6</v>
      </c>
      <c r="S31" s="63">
        <v>0.4</v>
      </c>
      <c r="T31" s="63">
        <v>0.2</v>
      </c>
      <c r="U31" s="63">
        <v>1</v>
      </c>
      <c r="V31" s="63">
        <v>0.8</v>
      </c>
      <c r="W31" s="63">
        <v>0.6</v>
      </c>
      <c r="X31" s="63">
        <v>0.4</v>
      </c>
      <c r="Y31" s="63">
        <v>0.2</v>
      </c>
      <c r="Z31" s="63">
        <v>1</v>
      </c>
      <c r="AA31" s="63">
        <v>0.8</v>
      </c>
      <c r="AB31" s="63">
        <v>0.6</v>
      </c>
      <c r="AC31" s="63">
        <v>0.4</v>
      </c>
      <c r="AD31" s="63">
        <v>0.2</v>
      </c>
      <c r="AE31" s="63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2"/>
    </row>
    <row r="32" spans="5:65" x14ac:dyDescent="0.3">
      <c r="E32" s="2" t="s">
        <v>119</v>
      </c>
      <c r="F32" s="63">
        <v>1</v>
      </c>
      <c r="G32" s="63">
        <v>1</v>
      </c>
      <c r="H32" s="63">
        <v>1</v>
      </c>
      <c r="I32" s="63">
        <v>1</v>
      </c>
      <c r="J32" s="63">
        <v>1</v>
      </c>
      <c r="K32" s="63">
        <v>1</v>
      </c>
      <c r="L32" s="63">
        <v>0.9</v>
      </c>
      <c r="M32" s="63">
        <v>0.8</v>
      </c>
      <c r="N32" s="63">
        <v>0.7</v>
      </c>
      <c r="O32" s="63">
        <v>0.6</v>
      </c>
      <c r="P32" s="63">
        <v>1</v>
      </c>
      <c r="Q32" s="63">
        <v>0.8</v>
      </c>
      <c r="R32" s="63">
        <v>0.6</v>
      </c>
      <c r="S32" s="63">
        <v>0.4</v>
      </c>
      <c r="T32" s="63">
        <v>0.2</v>
      </c>
      <c r="U32" s="63">
        <v>1</v>
      </c>
      <c r="V32" s="63">
        <v>0.8</v>
      </c>
      <c r="W32" s="63">
        <v>0.6</v>
      </c>
      <c r="X32" s="63">
        <v>0.4</v>
      </c>
      <c r="Y32" s="63">
        <v>0.2</v>
      </c>
      <c r="Z32" s="63">
        <v>1</v>
      </c>
      <c r="AA32" s="63">
        <v>0.8</v>
      </c>
      <c r="AB32" s="63">
        <v>0.6</v>
      </c>
      <c r="AC32" s="63">
        <v>0.4</v>
      </c>
      <c r="AD32" s="63">
        <v>0.2</v>
      </c>
      <c r="AE32" s="63">
        <v>1</v>
      </c>
      <c r="AF32" s="63">
        <v>0.8</v>
      </c>
      <c r="AG32" s="63">
        <v>0.6</v>
      </c>
      <c r="AH32" s="63">
        <v>0.4</v>
      </c>
      <c r="AI32" s="63">
        <v>0.2</v>
      </c>
      <c r="AJ32" s="63"/>
      <c r="AK32" s="27"/>
      <c r="AL32" s="27"/>
      <c r="AM32" s="27"/>
      <c r="AN32" s="27"/>
      <c r="AO32" s="27"/>
      <c r="AP32" s="27"/>
      <c r="AQ32" s="27"/>
      <c r="AR32" s="27"/>
      <c r="AS32" s="27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2"/>
    </row>
    <row r="33" spans="5:65" x14ac:dyDescent="0.3">
      <c r="E33" s="2" t="s">
        <v>120</v>
      </c>
      <c r="F33" s="63">
        <v>1</v>
      </c>
      <c r="G33" s="63">
        <v>1</v>
      </c>
      <c r="H33" s="63">
        <v>1</v>
      </c>
      <c r="I33" s="63">
        <v>1</v>
      </c>
      <c r="J33" s="63">
        <v>1</v>
      </c>
      <c r="K33" s="63">
        <v>1</v>
      </c>
      <c r="L33" s="63">
        <v>0.9</v>
      </c>
      <c r="M33" s="63">
        <v>0.8</v>
      </c>
      <c r="N33" s="63">
        <v>0.7</v>
      </c>
      <c r="O33" s="63">
        <v>0.6</v>
      </c>
      <c r="P33" s="63">
        <v>1</v>
      </c>
      <c r="Q33" s="63">
        <v>0.8</v>
      </c>
      <c r="R33" s="63">
        <v>0.6</v>
      </c>
      <c r="S33" s="63">
        <v>0.4</v>
      </c>
      <c r="T33" s="63">
        <v>0.2</v>
      </c>
      <c r="U33" s="63">
        <v>1</v>
      </c>
      <c r="V33" s="63">
        <v>0.8</v>
      </c>
      <c r="W33" s="63">
        <v>0.6</v>
      </c>
      <c r="X33" s="63">
        <v>0.4</v>
      </c>
      <c r="Y33" s="63">
        <v>0.2</v>
      </c>
      <c r="Z33" s="63">
        <v>1</v>
      </c>
      <c r="AA33" s="63">
        <v>0.8</v>
      </c>
      <c r="AB33" s="63">
        <v>0.6</v>
      </c>
      <c r="AC33" s="63">
        <v>0.4</v>
      </c>
      <c r="AD33" s="63">
        <v>0.2</v>
      </c>
      <c r="AE33" s="63">
        <v>1</v>
      </c>
      <c r="AF33" s="63">
        <v>0.8</v>
      </c>
      <c r="AG33" s="63">
        <v>0.6</v>
      </c>
      <c r="AH33" s="63">
        <v>0.4</v>
      </c>
      <c r="AI33" s="63">
        <v>0.2</v>
      </c>
      <c r="AJ33" s="63">
        <v>1</v>
      </c>
      <c r="AK33" s="63">
        <v>0.8</v>
      </c>
      <c r="AL33" s="63">
        <v>0.6</v>
      </c>
      <c r="AM33" s="63">
        <v>0.4</v>
      </c>
      <c r="AN33" s="63">
        <v>0.2</v>
      </c>
      <c r="AO33" s="63"/>
      <c r="AP33" s="27"/>
      <c r="AQ33" s="27"/>
      <c r="AR33" s="27"/>
      <c r="AS33" s="27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2"/>
    </row>
    <row r="34" spans="5:65" x14ac:dyDescent="0.3">
      <c r="E34" s="2" t="s">
        <v>123</v>
      </c>
      <c r="F34" s="63">
        <v>1</v>
      </c>
      <c r="G34" s="63">
        <v>1</v>
      </c>
      <c r="H34" s="63">
        <v>1</v>
      </c>
      <c r="I34" s="63">
        <v>1</v>
      </c>
      <c r="J34" s="63">
        <v>1</v>
      </c>
      <c r="K34" s="63">
        <v>1</v>
      </c>
      <c r="L34" s="63">
        <v>0.9</v>
      </c>
      <c r="M34" s="63">
        <v>0.8</v>
      </c>
      <c r="N34" s="63">
        <v>0.7</v>
      </c>
      <c r="O34" s="63">
        <v>0.6</v>
      </c>
      <c r="P34" s="63">
        <v>1</v>
      </c>
      <c r="Q34" s="63">
        <v>0.8</v>
      </c>
      <c r="R34" s="63">
        <v>0.6</v>
      </c>
      <c r="S34" s="63">
        <v>0.4</v>
      </c>
      <c r="T34" s="63">
        <v>0.2</v>
      </c>
      <c r="U34" s="63">
        <v>1</v>
      </c>
      <c r="V34" s="63">
        <v>0.8</v>
      </c>
      <c r="W34" s="63">
        <v>0.6</v>
      </c>
      <c r="X34" s="63">
        <v>0.4</v>
      </c>
      <c r="Y34" s="63">
        <v>0.2</v>
      </c>
      <c r="Z34" s="63">
        <v>1</v>
      </c>
      <c r="AA34" s="63">
        <v>0.8</v>
      </c>
      <c r="AB34" s="63">
        <v>0.6</v>
      </c>
      <c r="AC34" s="63">
        <v>0.4</v>
      </c>
      <c r="AD34" s="63">
        <v>0.2</v>
      </c>
      <c r="AE34" s="63">
        <v>1</v>
      </c>
      <c r="AF34" s="63">
        <v>0.8</v>
      </c>
      <c r="AG34" s="63">
        <v>0.6</v>
      </c>
      <c r="AH34" s="63">
        <v>0.4</v>
      </c>
      <c r="AI34" s="63">
        <v>0.2</v>
      </c>
      <c r="AJ34" s="63">
        <v>1</v>
      </c>
      <c r="AK34" s="63">
        <v>0.8</v>
      </c>
      <c r="AL34" s="63">
        <v>0.6</v>
      </c>
      <c r="AM34" s="63">
        <v>0.4</v>
      </c>
      <c r="AN34" s="63">
        <v>0.2</v>
      </c>
      <c r="AO34" s="63">
        <v>0.1</v>
      </c>
      <c r="AP34" s="63">
        <v>0.1</v>
      </c>
      <c r="AQ34" s="63">
        <v>0.1</v>
      </c>
      <c r="AR34" s="63">
        <v>0.1</v>
      </c>
      <c r="AS34" s="63">
        <v>0.1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2"/>
    </row>
    <row r="35" spans="5:65" x14ac:dyDescent="0.3">
      <c r="E35" s="2" t="s">
        <v>397</v>
      </c>
      <c r="F35" s="63">
        <v>1</v>
      </c>
      <c r="G35" s="63">
        <v>1</v>
      </c>
      <c r="H35" s="63">
        <v>1</v>
      </c>
      <c r="I35" s="63">
        <v>1</v>
      </c>
      <c r="J35" s="63">
        <v>1</v>
      </c>
      <c r="K35" s="63">
        <v>1</v>
      </c>
      <c r="L35" s="63">
        <v>0.9</v>
      </c>
      <c r="M35" s="63">
        <v>0.8</v>
      </c>
      <c r="N35" s="63">
        <v>0.7</v>
      </c>
      <c r="O35" s="63">
        <v>0.6</v>
      </c>
      <c r="P35" s="63">
        <v>1</v>
      </c>
      <c r="Q35" s="63">
        <v>0.8</v>
      </c>
      <c r="R35" s="63">
        <v>0.6</v>
      </c>
      <c r="S35" s="63">
        <v>0.4</v>
      </c>
      <c r="T35" s="63">
        <v>0.2</v>
      </c>
      <c r="U35" s="63">
        <v>1</v>
      </c>
      <c r="V35" s="63">
        <v>0.8</v>
      </c>
      <c r="W35" s="63">
        <v>0.6</v>
      </c>
      <c r="X35" s="63">
        <v>0.4</v>
      </c>
      <c r="Y35" s="63">
        <v>0.2</v>
      </c>
      <c r="Z35" s="63">
        <v>1</v>
      </c>
      <c r="AA35" s="63">
        <v>0.8</v>
      </c>
      <c r="AB35" s="63">
        <v>0.6</v>
      </c>
      <c r="AC35" s="63">
        <v>0.4</v>
      </c>
      <c r="AD35" s="63">
        <v>0.2</v>
      </c>
      <c r="AE35" s="63">
        <v>1</v>
      </c>
      <c r="AF35" s="63">
        <v>0.8</v>
      </c>
      <c r="AG35" s="63">
        <v>0.6</v>
      </c>
      <c r="AH35" s="63">
        <v>0.4</v>
      </c>
      <c r="AI35" s="63">
        <v>0.2</v>
      </c>
      <c r="AJ35" s="63">
        <v>1</v>
      </c>
      <c r="AK35" s="63">
        <v>0.8</v>
      </c>
      <c r="AL35" s="63">
        <v>0.6</v>
      </c>
      <c r="AM35" s="63">
        <v>0.4</v>
      </c>
      <c r="AN35" s="63">
        <v>0.2</v>
      </c>
      <c r="AO35" s="63">
        <v>0.1</v>
      </c>
      <c r="AP35" s="63">
        <v>0.1</v>
      </c>
      <c r="AQ35" s="63">
        <v>0.1</v>
      </c>
      <c r="AR35" s="63">
        <v>0.1</v>
      </c>
      <c r="AS35" s="63">
        <v>0.1</v>
      </c>
      <c r="AT35" s="11">
        <v>1</v>
      </c>
      <c r="AU35" s="11">
        <v>0.75</v>
      </c>
      <c r="AV35" s="11">
        <v>0.5</v>
      </c>
      <c r="AW35" s="11">
        <v>0.25</v>
      </c>
      <c r="AX35" s="11">
        <v>0.1</v>
      </c>
      <c r="AY35" s="11">
        <v>0.1</v>
      </c>
      <c r="AZ35" s="11">
        <v>0.1</v>
      </c>
      <c r="BA35" s="11">
        <v>0.1</v>
      </c>
      <c r="BB35" s="11">
        <v>0.1</v>
      </c>
      <c r="BC35" s="11">
        <v>0.1</v>
      </c>
      <c r="BD35" s="11"/>
      <c r="BE35" s="11"/>
      <c r="BF35" s="11"/>
      <c r="BG35" s="11"/>
      <c r="BH35" s="11"/>
      <c r="BI35" s="11"/>
      <c r="BJ35" s="11"/>
      <c r="BK35" s="11"/>
      <c r="BL35" s="11"/>
      <c r="BM35" s="23"/>
    </row>
    <row r="36" spans="5:65" ht="17.25" thickBot="1" x14ac:dyDescent="0.35">
      <c r="E36" s="9" t="s">
        <v>399</v>
      </c>
      <c r="F36" s="64">
        <v>1</v>
      </c>
      <c r="G36" s="64">
        <v>1</v>
      </c>
      <c r="H36" s="64">
        <v>1</v>
      </c>
      <c r="I36" s="64">
        <v>1</v>
      </c>
      <c r="J36" s="64">
        <v>1</v>
      </c>
      <c r="K36" s="64">
        <v>1</v>
      </c>
      <c r="L36" s="64">
        <v>0.9</v>
      </c>
      <c r="M36" s="64">
        <v>0.8</v>
      </c>
      <c r="N36" s="64">
        <v>0.7</v>
      </c>
      <c r="O36" s="64">
        <v>0.6</v>
      </c>
      <c r="P36" s="64">
        <v>1</v>
      </c>
      <c r="Q36" s="64">
        <v>0.8</v>
      </c>
      <c r="R36" s="64">
        <v>0.6</v>
      </c>
      <c r="S36" s="64">
        <v>0.4</v>
      </c>
      <c r="T36" s="64">
        <v>0.2</v>
      </c>
      <c r="U36" s="64">
        <v>1</v>
      </c>
      <c r="V36" s="64">
        <v>0.8</v>
      </c>
      <c r="W36" s="64">
        <v>0.6</v>
      </c>
      <c r="X36" s="64">
        <v>0.4</v>
      </c>
      <c r="Y36" s="64">
        <v>0.2</v>
      </c>
      <c r="Z36" s="64">
        <v>1</v>
      </c>
      <c r="AA36" s="64">
        <v>0.8</v>
      </c>
      <c r="AB36" s="64">
        <v>0.6</v>
      </c>
      <c r="AC36" s="64">
        <v>0.4</v>
      </c>
      <c r="AD36" s="64">
        <v>0.2</v>
      </c>
      <c r="AE36" s="64">
        <v>1</v>
      </c>
      <c r="AF36" s="64">
        <v>0.8</v>
      </c>
      <c r="AG36" s="64">
        <v>0.6</v>
      </c>
      <c r="AH36" s="64">
        <v>0.4</v>
      </c>
      <c r="AI36" s="64">
        <v>0.2</v>
      </c>
      <c r="AJ36" s="64">
        <v>1</v>
      </c>
      <c r="AK36" s="64">
        <v>0.8</v>
      </c>
      <c r="AL36" s="64">
        <v>0.6</v>
      </c>
      <c r="AM36" s="64">
        <v>0.4</v>
      </c>
      <c r="AN36" s="64">
        <v>0.2</v>
      </c>
      <c r="AO36" s="64">
        <v>0.1</v>
      </c>
      <c r="AP36" s="64">
        <v>0.1</v>
      </c>
      <c r="AQ36" s="64">
        <v>0.1</v>
      </c>
      <c r="AR36" s="64">
        <v>0.1</v>
      </c>
      <c r="AS36" s="64">
        <v>0.1</v>
      </c>
      <c r="AT36" s="15">
        <v>1</v>
      </c>
      <c r="AU36" s="15">
        <v>0.75</v>
      </c>
      <c r="AV36" s="15">
        <v>0.5</v>
      </c>
      <c r="AW36" s="15">
        <v>0.25</v>
      </c>
      <c r="AX36" s="15">
        <v>0.1</v>
      </c>
      <c r="AY36" s="15">
        <v>0.1</v>
      </c>
      <c r="AZ36" s="15">
        <v>0.1</v>
      </c>
      <c r="BA36" s="15">
        <v>0.1</v>
      </c>
      <c r="BB36" s="15">
        <v>0.1</v>
      </c>
      <c r="BC36" s="15">
        <v>0.1</v>
      </c>
      <c r="BD36" s="15">
        <v>1</v>
      </c>
      <c r="BE36" s="15">
        <v>0.7</v>
      </c>
      <c r="BF36" s="15">
        <v>0.4</v>
      </c>
      <c r="BG36" s="15">
        <v>0.1</v>
      </c>
      <c r="BH36" s="15">
        <v>0.1</v>
      </c>
      <c r="BI36" s="15">
        <v>0.1</v>
      </c>
      <c r="BJ36" s="15">
        <v>0.1</v>
      </c>
      <c r="BK36" s="15">
        <v>0.1</v>
      </c>
      <c r="BL36" s="15">
        <v>0.1</v>
      </c>
      <c r="BM36" s="96">
        <v>0.1</v>
      </c>
    </row>
    <row r="42" spans="5:65" x14ac:dyDescent="0.3">
      <c r="F42" s="58">
        <v>2</v>
      </c>
      <c r="G42" s="58">
        <v>4</v>
      </c>
      <c r="H42" s="58">
        <v>6</v>
      </c>
      <c r="I42" s="58">
        <v>8</v>
      </c>
      <c r="J42" s="58">
        <v>10</v>
      </c>
      <c r="K42" s="58">
        <v>20</v>
      </c>
      <c r="L42" s="58">
        <v>40</v>
      </c>
      <c r="M42" s="58">
        <v>60</v>
      </c>
      <c r="N42" s="58">
        <v>80</v>
      </c>
      <c r="O42" s="58">
        <v>100</v>
      </c>
      <c r="P42" s="58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60"/>
    </row>
    <row r="43" spans="5:65" x14ac:dyDescent="0.3">
      <c r="F43" s="58">
        <v>4</v>
      </c>
      <c r="G43" s="58">
        <v>8</v>
      </c>
      <c r="H43" s="58">
        <v>12</v>
      </c>
      <c r="I43" s="58">
        <v>16</v>
      </c>
      <c r="J43" s="58">
        <v>20</v>
      </c>
      <c r="K43" s="58">
        <v>40</v>
      </c>
      <c r="L43" s="58">
        <v>80</v>
      </c>
      <c r="M43" s="58">
        <v>120</v>
      </c>
      <c r="N43" s="58">
        <v>160</v>
      </c>
      <c r="O43" s="58">
        <v>200</v>
      </c>
      <c r="P43" s="58">
        <v>200</v>
      </c>
      <c r="Q43" s="58">
        <v>400</v>
      </c>
      <c r="R43" s="58">
        <v>600</v>
      </c>
      <c r="S43" s="58">
        <v>800</v>
      </c>
      <c r="T43" s="58">
        <v>1000</v>
      </c>
      <c r="U43" s="58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60"/>
    </row>
    <row r="44" spans="5:65" x14ac:dyDescent="0.3">
      <c r="F44" s="58">
        <v>6</v>
      </c>
      <c r="G44" s="58">
        <v>12</v>
      </c>
      <c r="H44" s="58">
        <v>18</v>
      </c>
      <c r="I44" s="58">
        <v>24</v>
      </c>
      <c r="J44" s="58">
        <v>30</v>
      </c>
      <c r="K44" s="58">
        <v>60</v>
      </c>
      <c r="L44" s="58">
        <v>120</v>
      </c>
      <c r="M44" s="58">
        <v>180</v>
      </c>
      <c r="N44" s="58">
        <v>240</v>
      </c>
      <c r="O44" s="58">
        <v>300</v>
      </c>
      <c r="P44" s="58">
        <v>400</v>
      </c>
      <c r="Q44" s="58">
        <v>800</v>
      </c>
      <c r="R44" s="58">
        <v>1200</v>
      </c>
      <c r="S44" s="58">
        <v>1600</v>
      </c>
      <c r="T44" s="58">
        <v>2000</v>
      </c>
      <c r="U44" s="58">
        <v>2000</v>
      </c>
      <c r="V44" s="58">
        <v>2000</v>
      </c>
      <c r="W44" s="58">
        <v>2000</v>
      </c>
      <c r="X44" s="58">
        <v>2000</v>
      </c>
      <c r="Y44" s="58">
        <v>2000</v>
      </c>
      <c r="Z44" s="58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60"/>
    </row>
    <row r="45" spans="5:65" x14ac:dyDescent="0.3">
      <c r="F45" s="58">
        <v>8</v>
      </c>
      <c r="G45" s="58">
        <v>16</v>
      </c>
      <c r="H45" s="58">
        <v>24</v>
      </c>
      <c r="I45" s="58">
        <v>32</v>
      </c>
      <c r="J45" s="58">
        <v>40</v>
      </c>
      <c r="K45" s="58">
        <v>80</v>
      </c>
      <c r="L45" s="58">
        <v>160</v>
      </c>
      <c r="M45" s="58">
        <v>240</v>
      </c>
      <c r="N45" s="58">
        <v>320</v>
      </c>
      <c r="O45" s="58">
        <v>400</v>
      </c>
      <c r="P45" s="58">
        <v>600</v>
      </c>
      <c r="Q45" s="58">
        <v>1200</v>
      </c>
      <c r="R45" s="58">
        <v>1800</v>
      </c>
      <c r="S45" s="58">
        <v>2400</v>
      </c>
      <c r="T45" s="58">
        <v>3000</v>
      </c>
      <c r="U45" s="58">
        <v>4000</v>
      </c>
      <c r="V45" s="58">
        <v>8000</v>
      </c>
      <c r="W45" s="58">
        <v>12000</v>
      </c>
      <c r="X45" s="58">
        <v>16000</v>
      </c>
      <c r="Y45" s="58">
        <v>20000</v>
      </c>
      <c r="Z45" s="58">
        <v>20000</v>
      </c>
      <c r="AA45" s="58">
        <v>40000</v>
      </c>
      <c r="AB45" s="58">
        <v>60000</v>
      </c>
      <c r="AC45" s="58">
        <v>80000</v>
      </c>
      <c r="AD45" s="58">
        <v>100000</v>
      </c>
      <c r="AE45" s="58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60"/>
    </row>
    <row r="46" spans="5:65" x14ac:dyDescent="0.3">
      <c r="F46" s="58">
        <v>10</v>
      </c>
      <c r="G46" s="58">
        <v>20</v>
      </c>
      <c r="H46" s="58">
        <v>30</v>
      </c>
      <c r="I46" s="58">
        <v>40</v>
      </c>
      <c r="J46" s="58">
        <v>50</v>
      </c>
      <c r="K46" s="58">
        <v>100</v>
      </c>
      <c r="L46" s="58">
        <v>200</v>
      </c>
      <c r="M46" s="58">
        <v>300</v>
      </c>
      <c r="N46" s="58">
        <v>400</v>
      </c>
      <c r="O46" s="58">
        <v>500</v>
      </c>
      <c r="P46" s="58">
        <v>800</v>
      </c>
      <c r="Q46" s="58">
        <v>1600</v>
      </c>
      <c r="R46" s="58">
        <v>2400</v>
      </c>
      <c r="S46" s="58">
        <v>3200</v>
      </c>
      <c r="T46" s="58">
        <v>4000</v>
      </c>
      <c r="U46" s="58">
        <v>6000</v>
      </c>
      <c r="V46" s="58">
        <v>160000</v>
      </c>
      <c r="W46" s="58">
        <v>160000</v>
      </c>
      <c r="X46" s="58">
        <v>240000</v>
      </c>
      <c r="Y46" s="58">
        <v>300000</v>
      </c>
      <c r="Z46" s="58">
        <v>400000</v>
      </c>
      <c r="AA46" s="58">
        <v>800000</v>
      </c>
      <c r="AB46" s="58">
        <v>1200000</v>
      </c>
      <c r="AC46" s="58">
        <v>1600000</v>
      </c>
      <c r="AD46" s="58">
        <v>2000000</v>
      </c>
      <c r="AE46" s="58">
        <v>2000000</v>
      </c>
      <c r="AF46" s="58">
        <v>4000000</v>
      </c>
      <c r="AG46" s="58">
        <v>6000000</v>
      </c>
      <c r="AH46" s="58">
        <v>8000000</v>
      </c>
      <c r="AI46" s="58">
        <v>10000000</v>
      </c>
      <c r="AJ46" s="58"/>
      <c r="AK46" s="59"/>
      <c r="AL46" s="59"/>
      <c r="AM46" s="59"/>
      <c r="AN46" s="59"/>
      <c r="AO46" s="59"/>
      <c r="AP46" s="59"/>
      <c r="AQ46" s="59"/>
      <c r="AR46" s="59"/>
      <c r="AS46" s="60"/>
    </row>
    <row r="47" spans="5:65" x14ac:dyDescent="0.3">
      <c r="F47" s="58">
        <v>120</v>
      </c>
      <c r="G47" s="58">
        <f>F47+$F$9</f>
        <v>240</v>
      </c>
      <c r="H47" s="58">
        <f>G47+$F$9</f>
        <v>360</v>
      </c>
      <c r="I47" s="58">
        <f>H47+$F$9</f>
        <v>480</v>
      </c>
      <c r="J47" s="58">
        <f>I47+$F$9</f>
        <v>600</v>
      </c>
      <c r="K47" s="58">
        <v>1200</v>
      </c>
      <c r="L47" s="58">
        <v>2400</v>
      </c>
      <c r="M47" s="58">
        <v>3600</v>
      </c>
      <c r="N47" s="58">
        <v>4800</v>
      </c>
      <c r="O47" s="58">
        <v>6000</v>
      </c>
      <c r="P47" s="58">
        <v>10000</v>
      </c>
      <c r="Q47" s="58">
        <v>20000</v>
      </c>
      <c r="R47" s="58">
        <v>30000</v>
      </c>
      <c r="S47" s="58">
        <v>40000</v>
      </c>
      <c r="T47" s="58">
        <v>50000</v>
      </c>
      <c r="U47" s="58">
        <v>80000</v>
      </c>
      <c r="V47" s="58">
        <v>160000</v>
      </c>
      <c r="W47" s="58">
        <v>240000</v>
      </c>
      <c r="X47" s="58">
        <v>320000</v>
      </c>
      <c r="Y47" s="58">
        <v>400000</v>
      </c>
      <c r="Z47" s="58">
        <v>600000</v>
      </c>
      <c r="AA47" s="58">
        <v>1200000</v>
      </c>
      <c r="AB47" s="58">
        <v>1800000</v>
      </c>
      <c r="AC47" s="58">
        <v>2400000</v>
      </c>
      <c r="AD47" s="58">
        <v>3000000</v>
      </c>
      <c r="AE47" s="58">
        <v>4000000</v>
      </c>
      <c r="AF47" s="58">
        <v>8000000</v>
      </c>
      <c r="AG47" s="58">
        <v>12000000</v>
      </c>
      <c r="AH47" s="58">
        <v>16000000</v>
      </c>
      <c r="AI47" s="58">
        <v>20000000</v>
      </c>
      <c r="AJ47" s="58">
        <v>20000000</v>
      </c>
      <c r="AK47" s="58">
        <v>20000000</v>
      </c>
      <c r="AL47" s="58">
        <v>40000000</v>
      </c>
      <c r="AM47" s="58">
        <v>40000000</v>
      </c>
      <c r="AN47" s="58">
        <v>40000000</v>
      </c>
      <c r="AO47" s="58"/>
      <c r="AP47" s="59"/>
      <c r="AQ47" s="59"/>
      <c r="AR47" s="59"/>
      <c r="AS47" s="60"/>
    </row>
    <row r="48" spans="5:65" ht="17.25" thickBot="1" x14ac:dyDescent="0.35">
      <c r="F48" s="61">
        <v>140</v>
      </c>
      <c r="G48" s="61">
        <f>F48+$F$10</f>
        <v>280</v>
      </c>
      <c r="H48" s="61">
        <f>G48+$F$10</f>
        <v>420</v>
      </c>
      <c r="I48" s="61">
        <f>H48+$F$10</f>
        <v>560</v>
      </c>
      <c r="J48" s="61">
        <f>I48+$F$10</f>
        <v>700</v>
      </c>
      <c r="K48" s="61">
        <v>1400</v>
      </c>
      <c r="L48" s="61">
        <v>2800</v>
      </c>
      <c r="M48" s="61">
        <v>4200</v>
      </c>
      <c r="N48" s="61">
        <v>5600</v>
      </c>
      <c r="O48" s="61">
        <v>7000</v>
      </c>
      <c r="P48" s="61">
        <v>12000</v>
      </c>
      <c r="Q48" s="61">
        <v>24000</v>
      </c>
      <c r="R48" s="61">
        <v>36000</v>
      </c>
      <c r="S48" s="61">
        <v>48000</v>
      </c>
      <c r="T48" s="61">
        <v>60000</v>
      </c>
      <c r="U48" s="61">
        <v>100000</v>
      </c>
      <c r="V48" s="61">
        <v>200000</v>
      </c>
      <c r="W48" s="61">
        <v>300000</v>
      </c>
      <c r="X48" s="61">
        <v>400000</v>
      </c>
      <c r="Y48" s="61">
        <v>500000</v>
      </c>
      <c r="Z48" s="61">
        <v>800000</v>
      </c>
      <c r="AA48" s="61">
        <v>1600000</v>
      </c>
      <c r="AB48" s="61">
        <v>2400000</v>
      </c>
      <c r="AC48" s="61">
        <v>3200000</v>
      </c>
      <c r="AD48" s="61">
        <v>4000000</v>
      </c>
      <c r="AE48" s="61">
        <v>6000000</v>
      </c>
      <c r="AF48" s="61">
        <v>12000000</v>
      </c>
      <c r="AG48" s="61">
        <v>18000000</v>
      </c>
      <c r="AH48" s="61">
        <v>24000000</v>
      </c>
      <c r="AI48" s="61">
        <v>30000000</v>
      </c>
      <c r="AJ48" s="61">
        <v>30000000</v>
      </c>
      <c r="AK48" s="61">
        <v>30000000</v>
      </c>
      <c r="AL48" s="61">
        <v>40000000</v>
      </c>
      <c r="AM48" s="61">
        <v>40000000</v>
      </c>
      <c r="AN48" s="61">
        <v>40000000</v>
      </c>
      <c r="AO48" s="61">
        <v>60000000</v>
      </c>
      <c r="AP48" s="61">
        <v>60000000</v>
      </c>
      <c r="AQ48" s="61">
        <v>60000000</v>
      </c>
      <c r="AR48" s="61">
        <v>60000000</v>
      </c>
      <c r="AS48" s="62">
        <v>60000000</v>
      </c>
    </row>
    <row r="50" spans="6:45" x14ac:dyDescent="0.3">
      <c r="F50" s="66">
        <v>45</v>
      </c>
      <c r="G50">
        <v>44</v>
      </c>
      <c r="H50">
        <v>43</v>
      </c>
      <c r="I50">
        <v>42</v>
      </c>
      <c r="J50">
        <v>41</v>
      </c>
      <c r="K50" s="66">
        <v>40</v>
      </c>
      <c r="L50" s="66">
        <v>39</v>
      </c>
      <c r="M50" s="66">
        <v>38</v>
      </c>
      <c r="N50" s="66">
        <v>37</v>
      </c>
      <c r="O50" s="66">
        <v>36</v>
      </c>
    </row>
    <row r="51" spans="6:45" x14ac:dyDescent="0.3">
      <c r="F51">
        <v>43</v>
      </c>
      <c r="G51">
        <v>42</v>
      </c>
      <c r="H51">
        <v>41</v>
      </c>
      <c r="I51">
        <v>40</v>
      </c>
      <c r="J51">
        <v>40</v>
      </c>
      <c r="K51" s="66">
        <v>39</v>
      </c>
      <c r="L51" s="66">
        <v>38</v>
      </c>
      <c r="M51" s="66">
        <v>37</v>
      </c>
      <c r="N51" s="66">
        <v>36</v>
      </c>
      <c r="O51" s="66">
        <v>35</v>
      </c>
      <c r="P51" s="66">
        <v>34</v>
      </c>
      <c r="Q51" s="66">
        <v>33</v>
      </c>
      <c r="R51" s="66">
        <v>32</v>
      </c>
      <c r="S51" s="66">
        <v>31</v>
      </c>
      <c r="T51" s="66">
        <v>30</v>
      </c>
    </row>
    <row r="52" spans="6:45" x14ac:dyDescent="0.3">
      <c r="F52" s="66">
        <v>41</v>
      </c>
      <c r="G52">
        <v>39</v>
      </c>
      <c r="H52">
        <v>38</v>
      </c>
      <c r="I52">
        <v>37</v>
      </c>
      <c r="J52">
        <v>36</v>
      </c>
      <c r="K52" s="66">
        <v>35</v>
      </c>
      <c r="L52" s="66">
        <v>34</v>
      </c>
      <c r="M52" s="66">
        <v>33</v>
      </c>
      <c r="N52" s="66">
        <v>32</v>
      </c>
      <c r="O52" s="66">
        <v>31</v>
      </c>
      <c r="P52" s="66">
        <v>30</v>
      </c>
      <c r="Q52" s="66">
        <v>29</v>
      </c>
      <c r="R52" s="66">
        <v>28</v>
      </c>
      <c r="S52" s="66">
        <v>27</v>
      </c>
      <c r="T52" s="66">
        <v>26</v>
      </c>
      <c r="U52" s="66">
        <v>26</v>
      </c>
      <c r="V52" s="66">
        <v>26</v>
      </c>
      <c r="W52" s="66">
        <v>26</v>
      </c>
      <c r="X52" s="66">
        <v>26</v>
      </c>
      <c r="Y52" s="66">
        <v>26</v>
      </c>
    </row>
    <row r="53" spans="6:45" x14ac:dyDescent="0.3">
      <c r="F53">
        <v>39</v>
      </c>
      <c r="G53">
        <v>37</v>
      </c>
      <c r="H53">
        <v>35</v>
      </c>
      <c r="I53">
        <v>33</v>
      </c>
      <c r="J53">
        <v>31</v>
      </c>
      <c r="K53" s="66">
        <v>30</v>
      </c>
      <c r="L53" s="66">
        <v>29</v>
      </c>
      <c r="M53" s="66">
        <v>28</v>
      </c>
      <c r="N53" s="66">
        <v>27</v>
      </c>
      <c r="O53" s="66">
        <v>26</v>
      </c>
      <c r="P53" s="66">
        <v>25</v>
      </c>
      <c r="Q53" s="66">
        <v>24</v>
      </c>
      <c r="R53" s="66">
        <v>23</v>
      </c>
      <c r="S53" s="66">
        <v>22</v>
      </c>
      <c r="T53" s="66">
        <v>21</v>
      </c>
      <c r="U53" s="66">
        <v>20</v>
      </c>
      <c r="V53" s="66">
        <v>20</v>
      </c>
      <c r="W53" s="66">
        <v>19</v>
      </c>
      <c r="X53" s="66">
        <v>18</v>
      </c>
      <c r="Y53" s="66">
        <v>17</v>
      </c>
      <c r="Z53" s="66">
        <v>17</v>
      </c>
      <c r="AA53" s="66">
        <v>16</v>
      </c>
      <c r="AB53" s="66">
        <v>15</v>
      </c>
      <c r="AC53" s="66">
        <v>14</v>
      </c>
      <c r="AD53" s="66">
        <v>13</v>
      </c>
    </row>
    <row r="54" spans="6:45" x14ac:dyDescent="0.3">
      <c r="F54" s="66">
        <v>37</v>
      </c>
      <c r="G54">
        <v>35</v>
      </c>
      <c r="H54">
        <v>33</v>
      </c>
      <c r="I54">
        <v>31</v>
      </c>
      <c r="J54">
        <v>29</v>
      </c>
      <c r="K54" s="66">
        <v>28</v>
      </c>
      <c r="L54" s="66">
        <v>27</v>
      </c>
      <c r="M54" s="66">
        <v>26</v>
      </c>
      <c r="N54" s="66">
        <v>25</v>
      </c>
      <c r="O54" s="66">
        <v>24</v>
      </c>
      <c r="P54" s="66">
        <v>23</v>
      </c>
      <c r="Q54" s="66">
        <v>22</v>
      </c>
      <c r="R54" s="66">
        <v>21</v>
      </c>
      <c r="S54" s="66">
        <v>20</v>
      </c>
      <c r="T54" s="66">
        <v>19</v>
      </c>
      <c r="U54" s="66">
        <v>18</v>
      </c>
      <c r="V54" s="66">
        <v>17</v>
      </c>
      <c r="W54" s="66">
        <v>16</v>
      </c>
      <c r="X54" s="66">
        <v>15</v>
      </c>
      <c r="Y54" s="66">
        <v>10</v>
      </c>
      <c r="Z54" s="66">
        <v>9</v>
      </c>
      <c r="AA54" s="66">
        <v>9</v>
      </c>
      <c r="AB54" s="66">
        <v>9</v>
      </c>
      <c r="AC54" s="66">
        <v>8</v>
      </c>
      <c r="AD54" s="66">
        <v>8</v>
      </c>
      <c r="AE54" s="66">
        <v>8</v>
      </c>
      <c r="AF54" s="66">
        <v>7</v>
      </c>
      <c r="AG54" s="66">
        <v>7</v>
      </c>
      <c r="AH54" s="66">
        <v>7</v>
      </c>
      <c r="AI54" s="66">
        <v>7</v>
      </c>
    </row>
    <row r="55" spans="6:45" x14ac:dyDescent="0.3">
      <c r="F55">
        <v>35</v>
      </c>
      <c r="G55">
        <v>33</v>
      </c>
      <c r="H55">
        <v>31</v>
      </c>
      <c r="I55">
        <v>29</v>
      </c>
      <c r="J55">
        <v>27</v>
      </c>
      <c r="K55" s="66">
        <v>26</v>
      </c>
      <c r="L55">
        <v>25</v>
      </c>
      <c r="M55" s="66">
        <v>24</v>
      </c>
      <c r="N55">
        <v>23</v>
      </c>
      <c r="O55" s="66">
        <v>22</v>
      </c>
      <c r="P55">
        <v>21</v>
      </c>
      <c r="Q55" s="66">
        <v>20</v>
      </c>
      <c r="R55">
        <v>19</v>
      </c>
      <c r="S55" s="66">
        <v>18</v>
      </c>
      <c r="T55">
        <v>17</v>
      </c>
      <c r="U55" s="66">
        <v>15</v>
      </c>
      <c r="V55">
        <v>15</v>
      </c>
      <c r="W55" s="66">
        <v>14</v>
      </c>
      <c r="X55">
        <v>14</v>
      </c>
      <c r="Y55" s="66">
        <v>13</v>
      </c>
      <c r="Z55">
        <v>13</v>
      </c>
      <c r="AA55" s="66">
        <v>13</v>
      </c>
      <c r="AB55">
        <v>12</v>
      </c>
      <c r="AC55" s="66">
        <v>12</v>
      </c>
      <c r="AD55">
        <v>11</v>
      </c>
      <c r="AE55" s="66">
        <v>11</v>
      </c>
      <c r="AF55">
        <v>10</v>
      </c>
      <c r="AG55" s="66">
        <v>9</v>
      </c>
      <c r="AH55">
        <v>8</v>
      </c>
      <c r="AI55" s="66">
        <v>7</v>
      </c>
      <c r="AJ55">
        <v>6</v>
      </c>
      <c r="AK55" s="66">
        <v>6</v>
      </c>
      <c r="AL55">
        <v>5</v>
      </c>
      <c r="AM55" s="66">
        <v>5</v>
      </c>
      <c r="AN55">
        <v>5</v>
      </c>
    </row>
    <row r="56" spans="6:45" x14ac:dyDescent="0.3">
      <c r="F56" s="66">
        <v>33</v>
      </c>
      <c r="G56">
        <v>31</v>
      </c>
      <c r="H56">
        <v>29</v>
      </c>
      <c r="I56">
        <v>27</v>
      </c>
      <c r="J56">
        <v>25</v>
      </c>
      <c r="K56" s="66">
        <v>24</v>
      </c>
      <c r="L56">
        <v>23</v>
      </c>
      <c r="M56" s="66">
        <v>22</v>
      </c>
      <c r="N56">
        <v>21</v>
      </c>
      <c r="O56" s="66">
        <v>20</v>
      </c>
      <c r="P56">
        <v>19</v>
      </c>
      <c r="Q56" s="66">
        <v>18</v>
      </c>
      <c r="R56">
        <v>17</v>
      </c>
      <c r="S56" s="66">
        <v>16</v>
      </c>
      <c r="T56">
        <v>15</v>
      </c>
      <c r="U56" s="66">
        <v>9</v>
      </c>
      <c r="V56">
        <v>9</v>
      </c>
      <c r="W56" s="66">
        <v>9</v>
      </c>
      <c r="X56">
        <v>8</v>
      </c>
      <c r="Y56" s="66">
        <v>8</v>
      </c>
      <c r="Z56">
        <v>8</v>
      </c>
      <c r="AA56" s="66">
        <v>7</v>
      </c>
      <c r="AB56">
        <v>7</v>
      </c>
      <c r="AC56" s="66">
        <v>7</v>
      </c>
      <c r="AD56">
        <v>6</v>
      </c>
      <c r="AE56" s="66">
        <v>6</v>
      </c>
      <c r="AF56">
        <v>6</v>
      </c>
      <c r="AG56" s="66">
        <v>6</v>
      </c>
      <c r="AH56">
        <v>6</v>
      </c>
      <c r="AI56" s="66">
        <v>6</v>
      </c>
      <c r="AJ56">
        <v>6</v>
      </c>
      <c r="AK56" s="66">
        <v>6</v>
      </c>
      <c r="AL56">
        <v>5</v>
      </c>
      <c r="AM56" s="66">
        <v>5</v>
      </c>
      <c r="AN56">
        <v>5</v>
      </c>
      <c r="AO56" s="66">
        <v>3</v>
      </c>
      <c r="AP56">
        <v>3</v>
      </c>
      <c r="AQ56" s="66">
        <v>3</v>
      </c>
      <c r="AR56">
        <v>3</v>
      </c>
      <c r="AS56" s="66">
        <v>3</v>
      </c>
    </row>
    <row r="60" spans="6:45" x14ac:dyDescent="0.3">
      <c r="F60" s="65">
        <f>ROUND(1400/MAX(1,F50), 0)</f>
        <v>31</v>
      </c>
      <c r="G60" s="65">
        <f t="shared" ref="G60:O60" si="0">ROUND(1400/MAX(1,G50), 0)</f>
        <v>32</v>
      </c>
      <c r="H60" s="65">
        <f t="shared" si="0"/>
        <v>33</v>
      </c>
      <c r="I60" s="65">
        <f t="shared" si="0"/>
        <v>33</v>
      </c>
      <c r="J60" s="65">
        <f t="shared" si="0"/>
        <v>34</v>
      </c>
      <c r="K60" s="65">
        <f t="shared" si="0"/>
        <v>35</v>
      </c>
      <c r="L60" s="65">
        <f t="shared" si="0"/>
        <v>36</v>
      </c>
      <c r="M60" s="65">
        <f t="shared" si="0"/>
        <v>37</v>
      </c>
      <c r="N60" s="65">
        <f t="shared" si="0"/>
        <v>38</v>
      </c>
      <c r="O60" s="65">
        <f t="shared" si="0"/>
        <v>39</v>
      </c>
    </row>
    <row r="61" spans="6:45" x14ac:dyDescent="0.3">
      <c r="F61" s="65">
        <f t="shared" ref="F61:T61" si="1">ROUND(1400/MAX(1,F51), 0)</f>
        <v>33</v>
      </c>
      <c r="G61" s="65">
        <f t="shared" si="1"/>
        <v>33</v>
      </c>
      <c r="H61" s="65">
        <f t="shared" si="1"/>
        <v>34</v>
      </c>
      <c r="I61" s="65">
        <f t="shared" si="1"/>
        <v>35</v>
      </c>
      <c r="J61" s="65">
        <f t="shared" si="1"/>
        <v>35</v>
      </c>
      <c r="K61" s="65">
        <f t="shared" si="1"/>
        <v>36</v>
      </c>
      <c r="L61" s="65">
        <f t="shared" si="1"/>
        <v>37</v>
      </c>
      <c r="M61" s="65">
        <f t="shared" si="1"/>
        <v>38</v>
      </c>
      <c r="N61" s="65">
        <f t="shared" si="1"/>
        <v>39</v>
      </c>
      <c r="O61" s="65">
        <f t="shared" si="1"/>
        <v>40</v>
      </c>
      <c r="P61" s="65">
        <f t="shared" si="1"/>
        <v>41</v>
      </c>
      <c r="Q61" s="65">
        <f t="shared" si="1"/>
        <v>42</v>
      </c>
      <c r="R61" s="65">
        <f t="shared" si="1"/>
        <v>44</v>
      </c>
      <c r="S61" s="65">
        <f t="shared" si="1"/>
        <v>45</v>
      </c>
      <c r="T61" s="65">
        <f t="shared" si="1"/>
        <v>47</v>
      </c>
    </row>
    <row r="62" spans="6:45" x14ac:dyDescent="0.3">
      <c r="F62" s="65">
        <f t="shared" ref="F62:Y62" si="2">ROUND(1400/MAX(1,F52), 0)</f>
        <v>34</v>
      </c>
      <c r="G62" s="65">
        <f t="shared" si="2"/>
        <v>36</v>
      </c>
      <c r="H62" s="65">
        <f t="shared" si="2"/>
        <v>37</v>
      </c>
      <c r="I62" s="65">
        <f t="shared" si="2"/>
        <v>38</v>
      </c>
      <c r="J62" s="65">
        <f t="shared" si="2"/>
        <v>39</v>
      </c>
      <c r="K62" s="65">
        <f t="shared" si="2"/>
        <v>40</v>
      </c>
      <c r="L62" s="65">
        <f t="shared" si="2"/>
        <v>41</v>
      </c>
      <c r="M62" s="65">
        <f t="shared" si="2"/>
        <v>42</v>
      </c>
      <c r="N62" s="65">
        <f t="shared" si="2"/>
        <v>44</v>
      </c>
      <c r="O62" s="65">
        <f t="shared" si="2"/>
        <v>45</v>
      </c>
      <c r="P62" s="65">
        <f t="shared" si="2"/>
        <v>47</v>
      </c>
      <c r="Q62" s="65">
        <f t="shared" si="2"/>
        <v>48</v>
      </c>
      <c r="R62" s="65">
        <f t="shared" si="2"/>
        <v>50</v>
      </c>
      <c r="S62" s="65">
        <f t="shared" si="2"/>
        <v>52</v>
      </c>
      <c r="T62" s="65">
        <f t="shared" si="2"/>
        <v>54</v>
      </c>
      <c r="U62" s="65">
        <f t="shared" si="2"/>
        <v>54</v>
      </c>
      <c r="V62" s="65">
        <f t="shared" si="2"/>
        <v>54</v>
      </c>
      <c r="W62" s="65">
        <f t="shared" si="2"/>
        <v>54</v>
      </c>
      <c r="X62" s="65">
        <f t="shared" si="2"/>
        <v>54</v>
      </c>
      <c r="Y62" s="65">
        <f t="shared" si="2"/>
        <v>54</v>
      </c>
    </row>
    <row r="63" spans="6:45" x14ac:dyDescent="0.3">
      <c r="F63" s="65">
        <f t="shared" ref="F63:AD63" si="3">ROUND(1400/MAX(1,F53), 0)</f>
        <v>36</v>
      </c>
      <c r="G63" s="65">
        <f t="shared" si="3"/>
        <v>38</v>
      </c>
      <c r="H63" s="65">
        <f t="shared" si="3"/>
        <v>40</v>
      </c>
      <c r="I63" s="65">
        <f t="shared" si="3"/>
        <v>42</v>
      </c>
      <c r="J63" s="65">
        <f t="shared" si="3"/>
        <v>45</v>
      </c>
      <c r="K63" s="65">
        <f t="shared" si="3"/>
        <v>47</v>
      </c>
      <c r="L63" s="65">
        <f t="shared" si="3"/>
        <v>48</v>
      </c>
      <c r="M63" s="65">
        <f t="shared" si="3"/>
        <v>50</v>
      </c>
      <c r="N63" s="65">
        <f t="shared" si="3"/>
        <v>52</v>
      </c>
      <c r="O63" s="65">
        <f t="shared" si="3"/>
        <v>54</v>
      </c>
      <c r="P63" s="65">
        <f t="shared" si="3"/>
        <v>56</v>
      </c>
      <c r="Q63" s="65">
        <f t="shared" si="3"/>
        <v>58</v>
      </c>
      <c r="R63" s="65">
        <f t="shared" si="3"/>
        <v>61</v>
      </c>
      <c r="S63" s="65">
        <f t="shared" si="3"/>
        <v>64</v>
      </c>
      <c r="T63" s="65">
        <f t="shared" si="3"/>
        <v>67</v>
      </c>
      <c r="U63" s="65">
        <f t="shared" si="3"/>
        <v>70</v>
      </c>
      <c r="V63" s="65">
        <f t="shared" si="3"/>
        <v>70</v>
      </c>
      <c r="W63" s="65">
        <f t="shared" si="3"/>
        <v>74</v>
      </c>
      <c r="X63" s="65">
        <f t="shared" si="3"/>
        <v>78</v>
      </c>
      <c r="Y63" s="65">
        <f t="shared" si="3"/>
        <v>82</v>
      </c>
      <c r="Z63" s="65">
        <f t="shared" si="3"/>
        <v>82</v>
      </c>
      <c r="AA63" s="65">
        <f t="shared" si="3"/>
        <v>88</v>
      </c>
      <c r="AB63" s="65">
        <f t="shared" si="3"/>
        <v>93</v>
      </c>
      <c r="AC63" s="65">
        <f t="shared" si="3"/>
        <v>100</v>
      </c>
      <c r="AD63" s="65">
        <f t="shared" si="3"/>
        <v>108</v>
      </c>
    </row>
    <row r="64" spans="6:45" x14ac:dyDescent="0.3">
      <c r="F64" s="65">
        <f t="shared" ref="F64:AI64" si="4">ROUND(1400/MAX(1,F54), 0)</f>
        <v>38</v>
      </c>
      <c r="G64" s="65">
        <f t="shared" si="4"/>
        <v>40</v>
      </c>
      <c r="H64" s="65">
        <f t="shared" si="4"/>
        <v>42</v>
      </c>
      <c r="I64" s="65">
        <f t="shared" si="4"/>
        <v>45</v>
      </c>
      <c r="J64" s="65">
        <f t="shared" si="4"/>
        <v>48</v>
      </c>
      <c r="K64" s="65">
        <f t="shared" si="4"/>
        <v>50</v>
      </c>
      <c r="L64" s="65">
        <f t="shared" si="4"/>
        <v>52</v>
      </c>
      <c r="M64" s="65">
        <f t="shared" si="4"/>
        <v>54</v>
      </c>
      <c r="N64" s="65">
        <f t="shared" si="4"/>
        <v>56</v>
      </c>
      <c r="O64" s="65">
        <f t="shared" si="4"/>
        <v>58</v>
      </c>
      <c r="P64" s="65">
        <f t="shared" si="4"/>
        <v>61</v>
      </c>
      <c r="Q64" s="65">
        <f t="shared" si="4"/>
        <v>64</v>
      </c>
      <c r="R64" s="65">
        <f t="shared" si="4"/>
        <v>67</v>
      </c>
      <c r="S64" s="65">
        <f t="shared" si="4"/>
        <v>70</v>
      </c>
      <c r="T64" s="65">
        <f t="shared" si="4"/>
        <v>74</v>
      </c>
      <c r="U64" s="65">
        <f t="shared" si="4"/>
        <v>78</v>
      </c>
      <c r="V64" s="65">
        <f t="shared" si="4"/>
        <v>82</v>
      </c>
      <c r="W64" s="65">
        <f t="shared" si="4"/>
        <v>88</v>
      </c>
      <c r="X64" s="65">
        <f t="shared" si="4"/>
        <v>93</v>
      </c>
      <c r="Y64" s="65">
        <f t="shared" si="4"/>
        <v>140</v>
      </c>
      <c r="Z64" s="65">
        <f t="shared" si="4"/>
        <v>156</v>
      </c>
      <c r="AA64" s="65">
        <f t="shared" si="4"/>
        <v>156</v>
      </c>
      <c r="AB64" s="65">
        <f t="shared" si="4"/>
        <v>156</v>
      </c>
      <c r="AC64" s="65">
        <f t="shared" si="4"/>
        <v>175</v>
      </c>
      <c r="AD64" s="65">
        <f t="shared" si="4"/>
        <v>175</v>
      </c>
      <c r="AE64" s="65">
        <f t="shared" si="4"/>
        <v>175</v>
      </c>
      <c r="AF64" s="65">
        <f t="shared" si="4"/>
        <v>200</v>
      </c>
      <c r="AG64" s="65">
        <f t="shared" si="4"/>
        <v>200</v>
      </c>
      <c r="AH64" s="65">
        <f t="shared" si="4"/>
        <v>200</v>
      </c>
      <c r="AI64" s="65">
        <f t="shared" si="4"/>
        <v>200</v>
      </c>
    </row>
    <row r="65" spans="6:45" x14ac:dyDescent="0.3">
      <c r="F65" s="65">
        <f t="shared" ref="F65:AN65" si="5">ROUND(1400/MAX(1,F55), 0)</f>
        <v>40</v>
      </c>
      <c r="G65" s="65">
        <f t="shared" si="5"/>
        <v>42</v>
      </c>
      <c r="H65" s="65">
        <f t="shared" si="5"/>
        <v>45</v>
      </c>
      <c r="I65" s="65">
        <f t="shared" si="5"/>
        <v>48</v>
      </c>
      <c r="J65" s="65">
        <f t="shared" si="5"/>
        <v>52</v>
      </c>
      <c r="K65" s="65">
        <f t="shared" si="5"/>
        <v>54</v>
      </c>
      <c r="L65" s="65">
        <f t="shared" si="5"/>
        <v>56</v>
      </c>
      <c r="M65" s="65">
        <f t="shared" si="5"/>
        <v>58</v>
      </c>
      <c r="N65" s="65">
        <f t="shared" si="5"/>
        <v>61</v>
      </c>
      <c r="O65" s="65">
        <f t="shared" si="5"/>
        <v>64</v>
      </c>
      <c r="P65" s="65">
        <f t="shared" si="5"/>
        <v>67</v>
      </c>
      <c r="Q65" s="65">
        <f t="shared" si="5"/>
        <v>70</v>
      </c>
      <c r="R65" s="65">
        <f t="shared" si="5"/>
        <v>74</v>
      </c>
      <c r="S65" s="65">
        <f t="shared" si="5"/>
        <v>78</v>
      </c>
      <c r="T65" s="65">
        <f t="shared" si="5"/>
        <v>82</v>
      </c>
      <c r="U65" s="65">
        <f t="shared" si="5"/>
        <v>93</v>
      </c>
      <c r="V65" s="65">
        <f t="shared" si="5"/>
        <v>93</v>
      </c>
      <c r="W65" s="65">
        <f t="shared" si="5"/>
        <v>100</v>
      </c>
      <c r="X65" s="65">
        <f t="shared" si="5"/>
        <v>100</v>
      </c>
      <c r="Y65" s="65">
        <f t="shared" si="5"/>
        <v>108</v>
      </c>
      <c r="Z65" s="65">
        <f t="shared" si="5"/>
        <v>108</v>
      </c>
      <c r="AA65" s="65">
        <f t="shared" si="5"/>
        <v>108</v>
      </c>
      <c r="AB65" s="65">
        <f t="shared" si="5"/>
        <v>117</v>
      </c>
      <c r="AC65" s="65">
        <f t="shared" si="5"/>
        <v>117</v>
      </c>
      <c r="AD65" s="65">
        <f t="shared" si="5"/>
        <v>127</v>
      </c>
      <c r="AE65" s="65">
        <f t="shared" si="5"/>
        <v>127</v>
      </c>
      <c r="AF65" s="65">
        <f t="shared" si="5"/>
        <v>140</v>
      </c>
      <c r="AG65" s="65">
        <f t="shared" si="5"/>
        <v>156</v>
      </c>
      <c r="AH65" s="65">
        <f t="shared" si="5"/>
        <v>175</v>
      </c>
      <c r="AI65" s="65">
        <f t="shared" si="5"/>
        <v>200</v>
      </c>
      <c r="AJ65" s="65">
        <f t="shared" si="5"/>
        <v>233</v>
      </c>
      <c r="AK65" s="65">
        <f t="shared" si="5"/>
        <v>233</v>
      </c>
      <c r="AL65" s="65">
        <f t="shared" si="5"/>
        <v>280</v>
      </c>
      <c r="AM65" s="65">
        <f t="shared" si="5"/>
        <v>280</v>
      </c>
      <c r="AN65" s="65">
        <f t="shared" si="5"/>
        <v>280</v>
      </c>
    </row>
    <row r="66" spans="6:45" x14ac:dyDescent="0.3">
      <c r="F66" s="65">
        <f t="shared" ref="F66:AS66" si="6">ROUND(1400/MAX(1,F56), 0)</f>
        <v>42</v>
      </c>
      <c r="G66" s="65">
        <f t="shared" si="6"/>
        <v>45</v>
      </c>
      <c r="H66" s="65">
        <f t="shared" si="6"/>
        <v>48</v>
      </c>
      <c r="I66" s="65">
        <f t="shared" si="6"/>
        <v>52</v>
      </c>
      <c r="J66" s="65">
        <f t="shared" si="6"/>
        <v>56</v>
      </c>
      <c r="K66" s="65">
        <f t="shared" si="6"/>
        <v>58</v>
      </c>
      <c r="L66" s="65">
        <f t="shared" si="6"/>
        <v>61</v>
      </c>
      <c r="M66" s="65">
        <f t="shared" si="6"/>
        <v>64</v>
      </c>
      <c r="N66" s="65">
        <f t="shared" si="6"/>
        <v>67</v>
      </c>
      <c r="O66" s="65">
        <f t="shared" si="6"/>
        <v>70</v>
      </c>
      <c r="P66" s="65">
        <f t="shared" si="6"/>
        <v>74</v>
      </c>
      <c r="Q66" s="65">
        <f t="shared" si="6"/>
        <v>78</v>
      </c>
      <c r="R66" s="65">
        <f t="shared" si="6"/>
        <v>82</v>
      </c>
      <c r="S66" s="65">
        <f t="shared" si="6"/>
        <v>88</v>
      </c>
      <c r="T66" s="65">
        <f t="shared" si="6"/>
        <v>93</v>
      </c>
      <c r="U66" s="65">
        <f t="shared" si="6"/>
        <v>156</v>
      </c>
      <c r="V66" s="65">
        <f t="shared" si="6"/>
        <v>156</v>
      </c>
      <c r="W66" s="65">
        <f t="shared" si="6"/>
        <v>156</v>
      </c>
      <c r="X66" s="65">
        <f t="shared" si="6"/>
        <v>175</v>
      </c>
      <c r="Y66" s="65">
        <f t="shared" si="6"/>
        <v>175</v>
      </c>
      <c r="Z66" s="65">
        <f t="shared" si="6"/>
        <v>175</v>
      </c>
      <c r="AA66" s="65">
        <f t="shared" si="6"/>
        <v>200</v>
      </c>
      <c r="AB66" s="65">
        <f t="shared" si="6"/>
        <v>200</v>
      </c>
      <c r="AC66" s="65">
        <f t="shared" si="6"/>
        <v>200</v>
      </c>
      <c r="AD66" s="65">
        <f t="shared" si="6"/>
        <v>233</v>
      </c>
      <c r="AE66" s="65">
        <f t="shared" si="6"/>
        <v>233</v>
      </c>
      <c r="AF66" s="65">
        <f t="shared" si="6"/>
        <v>233</v>
      </c>
      <c r="AG66" s="65">
        <f t="shared" si="6"/>
        <v>233</v>
      </c>
      <c r="AH66" s="65">
        <f t="shared" si="6"/>
        <v>233</v>
      </c>
      <c r="AI66" s="65">
        <f t="shared" si="6"/>
        <v>233</v>
      </c>
      <c r="AJ66" s="65">
        <f t="shared" si="6"/>
        <v>233</v>
      </c>
      <c r="AK66" s="65">
        <f t="shared" si="6"/>
        <v>233</v>
      </c>
      <c r="AL66" s="65">
        <f t="shared" si="6"/>
        <v>280</v>
      </c>
      <c r="AM66" s="65">
        <f t="shared" si="6"/>
        <v>280</v>
      </c>
      <c r="AN66" s="65">
        <f t="shared" si="6"/>
        <v>280</v>
      </c>
      <c r="AO66" s="65">
        <f t="shared" si="6"/>
        <v>467</v>
      </c>
      <c r="AP66" s="65">
        <f t="shared" si="6"/>
        <v>467</v>
      </c>
      <c r="AQ66" s="65">
        <f t="shared" si="6"/>
        <v>467</v>
      </c>
      <c r="AR66" s="65">
        <f t="shared" si="6"/>
        <v>467</v>
      </c>
      <c r="AS66" s="65">
        <f t="shared" si="6"/>
        <v>467</v>
      </c>
    </row>
  </sheetData>
  <mergeCells count="4">
    <mergeCell ref="B2:C2"/>
    <mergeCell ref="E2:BM2"/>
    <mergeCell ref="E14:BM14"/>
    <mergeCell ref="E26:BM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PetData</vt:lpstr>
      <vt:lpstr>PetSkillData</vt:lpstr>
      <vt:lpstr>PetPassiveSkillData</vt:lpstr>
      <vt:lpstr>PetUpgradeData</vt:lpstr>
      <vt:lpstr>PetEvolutionData</vt:lpstr>
      <vt:lpstr>PetEquipmentData</vt:lpstr>
      <vt:lpstr>PetEquipmentUpgradeData</vt:lpstr>
      <vt:lpstr>PetEquipmentOwnStatData</vt:lpstr>
      <vt:lpstr>PetEquipmentReforgeData</vt:lpstr>
      <vt:lpstr>PetEquipmentCommonData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2025-02-12T05:53:36Z</dcterms:modified>
</cp:coreProperties>
</file>