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kavousi_mines_edu/Documents/"/>
    </mc:Choice>
  </mc:AlternateContent>
  <xr:revisionPtr revIDLastSave="546" documentId="10_ncr:0_{678AA6EA-6006-4783-85D2-61D3FE0B7F2D}" xr6:coauthVersionLast="47" xr6:coauthVersionMax="47" xr10:uidLastSave="{028EA6F9-1B50-4160-A064-5F67308254C9}"/>
  <bookViews>
    <workbookView xWindow="-120" yWindow="-120" windowWidth="20730" windowHeight="11160" xr2:uid="{8EFB6CD7-F2E1-4F07-86B3-12F0F5C22431}"/>
  </bookViews>
  <sheets>
    <sheet name="alloy1 (2)" sheetId="4" r:id="rId1"/>
    <sheet name="Sheet2" sheetId="5" r:id="rId2"/>
    <sheet name="_xltb_storage_" sheetId="6" state="veryHidden" r:id="rId3"/>
    <sheet name="Sheet1" sheetId="1" r:id="rId4"/>
    <sheet name="alloy1" sheetId="2" r:id="rId5"/>
    <sheet name="alloy2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O2" i="2"/>
  <c r="F2" i="3"/>
  <c r="H21" i="1" l="1"/>
  <c r="F20" i="1"/>
  <c r="F21" i="1"/>
  <c r="I21" i="1" s="1"/>
  <c r="W29" i="4" l="1"/>
  <c r="W20" i="4"/>
  <c r="W11" i="4"/>
  <c r="W2" i="4"/>
  <c r="Y25" i="4"/>
  <c r="Y24" i="4"/>
  <c r="Y23" i="4"/>
  <c r="Y22" i="4"/>
  <c r="Y21" i="4"/>
  <c r="Z20" i="4"/>
  <c r="Y20" i="4"/>
  <c r="Z11" i="4"/>
  <c r="Z29" i="4"/>
  <c r="Y30" i="4"/>
  <c r="Y31" i="4"/>
  <c r="Y32" i="4"/>
  <c r="Y33" i="4"/>
  <c r="Y34" i="4"/>
  <c r="Y29" i="4"/>
  <c r="Y12" i="4"/>
  <c r="Y13" i="4"/>
  <c r="Y14" i="4"/>
  <c r="Y15" i="4"/>
  <c r="Y16" i="4"/>
  <c r="Y11" i="4"/>
  <c r="T29" i="4"/>
  <c r="V29" i="4" s="1"/>
  <c r="AB29" i="4" s="1"/>
  <c r="T20" i="4"/>
  <c r="V20" i="4" s="1"/>
  <c r="AB20" i="4" s="1"/>
  <c r="T11" i="4"/>
  <c r="V11" i="4" s="1"/>
  <c r="AA11" i="4" s="1"/>
  <c r="T2" i="4"/>
  <c r="V2" i="4" s="1"/>
  <c r="G30" i="4"/>
  <c r="T30" i="4" s="1"/>
  <c r="V30" i="4" s="1"/>
  <c r="AB30" i="4" s="1"/>
  <c r="D30" i="4"/>
  <c r="D31" i="4" s="1"/>
  <c r="C30" i="4"/>
  <c r="C31" i="4" s="1"/>
  <c r="C32" i="4" s="1"/>
  <c r="B30" i="4"/>
  <c r="H29" i="4"/>
  <c r="K29" i="4" s="1"/>
  <c r="O29" i="4" s="1"/>
  <c r="P29" i="4" s="1"/>
  <c r="F29" i="4"/>
  <c r="J29" i="4" s="1"/>
  <c r="N29" i="4" s="1"/>
  <c r="Q29" i="4" s="1"/>
  <c r="E29" i="4"/>
  <c r="I29" i="4" s="1"/>
  <c r="M29" i="4" s="1"/>
  <c r="G21" i="4"/>
  <c r="T21" i="4" s="1"/>
  <c r="V21" i="4" s="1"/>
  <c r="AA21" i="4" s="1"/>
  <c r="D21" i="4"/>
  <c r="D22" i="4" s="1"/>
  <c r="C21" i="4"/>
  <c r="B21" i="4"/>
  <c r="H20" i="4"/>
  <c r="K20" i="4" s="1"/>
  <c r="O20" i="4" s="1"/>
  <c r="P20" i="4" s="1"/>
  <c r="F20" i="4"/>
  <c r="J20" i="4" s="1"/>
  <c r="N20" i="4" s="1"/>
  <c r="Q20" i="4" s="1"/>
  <c r="E20" i="4"/>
  <c r="I20" i="4" s="1"/>
  <c r="M20" i="4" s="1"/>
  <c r="G12" i="4"/>
  <c r="T12" i="4" s="1"/>
  <c r="V12" i="4" s="1"/>
  <c r="AB12" i="4" s="1"/>
  <c r="D12" i="4"/>
  <c r="D13" i="4" s="1"/>
  <c r="C12" i="4"/>
  <c r="C13" i="4" s="1"/>
  <c r="C14" i="4" s="1"/>
  <c r="B12" i="4"/>
  <c r="H11" i="4"/>
  <c r="K11" i="4" s="1"/>
  <c r="O11" i="4" s="1"/>
  <c r="P11" i="4" s="1"/>
  <c r="F11" i="4"/>
  <c r="J11" i="4" s="1"/>
  <c r="N11" i="4" s="1"/>
  <c r="Q11" i="4" s="1"/>
  <c r="E11" i="4"/>
  <c r="I11" i="4" s="1"/>
  <c r="M11" i="4" s="1"/>
  <c r="G3" i="4"/>
  <c r="T3" i="4" s="1"/>
  <c r="V3" i="4" s="1"/>
  <c r="D3" i="4"/>
  <c r="D4" i="4" s="1"/>
  <c r="C3" i="4"/>
  <c r="B3" i="4"/>
  <c r="H2" i="4"/>
  <c r="K2" i="4" s="1"/>
  <c r="O2" i="4" s="1"/>
  <c r="P2" i="4" s="1"/>
  <c r="F2" i="4"/>
  <c r="J2" i="4" s="1"/>
  <c r="N2" i="4" s="1"/>
  <c r="Q2" i="4" s="1"/>
  <c r="E2" i="4"/>
  <c r="I2" i="4" s="1"/>
  <c r="M2" i="4" s="1"/>
  <c r="Y2" i="4"/>
  <c r="Z2" i="4"/>
  <c r="Y3" i="4"/>
  <c r="Y4" i="4"/>
  <c r="Y5" i="4"/>
  <c r="Y6" i="4"/>
  <c r="Y7" i="4"/>
  <c r="W2" i="3"/>
  <c r="W29" i="3"/>
  <c r="W20" i="3"/>
  <c r="W11" i="3"/>
  <c r="Y34" i="3"/>
  <c r="Y33" i="3"/>
  <c r="Y32" i="3"/>
  <c r="Y31" i="3"/>
  <c r="Y30" i="3"/>
  <c r="G30" i="3"/>
  <c r="D30" i="3"/>
  <c r="C30" i="3"/>
  <c r="C31" i="3" s="1"/>
  <c r="C32" i="3" s="1"/>
  <c r="B30" i="3"/>
  <c r="Z29" i="3"/>
  <c r="Y29" i="3"/>
  <c r="T29" i="3"/>
  <c r="V29" i="3" s="1"/>
  <c r="AB29" i="3" s="1"/>
  <c r="H29" i="3"/>
  <c r="K29" i="3" s="1"/>
  <c r="O29" i="3" s="1"/>
  <c r="P29" i="3" s="1"/>
  <c r="F29" i="3"/>
  <c r="J29" i="3" s="1"/>
  <c r="N29" i="3" s="1"/>
  <c r="Q29" i="3" s="1"/>
  <c r="E29" i="3"/>
  <c r="I29" i="3" s="1"/>
  <c r="M29" i="3" s="1"/>
  <c r="Y25" i="3"/>
  <c r="Y24" i="3"/>
  <c r="Y23" i="3"/>
  <c r="Y22" i="3"/>
  <c r="Y21" i="3"/>
  <c r="G21" i="3"/>
  <c r="G22" i="3" s="1"/>
  <c r="D21" i="3"/>
  <c r="C21" i="3"/>
  <c r="C22" i="3" s="1"/>
  <c r="C23" i="3" s="1"/>
  <c r="B21" i="3"/>
  <c r="B22" i="3" s="1"/>
  <c r="Z20" i="3"/>
  <c r="Y20" i="3"/>
  <c r="T20" i="3"/>
  <c r="V20" i="3" s="1"/>
  <c r="AB20" i="3" s="1"/>
  <c r="H20" i="3"/>
  <c r="K20" i="3" s="1"/>
  <c r="O20" i="3" s="1"/>
  <c r="P20" i="3" s="1"/>
  <c r="F20" i="3"/>
  <c r="J20" i="3" s="1"/>
  <c r="N20" i="3" s="1"/>
  <c r="Q20" i="3" s="1"/>
  <c r="E20" i="3"/>
  <c r="I20" i="3" s="1"/>
  <c r="M20" i="3" s="1"/>
  <c r="Y16" i="3"/>
  <c r="Y15" i="3"/>
  <c r="Y14" i="3"/>
  <c r="Y13" i="3"/>
  <c r="Y12" i="3"/>
  <c r="G12" i="3"/>
  <c r="D12" i="3"/>
  <c r="C12" i="3"/>
  <c r="C13" i="3" s="1"/>
  <c r="C14" i="3" s="1"/>
  <c r="B12" i="3"/>
  <c r="W12" i="3" s="1"/>
  <c r="Z11" i="3"/>
  <c r="Y11" i="3"/>
  <c r="T11" i="3"/>
  <c r="V11" i="3" s="1"/>
  <c r="H11" i="3"/>
  <c r="K11" i="3" s="1"/>
  <c r="O11" i="3" s="1"/>
  <c r="P11" i="3" s="1"/>
  <c r="F11" i="3"/>
  <c r="J11" i="3" s="1"/>
  <c r="N11" i="3" s="1"/>
  <c r="Q11" i="3" s="1"/>
  <c r="E11" i="3"/>
  <c r="I11" i="3" s="1"/>
  <c r="M11" i="3" s="1"/>
  <c r="Y7" i="3"/>
  <c r="Y6" i="3"/>
  <c r="Y5" i="3"/>
  <c r="Y4" i="3"/>
  <c r="Y3" i="3"/>
  <c r="G3" i="3"/>
  <c r="D3" i="3"/>
  <c r="C3" i="3"/>
  <c r="C4" i="3" s="1"/>
  <c r="B3" i="3"/>
  <c r="Z2" i="3"/>
  <c r="Y2" i="3"/>
  <c r="T2" i="3"/>
  <c r="V2" i="3" s="1"/>
  <c r="AA2" i="3" s="1"/>
  <c r="H2" i="3"/>
  <c r="K2" i="3" s="1"/>
  <c r="O2" i="3" s="1"/>
  <c r="P2" i="3" s="1"/>
  <c r="J2" i="3"/>
  <c r="N2" i="3" s="1"/>
  <c r="Q2" i="3" s="1"/>
  <c r="E2" i="3"/>
  <c r="I2" i="3" s="1"/>
  <c r="M2" i="3" s="1"/>
  <c r="W26" i="2"/>
  <c r="W18" i="2"/>
  <c r="W10" i="2"/>
  <c r="Y31" i="2"/>
  <c r="G31" i="2"/>
  <c r="Y30" i="2"/>
  <c r="G30" i="2"/>
  <c r="T30" i="2" s="1"/>
  <c r="V30" i="2" s="1"/>
  <c r="AA30" i="2" s="1"/>
  <c r="Y29" i="2"/>
  <c r="G29" i="2"/>
  <c r="T29" i="2" s="1"/>
  <c r="V29" i="2" s="1"/>
  <c r="Y28" i="2"/>
  <c r="G28" i="2"/>
  <c r="T28" i="2" s="1"/>
  <c r="V28" i="2" s="1"/>
  <c r="Y27" i="2"/>
  <c r="G27" i="2"/>
  <c r="D27" i="2"/>
  <c r="D28" i="2" s="1"/>
  <c r="E28" i="2" s="1"/>
  <c r="B27" i="2"/>
  <c r="Z26" i="2"/>
  <c r="Y26" i="2"/>
  <c r="G26" i="2"/>
  <c r="T26" i="2" s="1"/>
  <c r="V26" i="2" s="1"/>
  <c r="AA26" i="2" s="1"/>
  <c r="F26" i="2"/>
  <c r="E26" i="2"/>
  <c r="Y23" i="2"/>
  <c r="G23" i="2"/>
  <c r="T23" i="2" s="1"/>
  <c r="V23" i="2" s="1"/>
  <c r="Y22" i="2"/>
  <c r="G22" i="2"/>
  <c r="T22" i="2" s="1"/>
  <c r="V22" i="2" s="1"/>
  <c r="Y21" i="2"/>
  <c r="G21" i="2"/>
  <c r="Y20" i="2"/>
  <c r="G20" i="2"/>
  <c r="Y19" i="2"/>
  <c r="G19" i="2"/>
  <c r="T19" i="2" s="1"/>
  <c r="V19" i="2" s="1"/>
  <c r="D19" i="2"/>
  <c r="B19" i="2"/>
  <c r="W19" i="2" s="1"/>
  <c r="Z18" i="2"/>
  <c r="Y18" i="2"/>
  <c r="G18" i="2"/>
  <c r="F18" i="2"/>
  <c r="E18" i="2"/>
  <c r="Y15" i="2"/>
  <c r="G15" i="2"/>
  <c r="T15" i="2" s="1"/>
  <c r="V15" i="2" s="1"/>
  <c r="Y14" i="2"/>
  <c r="G14" i="2"/>
  <c r="Y13" i="2"/>
  <c r="G13" i="2"/>
  <c r="T13" i="2" s="1"/>
  <c r="V13" i="2" s="1"/>
  <c r="Y12" i="2"/>
  <c r="G12" i="2"/>
  <c r="T12" i="2" s="1"/>
  <c r="V12" i="2" s="1"/>
  <c r="Y11" i="2"/>
  <c r="G11" i="2"/>
  <c r="T11" i="2" s="1"/>
  <c r="V11" i="2" s="1"/>
  <c r="D11" i="2"/>
  <c r="D12" i="2" s="1"/>
  <c r="E12" i="2" s="1"/>
  <c r="B11" i="2"/>
  <c r="Z10" i="2"/>
  <c r="Y10" i="2"/>
  <c r="G10" i="2"/>
  <c r="F10" i="2"/>
  <c r="E10" i="2"/>
  <c r="Y7" i="2"/>
  <c r="G7" i="2"/>
  <c r="T7" i="2" s="1"/>
  <c r="V7" i="2" s="1"/>
  <c r="Y6" i="2"/>
  <c r="G6" i="2"/>
  <c r="T6" i="2" s="1"/>
  <c r="V6" i="2" s="1"/>
  <c r="Y5" i="2"/>
  <c r="G5" i="2"/>
  <c r="T5" i="2" s="1"/>
  <c r="V5" i="2" s="1"/>
  <c r="Y4" i="2"/>
  <c r="G4" i="2"/>
  <c r="T4" i="2" s="1"/>
  <c r="V4" i="2" s="1"/>
  <c r="Y3" i="2"/>
  <c r="G3" i="2"/>
  <c r="T3" i="2" s="1"/>
  <c r="V3" i="2" s="1"/>
  <c r="D3" i="2"/>
  <c r="D4" i="2" s="1"/>
  <c r="B3" i="2"/>
  <c r="F3" i="2" s="1"/>
  <c r="Z2" i="2"/>
  <c r="Y2" i="2"/>
  <c r="G2" i="2"/>
  <c r="F2" i="2"/>
  <c r="E2" i="2"/>
  <c r="F19" i="1"/>
  <c r="F18" i="1"/>
  <c r="T2" i="2" l="1"/>
  <c r="V2" i="2" s="1"/>
  <c r="H2" i="2"/>
  <c r="K2" i="2" s="1"/>
  <c r="P2" i="2" s="1"/>
  <c r="Z11" i="2"/>
  <c r="W11" i="2"/>
  <c r="F27" i="2"/>
  <c r="W27" i="2"/>
  <c r="B4" i="3"/>
  <c r="W4" i="3" s="1"/>
  <c r="W3" i="3"/>
  <c r="Z3" i="3"/>
  <c r="H3" i="3"/>
  <c r="K3" i="3" s="1"/>
  <c r="O3" i="3" s="1"/>
  <c r="P3" i="3" s="1"/>
  <c r="E3" i="3"/>
  <c r="I3" i="3" s="1"/>
  <c r="M3" i="3" s="1"/>
  <c r="G4" i="3"/>
  <c r="G5" i="3" s="1"/>
  <c r="T3" i="3"/>
  <c r="V3" i="3" s="1"/>
  <c r="AA11" i="3"/>
  <c r="AB11" i="3"/>
  <c r="D13" i="3"/>
  <c r="E12" i="3"/>
  <c r="I12" i="3" s="1"/>
  <c r="M12" i="3" s="1"/>
  <c r="H21" i="3"/>
  <c r="K21" i="3" s="1"/>
  <c r="O21" i="3" s="1"/>
  <c r="P21" i="3" s="1"/>
  <c r="W30" i="3"/>
  <c r="B31" i="3"/>
  <c r="W31" i="3" s="1"/>
  <c r="G31" i="3"/>
  <c r="H30" i="3"/>
  <c r="K30" i="3" s="1"/>
  <c r="O30" i="3" s="1"/>
  <c r="P30" i="3" s="1"/>
  <c r="B4" i="4"/>
  <c r="W4" i="4" s="1"/>
  <c r="W3" i="4"/>
  <c r="W12" i="4"/>
  <c r="Z12" i="4"/>
  <c r="B22" i="4"/>
  <c r="W21" i="4"/>
  <c r="Z21" i="4"/>
  <c r="W30" i="4"/>
  <c r="Z30" i="4"/>
  <c r="AA29" i="4"/>
  <c r="AA20" i="4"/>
  <c r="AB21" i="4"/>
  <c r="AB11" i="4"/>
  <c r="E30" i="4"/>
  <c r="H30" i="4"/>
  <c r="K30" i="4" s="1"/>
  <c r="O30" i="4" s="1"/>
  <c r="P30" i="4" s="1"/>
  <c r="Z3" i="4"/>
  <c r="B13" i="4"/>
  <c r="I30" i="4"/>
  <c r="M30" i="4" s="1"/>
  <c r="E21" i="4"/>
  <c r="I21" i="4" s="1"/>
  <c r="M21" i="4" s="1"/>
  <c r="E12" i="4"/>
  <c r="I12" i="4" s="1"/>
  <c r="M12" i="4" s="1"/>
  <c r="B31" i="4"/>
  <c r="E3" i="4"/>
  <c r="I3" i="4" s="1"/>
  <c r="M3" i="4" s="1"/>
  <c r="H12" i="4"/>
  <c r="K12" i="4" s="1"/>
  <c r="O12" i="4" s="1"/>
  <c r="P12" i="4" s="1"/>
  <c r="C15" i="4"/>
  <c r="D5" i="4"/>
  <c r="E4" i="4"/>
  <c r="C22" i="4"/>
  <c r="F21" i="4"/>
  <c r="J21" i="4" s="1"/>
  <c r="N21" i="4" s="1"/>
  <c r="Q21" i="4" s="1"/>
  <c r="E31" i="4"/>
  <c r="D32" i="4"/>
  <c r="B5" i="4"/>
  <c r="W5" i="4" s="1"/>
  <c r="G4" i="4"/>
  <c r="T4" i="4" s="1"/>
  <c r="V4" i="4" s="1"/>
  <c r="H3" i="4"/>
  <c r="K3" i="4" s="1"/>
  <c r="O3" i="4" s="1"/>
  <c r="P3" i="4" s="1"/>
  <c r="C33" i="4"/>
  <c r="C4" i="4"/>
  <c r="F3" i="4"/>
  <c r="J3" i="4" s="1"/>
  <c r="N3" i="4" s="1"/>
  <c r="Q3" i="4" s="1"/>
  <c r="E13" i="4"/>
  <c r="D14" i="4"/>
  <c r="D23" i="4"/>
  <c r="E22" i="4"/>
  <c r="Z4" i="4"/>
  <c r="G22" i="4"/>
  <c r="T22" i="4" s="1"/>
  <c r="V22" i="4" s="1"/>
  <c r="H21" i="4"/>
  <c r="K21" i="4" s="1"/>
  <c r="O21" i="4" s="1"/>
  <c r="P21" i="4" s="1"/>
  <c r="F12" i="4"/>
  <c r="J12" i="4" s="1"/>
  <c r="N12" i="4" s="1"/>
  <c r="Q12" i="4" s="1"/>
  <c r="G13" i="4"/>
  <c r="F30" i="4"/>
  <c r="J30" i="4" s="1"/>
  <c r="N30" i="4" s="1"/>
  <c r="Q30" i="4" s="1"/>
  <c r="G31" i="4"/>
  <c r="T31" i="4" s="1"/>
  <c r="V31" i="4" s="1"/>
  <c r="AB31" i="4" s="1"/>
  <c r="AA3" i="4"/>
  <c r="AB3" i="4"/>
  <c r="AA30" i="4"/>
  <c r="AA12" i="4"/>
  <c r="AA2" i="4"/>
  <c r="AB2" i="4"/>
  <c r="E13" i="3"/>
  <c r="D14" i="3"/>
  <c r="T5" i="3"/>
  <c r="V5" i="3" s="1"/>
  <c r="G6" i="3"/>
  <c r="AB3" i="3"/>
  <c r="AA3" i="3"/>
  <c r="Z4" i="3"/>
  <c r="B5" i="3"/>
  <c r="W5" i="3" s="1"/>
  <c r="F4" i="3"/>
  <c r="J4" i="3" s="1"/>
  <c r="N4" i="3" s="1"/>
  <c r="Q4" i="3" s="1"/>
  <c r="F3" i="3"/>
  <c r="J3" i="3" s="1"/>
  <c r="N3" i="3" s="1"/>
  <c r="Q3" i="3" s="1"/>
  <c r="D4" i="3"/>
  <c r="H4" i="3"/>
  <c r="K4" i="3" s="1"/>
  <c r="O4" i="3" s="1"/>
  <c r="P4" i="3" s="1"/>
  <c r="Z12" i="3"/>
  <c r="F12" i="3"/>
  <c r="J12" i="3" s="1"/>
  <c r="N12" i="3" s="1"/>
  <c r="Q12" i="3" s="1"/>
  <c r="Z22" i="3"/>
  <c r="B23" i="3"/>
  <c r="C33" i="3"/>
  <c r="F31" i="3"/>
  <c r="J31" i="3" s="1"/>
  <c r="N31" i="3" s="1"/>
  <c r="Q31" i="3" s="1"/>
  <c r="AA20" i="3"/>
  <c r="Z31" i="3"/>
  <c r="B32" i="3"/>
  <c r="W32" i="3" s="1"/>
  <c r="T4" i="3"/>
  <c r="V4" i="3" s="1"/>
  <c r="C5" i="3"/>
  <c r="C15" i="3"/>
  <c r="G13" i="3"/>
  <c r="T12" i="3"/>
  <c r="V12" i="3" s="1"/>
  <c r="B13" i="3"/>
  <c r="W13" i="3" s="1"/>
  <c r="F23" i="3"/>
  <c r="C24" i="3"/>
  <c r="F22" i="3"/>
  <c r="J22" i="3" s="1"/>
  <c r="N22" i="3" s="1"/>
  <c r="Q22" i="3" s="1"/>
  <c r="D31" i="3"/>
  <c r="E30" i="3"/>
  <c r="I30" i="3" s="1"/>
  <c r="M30" i="3" s="1"/>
  <c r="AB2" i="3"/>
  <c r="G23" i="3"/>
  <c r="T22" i="3"/>
  <c r="H12" i="3"/>
  <c r="K12" i="3" s="1"/>
  <c r="O12" i="3" s="1"/>
  <c r="P12" i="3" s="1"/>
  <c r="D22" i="3"/>
  <c r="H22" i="3" s="1"/>
  <c r="K22" i="3" s="1"/>
  <c r="O22" i="3" s="1"/>
  <c r="P22" i="3" s="1"/>
  <c r="E21" i="3"/>
  <c r="I21" i="3" s="1"/>
  <c r="M21" i="3" s="1"/>
  <c r="AA29" i="3"/>
  <c r="G32" i="3"/>
  <c r="T31" i="3"/>
  <c r="V31" i="3" s="1"/>
  <c r="H31" i="3"/>
  <c r="K31" i="3" s="1"/>
  <c r="O31" i="3" s="1"/>
  <c r="P31" i="3" s="1"/>
  <c r="T21" i="3"/>
  <c r="Z21" i="3"/>
  <c r="T30" i="3"/>
  <c r="V30" i="3" s="1"/>
  <c r="Z30" i="3"/>
  <c r="F21" i="3"/>
  <c r="J21" i="3" s="1"/>
  <c r="N21" i="3" s="1"/>
  <c r="Q21" i="3" s="1"/>
  <c r="F30" i="3"/>
  <c r="J30" i="3" s="1"/>
  <c r="N30" i="3" s="1"/>
  <c r="Q30" i="3" s="1"/>
  <c r="J27" i="2"/>
  <c r="N27" i="2" s="1"/>
  <c r="Q27" i="2" s="1"/>
  <c r="I28" i="2"/>
  <c r="M28" i="2" s="1"/>
  <c r="I2" i="2"/>
  <c r="M2" i="2" s="1"/>
  <c r="J3" i="2"/>
  <c r="N3" i="2" s="1"/>
  <c r="Q3" i="2" s="1"/>
  <c r="E11" i="2"/>
  <c r="I11" i="2" s="1"/>
  <c r="M11" i="2" s="1"/>
  <c r="J2" i="2"/>
  <c r="N2" i="2" s="1"/>
  <c r="F11" i="2"/>
  <c r="J11" i="2" s="1"/>
  <c r="N11" i="2" s="1"/>
  <c r="Q11" i="2" s="1"/>
  <c r="AB22" i="2"/>
  <c r="AA22" i="2"/>
  <c r="H19" i="2"/>
  <c r="K19" i="2" s="1"/>
  <c r="O19" i="2" s="1"/>
  <c r="P19" i="2" s="1"/>
  <c r="B20" i="2"/>
  <c r="E19" i="2"/>
  <c r="I19" i="2" s="1"/>
  <c r="M19" i="2" s="1"/>
  <c r="D20" i="2"/>
  <c r="E20" i="2" s="1"/>
  <c r="I20" i="2" s="1"/>
  <c r="M20" i="2" s="1"/>
  <c r="Z19" i="2"/>
  <c r="I12" i="2"/>
  <c r="M12" i="2" s="1"/>
  <c r="J18" i="2"/>
  <c r="N18" i="2" s="1"/>
  <c r="Q18" i="2" s="1"/>
  <c r="F19" i="2"/>
  <c r="J19" i="2" s="1"/>
  <c r="N19" i="2" s="1"/>
  <c r="Q19" i="2" s="1"/>
  <c r="J26" i="2"/>
  <c r="N26" i="2" s="1"/>
  <c r="Q26" i="2" s="1"/>
  <c r="AB2" i="2"/>
  <c r="AA2" i="2"/>
  <c r="AA4" i="2"/>
  <c r="AB4" i="2"/>
  <c r="D5" i="2"/>
  <c r="E4" i="2"/>
  <c r="I4" i="2" s="1"/>
  <c r="M4" i="2" s="1"/>
  <c r="AA6" i="2"/>
  <c r="AB6" i="2"/>
  <c r="AB15" i="2"/>
  <c r="AA15" i="2"/>
  <c r="AA3" i="2"/>
  <c r="AB3" i="2"/>
  <c r="AB11" i="2"/>
  <c r="AA11" i="2"/>
  <c r="AB5" i="2"/>
  <c r="AA5" i="2"/>
  <c r="D29" i="2"/>
  <c r="H3" i="2"/>
  <c r="K3" i="2" s="1"/>
  <c r="O3" i="2" s="1"/>
  <c r="P3" i="2" s="1"/>
  <c r="B4" i="2"/>
  <c r="AB7" i="2"/>
  <c r="AA7" i="2"/>
  <c r="AB12" i="2"/>
  <c r="AA12" i="2"/>
  <c r="AB13" i="2"/>
  <c r="AA13" i="2"/>
  <c r="H18" i="2"/>
  <c r="K18" i="2" s="1"/>
  <c r="O18" i="2" s="1"/>
  <c r="P18" i="2" s="1"/>
  <c r="T18" i="2"/>
  <c r="V18" i="2" s="1"/>
  <c r="I18" i="2"/>
  <c r="M18" i="2" s="1"/>
  <c r="T31" i="2"/>
  <c r="V31" i="2" s="1"/>
  <c r="E3" i="2"/>
  <c r="I3" i="2" s="1"/>
  <c r="M3" i="2" s="1"/>
  <c r="Z3" i="2"/>
  <c r="I10" i="2"/>
  <c r="M10" i="2" s="1"/>
  <c r="AB28" i="2"/>
  <c r="AA28" i="2"/>
  <c r="T10" i="2"/>
  <c r="V10" i="2" s="1"/>
  <c r="H10" i="2"/>
  <c r="K10" i="2" s="1"/>
  <c r="O10" i="2" s="1"/>
  <c r="P10" i="2" s="1"/>
  <c r="D13" i="2"/>
  <c r="T14" i="2"/>
  <c r="V14" i="2" s="1"/>
  <c r="J10" i="2"/>
  <c r="N10" i="2" s="1"/>
  <c r="Q10" i="2" s="1"/>
  <c r="T20" i="2"/>
  <c r="V20" i="2" s="1"/>
  <c r="AB29" i="2"/>
  <c r="AA29" i="2"/>
  <c r="AB23" i="2"/>
  <c r="AA23" i="2"/>
  <c r="AB30" i="2"/>
  <c r="H11" i="2"/>
  <c r="K11" i="2" s="1"/>
  <c r="O11" i="2" s="1"/>
  <c r="P11" i="2" s="1"/>
  <c r="B12" i="2"/>
  <c r="W12" i="2" s="1"/>
  <c r="H26" i="2"/>
  <c r="K26" i="2" s="1"/>
  <c r="O26" i="2" s="1"/>
  <c r="P26" i="2" s="1"/>
  <c r="AB26" i="2"/>
  <c r="T27" i="2"/>
  <c r="V27" i="2" s="1"/>
  <c r="H27" i="2"/>
  <c r="K27" i="2" s="1"/>
  <c r="O27" i="2" s="1"/>
  <c r="P27" i="2" s="1"/>
  <c r="AB19" i="2"/>
  <c r="AA19" i="2"/>
  <c r="D21" i="2"/>
  <c r="T21" i="2"/>
  <c r="V21" i="2" s="1"/>
  <c r="I26" i="2"/>
  <c r="M26" i="2" s="1"/>
  <c r="Z27" i="2"/>
  <c r="B28" i="2"/>
  <c r="W28" i="2" s="1"/>
  <c r="E27" i="2"/>
  <c r="I27" i="2" s="1"/>
  <c r="M27" i="2" s="1"/>
  <c r="H4" i="2" l="1"/>
  <c r="K4" i="2" s="1"/>
  <c r="O4" i="2" s="1"/>
  <c r="P4" i="2" s="1"/>
  <c r="W4" i="2"/>
  <c r="B21" i="2"/>
  <c r="W20" i="2"/>
  <c r="J23" i="3"/>
  <c r="N23" i="3" s="1"/>
  <c r="Q23" i="3" s="1"/>
  <c r="W31" i="4"/>
  <c r="Z31" i="4"/>
  <c r="W13" i="4"/>
  <c r="Z13" i="4"/>
  <c r="B23" i="4"/>
  <c r="W22" i="4"/>
  <c r="Z22" i="4"/>
  <c r="AA31" i="4"/>
  <c r="AB22" i="4"/>
  <c r="AA22" i="4"/>
  <c r="B14" i="4"/>
  <c r="F13" i="4"/>
  <c r="J13" i="4" s="1"/>
  <c r="N13" i="4" s="1"/>
  <c r="Q13" i="4" s="1"/>
  <c r="B32" i="4"/>
  <c r="T13" i="4"/>
  <c r="V13" i="4" s="1"/>
  <c r="AB13" i="4" s="1"/>
  <c r="F31" i="4"/>
  <c r="J31" i="4" s="1"/>
  <c r="N31" i="4" s="1"/>
  <c r="Q31" i="4" s="1"/>
  <c r="I22" i="4"/>
  <c r="M22" i="4" s="1"/>
  <c r="I13" i="4"/>
  <c r="M13" i="4" s="1"/>
  <c r="C34" i="4"/>
  <c r="B6" i="4"/>
  <c r="W6" i="4" s="1"/>
  <c r="Z5" i="4"/>
  <c r="H31" i="4"/>
  <c r="K31" i="4" s="1"/>
  <c r="O31" i="4" s="1"/>
  <c r="P31" i="4" s="1"/>
  <c r="G32" i="4"/>
  <c r="T32" i="4" s="1"/>
  <c r="V32" i="4" s="1"/>
  <c r="AB32" i="4" s="1"/>
  <c r="D24" i="4"/>
  <c r="E23" i="4"/>
  <c r="C23" i="4"/>
  <c r="F22" i="4"/>
  <c r="J22" i="4" s="1"/>
  <c r="N22" i="4" s="1"/>
  <c r="Q22" i="4" s="1"/>
  <c r="G23" i="4"/>
  <c r="T23" i="4" s="1"/>
  <c r="H22" i="4"/>
  <c r="K22" i="4" s="1"/>
  <c r="O22" i="4" s="1"/>
  <c r="P22" i="4" s="1"/>
  <c r="C5" i="4"/>
  <c r="F4" i="4"/>
  <c r="J4" i="4" s="1"/>
  <c r="N4" i="4" s="1"/>
  <c r="Q4" i="4" s="1"/>
  <c r="E32" i="4"/>
  <c r="D33" i="4"/>
  <c r="I4" i="4"/>
  <c r="M4" i="4" s="1"/>
  <c r="H13" i="4"/>
  <c r="K13" i="4" s="1"/>
  <c r="O13" i="4" s="1"/>
  <c r="P13" i="4" s="1"/>
  <c r="G14" i="4"/>
  <c r="E14" i="4"/>
  <c r="D15" i="4"/>
  <c r="G5" i="4"/>
  <c r="T5" i="4" s="1"/>
  <c r="V5" i="4" s="1"/>
  <c r="H4" i="4"/>
  <c r="K4" i="4" s="1"/>
  <c r="O4" i="4" s="1"/>
  <c r="P4" i="4" s="1"/>
  <c r="I31" i="4"/>
  <c r="M31" i="4" s="1"/>
  <c r="D6" i="4"/>
  <c r="E5" i="4"/>
  <c r="I5" i="4" s="1"/>
  <c r="M5" i="4" s="1"/>
  <c r="C16" i="4"/>
  <c r="C16" i="3"/>
  <c r="AB5" i="3"/>
  <c r="AA5" i="3"/>
  <c r="AB22" i="3"/>
  <c r="AA22" i="3"/>
  <c r="E31" i="3"/>
  <c r="I31" i="3" s="1"/>
  <c r="M31" i="3" s="1"/>
  <c r="D32" i="3"/>
  <c r="Z13" i="3"/>
  <c r="B14" i="3"/>
  <c r="W14" i="3" s="1"/>
  <c r="F13" i="3"/>
  <c r="J13" i="3" s="1"/>
  <c r="N13" i="3" s="1"/>
  <c r="Q13" i="3" s="1"/>
  <c r="Z23" i="3"/>
  <c r="B24" i="3"/>
  <c r="AB30" i="3"/>
  <c r="AA30" i="3"/>
  <c r="AB31" i="3"/>
  <c r="AA31" i="3"/>
  <c r="E22" i="3"/>
  <c r="I22" i="3" s="1"/>
  <c r="M22" i="3" s="1"/>
  <c r="D23" i="3"/>
  <c r="G24" i="3"/>
  <c r="T23" i="3"/>
  <c r="AB12" i="3"/>
  <c r="AA12" i="3"/>
  <c r="C6" i="3"/>
  <c r="F5" i="3"/>
  <c r="J5" i="3" s="1"/>
  <c r="N5" i="3" s="1"/>
  <c r="Q5" i="3" s="1"/>
  <c r="Z32" i="3"/>
  <c r="B33" i="3"/>
  <c r="W33" i="3" s="1"/>
  <c r="C34" i="3"/>
  <c r="D15" i="3"/>
  <c r="E14" i="3"/>
  <c r="AB21" i="3"/>
  <c r="AA21" i="3"/>
  <c r="G33" i="3"/>
  <c r="T32" i="3"/>
  <c r="V32" i="3" s="1"/>
  <c r="H32" i="3"/>
  <c r="K32" i="3" s="1"/>
  <c r="O32" i="3" s="1"/>
  <c r="P32" i="3" s="1"/>
  <c r="C25" i="3"/>
  <c r="G14" i="3"/>
  <c r="T13" i="3"/>
  <c r="V13" i="3" s="1"/>
  <c r="H13" i="3"/>
  <c r="K13" i="3" s="1"/>
  <c r="O13" i="3" s="1"/>
  <c r="P13" i="3" s="1"/>
  <c r="AA4" i="3"/>
  <c r="AB4" i="3"/>
  <c r="F32" i="3"/>
  <c r="J32" i="3" s="1"/>
  <c r="N32" i="3" s="1"/>
  <c r="Q32" i="3" s="1"/>
  <c r="D5" i="3"/>
  <c r="E4" i="3"/>
  <c r="I4" i="3" s="1"/>
  <c r="M4" i="3" s="1"/>
  <c r="B6" i="3"/>
  <c r="W6" i="3" s="1"/>
  <c r="Z5" i="3"/>
  <c r="G7" i="3"/>
  <c r="T6" i="3"/>
  <c r="V6" i="3" s="1"/>
  <c r="I13" i="3"/>
  <c r="M13" i="3" s="1"/>
  <c r="Z20" i="2"/>
  <c r="B22" i="2"/>
  <c r="F20" i="2"/>
  <c r="J20" i="2" s="1"/>
  <c r="N20" i="2" s="1"/>
  <c r="Q20" i="2" s="1"/>
  <c r="Z21" i="2"/>
  <c r="H20" i="2"/>
  <c r="K20" i="2" s="1"/>
  <c r="O20" i="2" s="1"/>
  <c r="P20" i="2" s="1"/>
  <c r="D14" i="2"/>
  <c r="E13" i="2"/>
  <c r="I13" i="2" s="1"/>
  <c r="M13" i="2" s="1"/>
  <c r="AB18" i="2"/>
  <c r="AA18" i="2"/>
  <c r="B13" i="2"/>
  <c r="F12" i="2"/>
  <c r="J12" i="2" s="1"/>
  <c r="N12" i="2" s="1"/>
  <c r="Q12" i="2" s="1"/>
  <c r="Z12" i="2"/>
  <c r="Z4" i="2"/>
  <c r="B5" i="2"/>
  <c r="W5" i="2" s="1"/>
  <c r="F4" i="2"/>
  <c r="J4" i="2" s="1"/>
  <c r="N4" i="2" s="1"/>
  <c r="Q4" i="2" s="1"/>
  <c r="AB31" i="2"/>
  <c r="AA31" i="2"/>
  <c r="D22" i="2"/>
  <c r="E21" i="2"/>
  <c r="I21" i="2" s="1"/>
  <c r="M21" i="2" s="1"/>
  <c r="B29" i="2"/>
  <c r="Z28" i="2"/>
  <c r="F28" i="2"/>
  <c r="J28" i="2" s="1"/>
  <c r="N28" i="2" s="1"/>
  <c r="Q28" i="2" s="1"/>
  <c r="H28" i="2"/>
  <c r="K28" i="2" s="1"/>
  <c r="O28" i="2" s="1"/>
  <c r="P28" i="2" s="1"/>
  <c r="AA20" i="2"/>
  <c r="AB20" i="2"/>
  <c r="H12" i="2"/>
  <c r="K12" i="2" s="1"/>
  <c r="O12" i="2" s="1"/>
  <c r="P12" i="2" s="1"/>
  <c r="AA21" i="2"/>
  <c r="AB21" i="2"/>
  <c r="AB27" i="2"/>
  <c r="AA27" i="2"/>
  <c r="F22" i="2"/>
  <c r="J22" i="2" s="1"/>
  <c r="N22" i="2" s="1"/>
  <c r="Q22" i="2" s="1"/>
  <c r="AA14" i="2"/>
  <c r="AB14" i="2"/>
  <c r="AA10" i="2"/>
  <c r="AB10" i="2"/>
  <c r="E29" i="2"/>
  <c r="I29" i="2" s="1"/>
  <c r="M29" i="2" s="1"/>
  <c r="D30" i="2"/>
  <c r="D6" i="2"/>
  <c r="E5" i="2"/>
  <c r="I5" i="2" s="1"/>
  <c r="M5" i="2" s="1"/>
  <c r="H29" i="2" l="1"/>
  <c r="K29" i="2" s="1"/>
  <c r="O29" i="2" s="1"/>
  <c r="P29" i="2" s="1"/>
  <c r="W29" i="2"/>
  <c r="H13" i="2"/>
  <c r="K13" i="2" s="1"/>
  <c r="O13" i="2" s="1"/>
  <c r="P13" i="2" s="1"/>
  <c r="W13" i="2"/>
  <c r="B23" i="2"/>
  <c r="W23" i="2" s="1"/>
  <c r="W22" i="2"/>
  <c r="W32" i="4"/>
  <c r="Z32" i="4"/>
  <c r="W14" i="4"/>
  <c r="Z14" i="4"/>
  <c r="B24" i="4"/>
  <c r="W23" i="4"/>
  <c r="Z23" i="4"/>
  <c r="F21" i="2"/>
  <c r="J21" i="2" s="1"/>
  <c r="N21" i="2" s="1"/>
  <c r="Q21" i="2" s="1"/>
  <c r="W21" i="2"/>
  <c r="H21" i="2"/>
  <c r="K21" i="2" s="1"/>
  <c r="O21" i="2" s="1"/>
  <c r="P21" i="2" s="1"/>
  <c r="V23" i="4"/>
  <c r="AA32" i="4"/>
  <c r="I23" i="4"/>
  <c r="M23" i="4" s="1"/>
  <c r="B15" i="4"/>
  <c r="F14" i="4"/>
  <c r="J14" i="4" s="1"/>
  <c r="N14" i="4" s="1"/>
  <c r="Q14" i="4" s="1"/>
  <c r="AA13" i="4"/>
  <c r="B33" i="4"/>
  <c r="F32" i="4"/>
  <c r="J32" i="4" s="1"/>
  <c r="N32" i="4" s="1"/>
  <c r="Q32" i="4" s="1"/>
  <c r="T14" i="4"/>
  <c r="V14" i="4" s="1"/>
  <c r="AB14" i="4" s="1"/>
  <c r="I32" i="4"/>
  <c r="M32" i="4" s="1"/>
  <c r="D16" i="4"/>
  <c r="E16" i="4" s="1"/>
  <c r="E15" i="4"/>
  <c r="H5" i="4"/>
  <c r="K5" i="4" s="1"/>
  <c r="O5" i="4" s="1"/>
  <c r="P5" i="4" s="1"/>
  <c r="G6" i="4"/>
  <c r="T6" i="4" s="1"/>
  <c r="V6" i="4" s="1"/>
  <c r="I14" i="4"/>
  <c r="M14" i="4" s="1"/>
  <c r="H23" i="4"/>
  <c r="K23" i="4" s="1"/>
  <c r="O23" i="4" s="1"/>
  <c r="P23" i="4" s="1"/>
  <c r="G24" i="4"/>
  <c r="T24" i="4" s="1"/>
  <c r="V24" i="4" s="1"/>
  <c r="E24" i="4"/>
  <c r="D25" i="4"/>
  <c r="E25" i="4" s="1"/>
  <c r="E6" i="4"/>
  <c r="D7" i="4"/>
  <c r="E7" i="4" s="1"/>
  <c r="AA4" i="4"/>
  <c r="AB4" i="4"/>
  <c r="G15" i="4"/>
  <c r="T15" i="4" s="1"/>
  <c r="V15" i="4" s="1"/>
  <c r="AB15" i="4" s="1"/>
  <c r="H14" i="4"/>
  <c r="K14" i="4" s="1"/>
  <c r="O14" i="4" s="1"/>
  <c r="P14" i="4" s="1"/>
  <c r="C6" i="4"/>
  <c r="F5" i="4"/>
  <c r="J5" i="4" s="1"/>
  <c r="N5" i="4" s="1"/>
  <c r="Q5" i="4" s="1"/>
  <c r="B7" i="4"/>
  <c r="W7" i="4" s="1"/>
  <c r="Z6" i="4"/>
  <c r="D34" i="4"/>
  <c r="E34" i="4" s="1"/>
  <c r="E33" i="4"/>
  <c r="C24" i="4"/>
  <c r="F23" i="4"/>
  <c r="J23" i="4" s="1"/>
  <c r="N23" i="4" s="1"/>
  <c r="Q23" i="4" s="1"/>
  <c r="G33" i="4"/>
  <c r="T33" i="4" s="1"/>
  <c r="V33" i="4" s="1"/>
  <c r="AB33" i="4" s="1"/>
  <c r="H32" i="4"/>
  <c r="K32" i="4" s="1"/>
  <c r="O32" i="4" s="1"/>
  <c r="P32" i="4" s="1"/>
  <c r="AA6" i="3"/>
  <c r="AB6" i="3"/>
  <c r="Z6" i="3"/>
  <c r="B7" i="3"/>
  <c r="W7" i="3" s="1"/>
  <c r="G15" i="3"/>
  <c r="T14" i="3"/>
  <c r="V14" i="3" s="1"/>
  <c r="H14" i="3"/>
  <c r="K14" i="3" s="1"/>
  <c r="O14" i="3" s="1"/>
  <c r="P14" i="3" s="1"/>
  <c r="I14" i="3"/>
  <c r="M14" i="3" s="1"/>
  <c r="Z33" i="3"/>
  <c r="B34" i="3"/>
  <c r="W34" i="3" s="1"/>
  <c r="F6" i="3"/>
  <c r="J6" i="3" s="1"/>
  <c r="N6" i="3" s="1"/>
  <c r="Q6" i="3" s="1"/>
  <c r="C7" i="3"/>
  <c r="F7" i="3" s="1"/>
  <c r="J7" i="3" s="1"/>
  <c r="N7" i="3" s="1"/>
  <c r="Q7" i="3" s="1"/>
  <c r="Z24" i="3"/>
  <c r="B25" i="3"/>
  <c r="T7" i="3"/>
  <c r="V7" i="3" s="1"/>
  <c r="F24" i="3"/>
  <c r="J24" i="3" s="1"/>
  <c r="N24" i="3" s="1"/>
  <c r="Q24" i="3" s="1"/>
  <c r="G34" i="3"/>
  <c r="T33" i="3"/>
  <c r="V33" i="3" s="1"/>
  <c r="E15" i="3"/>
  <c r="I15" i="3" s="1"/>
  <c r="M15" i="3" s="1"/>
  <c r="D16" i="3"/>
  <c r="E16" i="3" s="1"/>
  <c r="G25" i="3"/>
  <c r="T24" i="3"/>
  <c r="Z14" i="3"/>
  <c r="B15" i="3"/>
  <c r="W15" i="3" s="1"/>
  <c r="F14" i="3"/>
  <c r="J14" i="3" s="1"/>
  <c r="N14" i="3" s="1"/>
  <c r="Q14" i="3" s="1"/>
  <c r="AB32" i="3"/>
  <c r="AA32" i="3"/>
  <c r="E5" i="3"/>
  <c r="I5" i="3" s="1"/>
  <c r="M5" i="3" s="1"/>
  <c r="D6" i="3"/>
  <c r="F33" i="3"/>
  <c r="J33" i="3" s="1"/>
  <c r="N33" i="3" s="1"/>
  <c r="Q33" i="3" s="1"/>
  <c r="D24" i="3"/>
  <c r="H24" i="3" s="1"/>
  <c r="K24" i="3" s="1"/>
  <c r="O24" i="3" s="1"/>
  <c r="P24" i="3" s="1"/>
  <c r="E23" i="3"/>
  <c r="I23" i="3" s="1"/>
  <c r="M23" i="3" s="1"/>
  <c r="AB23" i="3"/>
  <c r="AA23" i="3"/>
  <c r="H6" i="3"/>
  <c r="K6" i="3" s="1"/>
  <c r="O6" i="3" s="1"/>
  <c r="P6" i="3" s="1"/>
  <c r="AB13" i="3"/>
  <c r="AA13" i="3"/>
  <c r="F34" i="3"/>
  <c r="J34" i="3" s="1"/>
  <c r="N34" i="3" s="1"/>
  <c r="Q34" i="3" s="1"/>
  <c r="H23" i="3"/>
  <c r="K23" i="3" s="1"/>
  <c r="O23" i="3" s="1"/>
  <c r="P23" i="3" s="1"/>
  <c r="D33" i="3"/>
  <c r="H33" i="3" s="1"/>
  <c r="K33" i="3" s="1"/>
  <c r="O33" i="3" s="1"/>
  <c r="P33" i="3" s="1"/>
  <c r="E32" i="3"/>
  <c r="I32" i="3" s="1"/>
  <c r="M32" i="3" s="1"/>
  <c r="H5" i="3"/>
  <c r="K5" i="3" s="1"/>
  <c r="O5" i="3" s="1"/>
  <c r="P5" i="3" s="1"/>
  <c r="Z22" i="2"/>
  <c r="D7" i="2"/>
  <c r="E6" i="2"/>
  <c r="I6" i="2" s="1"/>
  <c r="M6" i="2" s="1"/>
  <c r="F23" i="2"/>
  <c r="J23" i="2" s="1"/>
  <c r="N23" i="2" s="1"/>
  <c r="Q23" i="2" s="1"/>
  <c r="Z23" i="2"/>
  <c r="F29" i="2"/>
  <c r="J29" i="2" s="1"/>
  <c r="N29" i="2" s="1"/>
  <c r="Q29" i="2" s="1"/>
  <c r="B30" i="2"/>
  <c r="W30" i="2" s="1"/>
  <c r="Z29" i="2"/>
  <c r="F13" i="2"/>
  <c r="J13" i="2" s="1"/>
  <c r="N13" i="2" s="1"/>
  <c r="Q13" i="2" s="1"/>
  <c r="Z13" i="2"/>
  <c r="B14" i="2"/>
  <c r="D31" i="2"/>
  <c r="E30" i="2"/>
  <c r="I30" i="2" s="1"/>
  <c r="M30" i="2" s="1"/>
  <c r="H30" i="2"/>
  <c r="K30" i="2" s="1"/>
  <c r="O30" i="2" s="1"/>
  <c r="P30" i="2" s="1"/>
  <c r="D23" i="2"/>
  <c r="E22" i="2"/>
  <c r="I22" i="2" s="1"/>
  <c r="M22" i="2" s="1"/>
  <c r="H22" i="2"/>
  <c r="K22" i="2" s="1"/>
  <c r="O22" i="2" s="1"/>
  <c r="P22" i="2" s="1"/>
  <c r="B6" i="2"/>
  <c r="Z5" i="2"/>
  <c r="F5" i="2"/>
  <c r="J5" i="2" s="1"/>
  <c r="N5" i="2" s="1"/>
  <c r="Q5" i="2" s="1"/>
  <c r="H5" i="2"/>
  <c r="K5" i="2" s="1"/>
  <c r="O5" i="2" s="1"/>
  <c r="P5" i="2" s="1"/>
  <c r="D15" i="2"/>
  <c r="E14" i="2"/>
  <c r="I14" i="2" s="1"/>
  <c r="M14" i="2" s="1"/>
  <c r="H6" i="2" l="1"/>
  <c r="K6" i="2" s="1"/>
  <c r="O6" i="2" s="1"/>
  <c r="P6" i="2" s="1"/>
  <c r="W6" i="2"/>
  <c r="H14" i="2"/>
  <c r="K14" i="2" s="1"/>
  <c r="O14" i="2" s="1"/>
  <c r="P14" i="2" s="1"/>
  <c r="W14" i="2"/>
  <c r="W33" i="4"/>
  <c r="Z33" i="4"/>
  <c r="W15" i="4"/>
  <c r="Z15" i="4"/>
  <c r="B25" i="4"/>
  <c r="W24" i="4"/>
  <c r="Z24" i="4"/>
  <c r="AA14" i="4"/>
  <c r="AB24" i="4"/>
  <c r="AA24" i="4"/>
  <c r="AB23" i="4"/>
  <c r="AA23" i="4"/>
  <c r="AA33" i="4"/>
  <c r="I33" i="4"/>
  <c r="M33" i="4" s="1"/>
  <c r="B16" i="4"/>
  <c r="F15" i="4"/>
  <c r="J15" i="4" s="1"/>
  <c r="N15" i="4" s="1"/>
  <c r="Q15" i="4" s="1"/>
  <c r="B34" i="4"/>
  <c r="F33" i="4"/>
  <c r="J33" i="4" s="1"/>
  <c r="N33" i="4" s="1"/>
  <c r="Q33" i="4" s="1"/>
  <c r="I6" i="4"/>
  <c r="M6" i="4" s="1"/>
  <c r="F24" i="4"/>
  <c r="J24" i="4" s="1"/>
  <c r="N24" i="4" s="1"/>
  <c r="Q24" i="4" s="1"/>
  <c r="C25" i="4"/>
  <c r="F25" i="4" s="1"/>
  <c r="I24" i="4"/>
  <c r="M24" i="4" s="1"/>
  <c r="G16" i="4"/>
  <c r="T16" i="4" s="1"/>
  <c r="V16" i="4" s="1"/>
  <c r="AB16" i="4" s="1"/>
  <c r="H15" i="4"/>
  <c r="K15" i="4" s="1"/>
  <c r="O15" i="4" s="1"/>
  <c r="P15" i="4" s="1"/>
  <c r="H6" i="4"/>
  <c r="K6" i="4" s="1"/>
  <c r="O6" i="4" s="1"/>
  <c r="P6" i="4" s="1"/>
  <c r="G7" i="4"/>
  <c r="I15" i="4"/>
  <c r="M15" i="4" s="1"/>
  <c r="G34" i="4"/>
  <c r="T34" i="4" s="1"/>
  <c r="V34" i="4" s="1"/>
  <c r="AB34" i="4" s="1"/>
  <c r="H33" i="4"/>
  <c r="K33" i="4" s="1"/>
  <c r="O33" i="4" s="1"/>
  <c r="P33" i="4" s="1"/>
  <c r="Z7" i="4"/>
  <c r="C7" i="4"/>
  <c r="F7" i="4" s="1"/>
  <c r="F6" i="4"/>
  <c r="J6" i="4" s="1"/>
  <c r="N6" i="4" s="1"/>
  <c r="Q6" i="4" s="1"/>
  <c r="H24" i="4"/>
  <c r="K24" i="4" s="1"/>
  <c r="O24" i="4" s="1"/>
  <c r="P24" i="4" s="1"/>
  <c r="G25" i="4"/>
  <c r="I25" i="4" s="1"/>
  <c r="M25" i="4" s="1"/>
  <c r="AA5" i="4"/>
  <c r="AB5" i="4"/>
  <c r="I16" i="4"/>
  <c r="M16" i="4" s="1"/>
  <c r="AA15" i="4"/>
  <c r="Z25" i="3"/>
  <c r="E24" i="3"/>
  <c r="I24" i="3" s="1"/>
  <c r="M24" i="3" s="1"/>
  <c r="D25" i="3"/>
  <c r="E25" i="3" s="1"/>
  <c r="I25" i="3" s="1"/>
  <c r="M25" i="3" s="1"/>
  <c r="Z15" i="3"/>
  <c r="B16" i="3"/>
  <c r="W16" i="3" s="1"/>
  <c r="F15" i="3"/>
  <c r="J15" i="3" s="1"/>
  <c r="N15" i="3" s="1"/>
  <c r="Q15" i="3" s="1"/>
  <c r="AB24" i="3"/>
  <c r="AA24" i="3"/>
  <c r="AB7" i="3"/>
  <c r="AA7" i="3"/>
  <c r="Z34" i="3"/>
  <c r="AB14" i="3"/>
  <c r="AA14" i="3"/>
  <c r="D7" i="3"/>
  <c r="E6" i="3"/>
  <c r="I6" i="3" s="1"/>
  <c r="M6" i="3" s="1"/>
  <c r="T25" i="3"/>
  <c r="H25" i="3"/>
  <c r="K25" i="3" s="1"/>
  <c r="O25" i="3" s="1"/>
  <c r="P25" i="3" s="1"/>
  <c r="AB33" i="3"/>
  <c r="AA33" i="3"/>
  <c r="G16" i="3"/>
  <c r="T15" i="3"/>
  <c r="V15" i="3" s="1"/>
  <c r="H15" i="3"/>
  <c r="K15" i="3" s="1"/>
  <c r="O15" i="3" s="1"/>
  <c r="P15" i="3" s="1"/>
  <c r="E33" i="3"/>
  <c r="I33" i="3" s="1"/>
  <c r="M33" i="3" s="1"/>
  <c r="D34" i="3"/>
  <c r="E34" i="3" s="1"/>
  <c r="I34" i="3" s="1"/>
  <c r="M34" i="3" s="1"/>
  <c r="F25" i="3"/>
  <c r="J25" i="3" s="1"/>
  <c r="N25" i="3" s="1"/>
  <c r="Q25" i="3" s="1"/>
  <c r="I16" i="3"/>
  <c r="M16" i="3" s="1"/>
  <c r="T34" i="3"/>
  <c r="V34" i="3" s="1"/>
  <c r="H34" i="3"/>
  <c r="K34" i="3" s="1"/>
  <c r="O34" i="3" s="1"/>
  <c r="P34" i="3" s="1"/>
  <c r="Z7" i="3"/>
  <c r="E31" i="2"/>
  <c r="I31" i="2" s="1"/>
  <c r="M31" i="2" s="1"/>
  <c r="E15" i="2"/>
  <c r="I15" i="2" s="1"/>
  <c r="M15" i="2" s="1"/>
  <c r="E23" i="2"/>
  <c r="I23" i="2" s="1"/>
  <c r="M23" i="2" s="1"/>
  <c r="H23" i="2"/>
  <c r="K23" i="2" s="1"/>
  <c r="O23" i="2" s="1"/>
  <c r="P23" i="2" s="1"/>
  <c r="F14" i="2"/>
  <c r="J14" i="2" s="1"/>
  <c r="N14" i="2" s="1"/>
  <c r="Q14" i="2" s="1"/>
  <c r="Z14" i="2"/>
  <c r="B15" i="2"/>
  <c r="W15" i="2" s="1"/>
  <c r="B7" i="2"/>
  <c r="F6" i="2"/>
  <c r="J6" i="2" s="1"/>
  <c r="N6" i="2" s="1"/>
  <c r="Q6" i="2" s="1"/>
  <c r="Z6" i="2"/>
  <c r="F30" i="2"/>
  <c r="J30" i="2" s="1"/>
  <c r="N30" i="2" s="1"/>
  <c r="Q30" i="2" s="1"/>
  <c r="Z30" i="2"/>
  <c r="B31" i="2"/>
  <c r="W31" i="2" s="1"/>
  <c r="E7" i="2"/>
  <c r="I7" i="2" s="1"/>
  <c r="M7" i="2" s="1"/>
  <c r="H7" i="2" l="1"/>
  <c r="K7" i="2" s="1"/>
  <c r="O7" i="2" s="1"/>
  <c r="P7" i="2" s="1"/>
  <c r="W7" i="2"/>
  <c r="W34" i="4"/>
  <c r="Z34" i="4"/>
  <c r="W16" i="4"/>
  <c r="Z16" i="4"/>
  <c r="W25" i="4"/>
  <c r="Z25" i="4"/>
  <c r="F34" i="4"/>
  <c r="AA34" i="4"/>
  <c r="H25" i="4"/>
  <c r="K25" i="4" s="1"/>
  <c r="O25" i="4" s="1"/>
  <c r="P25" i="4" s="1"/>
  <c r="T25" i="4"/>
  <c r="F16" i="4"/>
  <c r="J16" i="4" s="1"/>
  <c r="N16" i="4" s="1"/>
  <c r="Q16" i="4" s="1"/>
  <c r="I7" i="4"/>
  <c r="M7" i="4" s="1"/>
  <c r="T7" i="4"/>
  <c r="V7" i="4" s="1"/>
  <c r="J7" i="4"/>
  <c r="N7" i="4" s="1"/>
  <c r="Q7" i="4" s="1"/>
  <c r="H34" i="4"/>
  <c r="K34" i="4" s="1"/>
  <c r="O34" i="4" s="1"/>
  <c r="P34" i="4" s="1"/>
  <c r="J34" i="4"/>
  <c r="N34" i="4" s="1"/>
  <c r="Q34" i="4" s="1"/>
  <c r="AB6" i="4"/>
  <c r="AA6" i="4"/>
  <c r="AA16" i="4"/>
  <c r="I34" i="4"/>
  <c r="M34" i="4" s="1"/>
  <c r="H16" i="4"/>
  <c r="K16" i="4" s="1"/>
  <c r="O16" i="4" s="1"/>
  <c r="P16" i="4" s="1"/>
  <c r="J25" i="4"/>
  <c r="N25" i="4" s="1"/>
  <c r="Q25" i="4" s="1"/>
  <c r="H7" i="4"/>
  <c r="K7" i="4" s="1"/>
  <c r="O7" i="4" s="1"/>
  <c r="P7" i="4" s="1"/>
  <c r="T16" i="3"/>
  <c r="V16" i="3" s="1"/>
  <c r="H16" i="3"/>
  <c r="K16" i="3" s="1"/>
  <c r="O16" i="3" s="1"/>
  <c r="P16" i="3" s="1"/>
  <c r="AB25" i="3"/>
  <c r="AA25" i="3"/>
  <c r="AB34" i="3"/>
  <c r="AA34" i="3"/>
  <c r="Z16" i="3"/>
  <c r="F16" i="3"/>
  <c r="J16" i="3" s="1"/>
  <c r="N16" i="3" s="1"/>
  <c r="Q16" i="3" s="1"/>
  <c r="AB15" i="3"/>
  <c r="AA15" i="3"/>
  <c r="E7" i="3"/>
  <c r="I7" i="3" s="1"/>
  <c r="M7" i="3" s="1"/>
  <c r="H7" i="3"/>
  <c r="K7" i="3" s="1"/>
  <c r="O7" i="3" s="1"/>
  <c r="P7" i="3" s="1"/>
  <c r="Z15" i="2"/>
  <c r="F15" i="2"/>
  <c r="J15" i="2" s="1"/>
  <c r="N15" i="2" s="1"/>
  <c r="Q15" i="2" s="1"/>
  <c r="Z31" i="2"/>
  <c r="F31" i="2"/>
  <c r="J31" i="2" s="1"/>
  <c r="N31" i="2" s="1"/>
  <c r="Q31" i="2" s="1"/>
  <c r="H31" i="2"/>
  <c r="K31" i="2" s="1"/>
  <c r="O31" i="2" s="1"/>
  <c r="P31" i="2" s="1"/>
  <c r="H15" i="2"/>
  <c r="K15" i="2" s="1"/>
  <c r="O15" i="2" s="1"/>
  <c r="P15" i="2" s="1"/>
  <c r="Z7" i="2"/>
  <c r="F7" i="2"/>
  <c r="J7" i="2" s="1"/>
  <c r="N7" i="2" s="1"/>
  <c r="Q7" i="2" s="1"/>
  <c r="V25" i="4" l="1"/>
  <c r="AA7" i="4"/>
  <c r="AB7" i="4"/>
  <c r="AB16" i="3"/>
  <c r="AA16" i="3"/>
  <c r="AB25" i="4" l="1"/>
  <c r="AA25" i="4"/>
</calcChain>
</file>

<file path=xl/sharedStrings.xml><?xml version="1.0" encoding="utf-8"?>
<sst xmlns="http://schemas.openxmlformats.org/spreadsheetml/2006/main" count="331" uniqueCount="54">
  <si>
    <t>V</t>
  </si>
  <si>
    <t>G</t>
  </si>
  <si>
    <t>dt0</t>
  </si>
  <si>
    <t>Dl</t>
  </si>
  <si>
    <t>lD</t>
  </si>
  <si>
    <t>lT</t>
  </si>
  <si>
    <t>d0</t>
  </si>
  <si>
    <t>PDAS</t>
  </si>
  <si>
    <t>lD/dx(ep=1)</t>
  </si>
  <si>
    <t>lT/dx(ep=1)</t>
  </si>
  <si>
    <t>PDAS/dx(ep=1)</t>
  </si>
  <si>
    <t>ep</t>
  </si>
  <si>
    <t>lD/dx(ep)</t>
  </si>
  <si>
    <t>lT/dx(ep)</t>
  </si>
  <si>
    <t>PDAS/dx(ep)</t>
  </si>
  <si>
    <t>Nx</t>
  </si>
  <si>
    <t>Ny</t>
  </si>
  <si>
    <t>Nx_simulation</t>
  </si>
  <si>
    <t>lx(micron)</t>
  </si>
  <si>
    <t>N</t>
  </si>
  <si>
    <t>PDAS(micron)</t>
  </si>
  <si>
    <t>equation</t>
  </si>
  <si>
    <t>Ln(V)</t>
  </si>
  <si>
    <t>ln(G)</t>
  </si>
  <si>
    <t>ln(PDAS)</t>
  </si>
  <si>
    <t>weight</t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</si>
  <si>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</si>
  <si>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</si>
  <si>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400 dpi, RGB, Transparent canvas&lt;/Name&gt;_x000D_
  &lt;Dpi&gt;400&lt;/Dpi&gt;_x000D_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</si>
  <si>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</si>
  <si>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C:\Users\missk\Desktop\11.png</t>
  </si>
  <si>
    <t>Ti-0.9Ni</t>
  </si>
  <si>
    <t>Ti-3.4 Ni</t>
  </si>
  <si>
    <t>Mg-9Al</t>
  </si>
  <si>
    <t>Mg-4.5Al</t>
  </si>
  <si>
    <t>Ti-3at%Ni</t>
  </si>
  <si>
    <t>Ti-7.3at.% Ni</t>
  </si>
  <si>
    <t>Mg-9at.%Al</t>
  </si>
  <si>
    <t>Mg-4.5at.%Al</t>
  </si>
  <si>
    <t>Al-10 at.% Cu</t>
  </si>
  <si>
    <t>Al-8 at.%Cu</t>
  </si>
  <si>
    <t>Al-6at. %Cu</t>
  </si>
  <si>
    <t>α</t>
  </si>
  <si>
    <t>error</t>
  </si>
  <si>
    <t>β</t>
  </si>
  <si>
    <t>prefactor</t>
  </si>
  <si>
    <t>ke</t>
  </si>
  <si>
    <t>dl</t>
  </si>
  <si>
    <t>gamma</t>
  </si>
  <si>
    <t>ln(gamma*dt0*dl)</t>
  </si>
  <si>
    <t>alloy 1</t>
  </si>
  <si>
    <t>alloy2</t>
  </si>
  <si>
    <t>alloy3</t>
  </si>
  <si>
    <t>alloy4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</si>
</sst>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4" fillId="0" borderId="0" xfId="0" applyFont="1"/>
    <xf numFmtId="11" fontId="4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1" fillId="4" borderId="0" xfId="0" applyFont="1" applyFill="1"/>
    <xf numFmtId="0" fontId="5" fillId="0" borderId="0" xfId="0" applyFont="1"/>
    <xf numFmtId="0" fontId="3" fillId="3" borderId="0" xfId="0" applyFont="1" applyFill="1"/>
    <xf numFmtId="0" fontId="1" fillId="3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'alloy1 (2)'!$W$1</c:f>
              <c:strCache>
                <c:ptCount val="1"/>
                <c:pt idx="0">
                  <c:v>equation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976093613298339"/>
                  <c:y val="-6.8451079031787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'alloy1 (2)'!$W$2:$W$34</c:f>
              <c:numCache>
                <c:formatCode>0.00E+00</c:formatCode>
                <c:ptCount val="33"/>
                <c:pt idx="0">
                  <c:v>0.83059366615943286</c:v>
                </c:pt>
                <c:pt idx="1">
                  <c:v>0.46080068783170897</c:v>
                </c:pt>
                <c:pt idx="2">
                  <c:v>0.1811173487283714</c:v>
                </c:pt>
                <c:pt idx="3">
                  <c:v>0.11732447377760577</c:v>
                </c:pt>
                <c:pt idx="4">
                  <c:v>8.3121054618206666E-2</c:v>
                </c:pt>
                <c:pt idx="5">
                  <c:v>6.5089827215027873E-2</c:v>
                </c:pt>
                <c:pt idx="9">
                  <c:v>0.72000604100250409</c:v>
                </c:pt>
                <c:pt idx="10">
                  <c:v>0.3994483614004038</c:v>
                </c:pt>
                <c:pt idx="11">
                  <c:v>0.15700286497218868</c:v>
                </c:pt>
                <c:pt idx="12">
                  <c:v>0.10170355652712278</c:v>
                </c:pt>
                <c:pt idx="13">
                  <c:v>7.2054078784800288E-2</c:v>
                </c:pt>
                <c:pt idx="14">
                  <c:v>5.6423580761610921E-2</c:v>
                </c:pt>
                <c:pt idx="18">
                  <c:v>0.67278375476591645</c:v>
                </c:pt>
                <c:pt idx="19">
                  <c:v>0.37325015779572018</c:v>
                </c:pt>
                <c:pt idx="20">
                  <c:v>0.14670568160500741</c:v>
                </c:pt>
                <c:pt idx="21">
                  <c:v>9.5033231301912532E-2</c:v>
                </c:pt>
                <c:pt idx="22">
                  <c:v>6.7328342972706387E-2</c:v>
                </c:pt>
                <c:pt idx="23">
                  <c:v>5.2722986142282241E-2</c:v>
                </c:pt>
                <c:pt idx="27">
                  <c:v>0.48175988542212228</c:v>
                </c:pt>
                <c:pt idx="28">
                  <c:v>0.26727303086564486</c:v>
                </c:pt>
                <c:pt idx="29">
                  <c:v>0.10505145503311616</c:v>
                </c:pt>
                <c:pt idx="30">
                  <c:v>6.8050392565190437E-2</c:v>
                </c:pt>
                <c:pt idx="31">
                  <c:v>4.8211768739092054E-2</c:v>
                </c:pt>
                <c:pt idx="32">
                  <c:v>3.7753319076283973E-2</c:v>
                </c:pt>
              </c:numCache>
            </c:numRef>
          </c:xVal>
          <c:yVal>
            <c:numRef>
              <c:f>'alloy1 (2)'!$V$2:$V$34</c:f>
              <c:numCache>
                <c:formatCode>General</c:formatCode>
                <c:ptCount val="33"/>
                <c:pt idx="0">
                  <c:v>4.6585728</c:v>
                </c:pt>
                <c:pt idx="1">
                  <c:v>2.9410181818181815</c:v>
                </c:pt>
                <c:pt idx="2">
                  <c:v>1.2324266666666668</c:v>
                </c:pt>
                <c:pt idx="3">
                  <c:v>1.1091839999999999</c:v>
                </c:pt>
                <c:pt idx="4">
                  <c:v>1.0352383999999999</c:v>
                </c:pt>
                <c:pt idx="5">
                  <c:v>0.8873472</c:v>
                </c:pt>
                <c:pt idx="8">
                  <c:v>0</c:v>
                </c:pt>
                <c:pt idx="9" formatCode="0.00E+00">
                  <c:v>4.0670079999999995</c:v>
                </c:pt>
                <c:pt idx="10">
                  <c:v>2.4956639999999997</c:v>
                </c:pt>
                <c:pt idx="11">
                  <c:v>1.478912</c:v>
                </c:pt>
                <c:pt idx="12">
                  <c:v>0.92431999999999992</c:v>
                </c:pt>
                <c:pt idx="13">
                  <c:v>0.739456</c:v>
                </c:pt>
                <c:pt idx="14">
                  <c:v>0.55459199999999997</c:v>
                </c:pt>
                <c:pt idx="17">
                  <c:v>0</c:v>
                </c:pt>
                <c:pt idx="18" formatCode="0.00E+00">
                  <c:v>3.2536063999999998</c:v>
                </c:pt>
                <c:pt idx="19" formatCode="0.00E+00">
                  <c:v>2.2183680000000003</c:v>
                </c:pt>
                <c:pt idx="20" formatCode="0.00E+00">
                  <c:v>1.0167519999999999</c:v>
                </c:pt>
                <c:pt idx="21" formatCode="0.00E+00">
                  <c:v>0.79227428571428571</c:v>
                </c:pt>
                <c:pt idx="22" formatCode="0.00E+00">
                  <c:v>0.52818285714285718</c:v>
                </c:pt>
                <c:pt idx="23" formatCode="0.00E+00">
                  <c:v>0.41594400000000004</c:v>
                </c:pt>
                <c:pt idx="26">
                  <c:v>0</c:v>
                </c:pt>
                <c:pt idx="27" formatCode="0.00E+00">
                  <c:v>1.3072525714285714</c:v>
                </c:pt>
                <c:pt idx="28">
                  <c:v>1.194505846153846</c:v>
                </c:pt>
                <c:pt idx="29">
                  <c:v>2.3108</c:v>
                </c:pt>
                <c:pt idx="30">
                  <c:v>0.83188800000000007</c:v>
                </c:pt>
                <c:pt idx="31">
                  <c:v>0.4436736</c:v>
                </c:pt>
                <c:pt idx="32">
                  <c:v>0.27729599999999999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3-41FD-BC2B-FF1F3B17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06784"/>
        <c:axId val="737604488"/>
      </c:scatterChart>
      <c:valAx>
        <c:axId val="7376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04488"/>
        <c:crosses val="autoZero"/>
        <c:crossBetween val="midCat"/>
      </c:valAx>
      <c:valAx>
        <c:axId val="73760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742125984252"/>
          <c:y val="5.0925925925925923E-2"/>
          <c:w val="0.8596328193350830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α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Sheet1!$B$4:$E$4</c:f>
                <c:numCache>
                  <c:formatCode>General</c:formatCode>
                  <c:ptCount val="4"/>
                  <c:pt idx="0">
                    <c:v>3.4000000000000002E-2</c:v>
                  </c:pt>
                  <c:pt idx="1">
                    <c:v>4.2599999999999999E-2</c:v>
                  </c:pt>
                  <c:pt idx="2">
                    <c:v>2.5000000000000001E-2</c:v>
                  </c:pt>
                  <c:pt idx="3">
                    <c:v>0.03</c:v>
                  </c:pt>
                </c:numCache>
              </c:numRef>
            </c:plus>
            <c:minus>
              <c:numRef>
                <c:f>Sheet1!$B$4:$E$4</c:f>
                <c:numCache>
                  <c:formatCode>General</c:formatCode>
                  <c:ptCount val="4"/>
                  <c:pt idx="0">
                    <c:v>3.4000000000000002E-2</c:v>
                  </c:pt>
                  <c:pt idx="1">
                    <c:v>4.2599999999999999E-2</c:v>
                  </c:pt>
                  <c:pt idx="2">
                    <c:v>2.5000000000000001E-2</c:v>
                  </c:pt>
                  <c:pt idx="3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Sheet1!$B$2:$E$2</c:f>
              <c:strCache>
                <c:ptCount val="4"/>
                <c:pt idx="0">
                  <c:v>Ti-3at%Ni</c:v>
                </c:pt>
                <c:pt idx="1">
                  <c:v>Ti-7.3at.% Ni</c:v>
                </c:pt>
                <c:pt idx="2">
                  <c:v>Mg-9at.%Al</c:v>
                </c:pt>
                <c:pt idx="3">
                  <c:v>Mg-4.5at.%Al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-0.46800000000000003</c:v>
                </c:pt>
                <c:pt idx="1">
                  <c:v>-0.53</c:v>
                </c:pt>
                <c:pt idx="2">
                  <c:v>-0.6</c:v>
                </c:pt>
                <c:pt idx="3">
                  <c:v>-0.48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7-451B-98E9-F62A47B18D25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Sheet1!$B$6:$E$6</c:f>
                <c:numCache>
                  <c:formatCode>General</c:formatCode>
                  <c:ptCount val="4"/>
                  <c:pt idx="0">
                    <c:v>0.126</c:v>
                  </c:pt>
                  <c:pt idx="1">
                    <c:v>6.4000000000000001E-2</c:v>
                  </c:pt>
                  <c:pt idx="2">
                    <c:v>3.5000000000000003E-2</c:v>
                  </c:pt>
                  <c:pt idx="3">
                    <c:v>4.3999999999999997E-2</c:v>
                  </c:pt>
                </c:numCache>
              </c:numRef>
            </c:plus>
            <c:minus>
              <c:numRef>
                <c:f>Sheet1!$B$6:$E$6</c:f>
                <c:numCache>
                  <c:formatCode>General</c:formatCode>
                  <c:ptCount val="4"/>
                  <c:pt idx="0">
                    <c:v>0.126</c:v>
                  </c:pt>
                  <c:pt idx="1">
                    <c:v>6.4000000000000001E-2</c:v>
                  </c:pt>
                  <c:pt idx="2">
                    <c:v>3.5000000000000003E-2</c:v>
                  </c:pt>
                  <c:pt idx="3">
                    <c:v>4.3999999999999997E-2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Sheet1!$B$2:$E$2</c:f>
              <c:strCache>
                <c:ptCount val="4"/>
                <c:pt idx="0">
                  <c:v>Ti-3at%Ni</c:v>
                </c:pt>
                <c:pt idx="1">
                  <c:v>Ti-7.3at.% Ni</c:v>
                </c:pt>
                <c:pt idx="2">
                  <c:v>Mg-9at.%Al</c:v>
                </c:pt>
                <c:pt idx="3">
                  <c:v>Mg-4.5at.%Al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-0.23</c:v>
                </c:pt>
                <c:pt idx="1">
                  <c:v>-0.3</c:v>
                </c:pt>
                <c:pt idx="2">
                  <c:v>-0.24</c:v>
                </c:pt>
                <c:pt idx="3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3-4836-BEB2-61DA967A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axId val="736110352"/>
        <c:axId val="720218352"/>
      </c:barChart>
      <c:catAx>
        <c:axId val="7361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0218352"/>
        <c:crosses val="autoZero"/>
        <c:auto val="1"/>
        <c:lblAlgn val="ctr"/>
        <c:lblOffset val="100"/>
        <c:noMultiLvlLbl val="0"/>
      </c:catAx>
      <c:valAx>
        <c:axId val="720218352"/>
        <c:scaling>
          <c:orientation val="minMax"/>
        </c:scaling>
        <c:delete val="0"/>
        <c:axPos val="l"/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110352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322369860017516"/>
          <c:y val="0.82465223097112861"/>
          <c:w val="0.1770540791776028"/>
          <c:h val="8.21770195392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Ti-3at%Ni</c:v>
                </c:pt>
                <c:pt idx="1">
                  <c:v>Ti-7.3at.% Ni</c:v>
                </c:pt>
                <c:pt idx="2">
                  <c:v>Mg-9at.%Al</c:v>
                </c:pt>
                <c:pt idx="3">
                  <c:v>Mg-4.5at.%Al</c:v>
                </c:pt>
                <c:pt idx="4">
                  <c:v>Al-10 at.% Cu</c:v>
                </c:pt>
                <c:pt idx="5">
                  <c:v>Al-8 at.%Cu</c:v>
                </c:pt>
                <c:pt idx="6">
                  <c:v>Al-6at. %Cu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-0.46800000000000003</c:v>
                </c:pt>
                <c:pt idx="1">
                  <c:v>-0.53</c:v>
                </c:pt>
                <c:pt idx="2">
                  <c:v>-0.6</c:v>
                </c:pt>
                <c:pt idx="3">
                  <c:v>-0.48</c:v>
                </c:pt>
                <c:pt idx="4">
                  <c:v>-0.84582829000000004</c:v>
                </c:pt>
                <c:pt idx="5">
                  <c:v>-0.88017414999999999</c:v>
                </c:pt>
                <c:pt idx="6">
                  <c:v>-0.73537863999999997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8-4A5B-AC59-9339259B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6247208"/>
        <c:axId val="1516240968"/>
      </c:barChart>
      <c:catAx>
        <c:axId val="151624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0968"/>
        <c:crosses val="autoZero"/>
        <c:auto val="1"/>
        <c:lblAlgn val="ctr"/>
        <c:lblOffset val="100"/>
        <c:noMultiLvlLbl val="0"/>
      </c:catAx>
      <c:valAx>
        <c:axId val="15162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alloy1!$W$1</c:f>
              <c:strCache>
                <c:ptCount val="1"/>
                <c:pt idx="0">
                  <c:v>equation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976093613298339"/>
                  <c:y val="-6.8451079031787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alloy1!$W$2:$W$31</c:f>
              <c:numCache>
                <c:formatCode>0.00E+00</c:formatCode>
                <c:ptCount val="30"/>
                <c:pt idx="2">
                  <c:v>0.26181048786452094</c:v>
                </c:pt>
                <c:pt idx="3">
                  <c:v>0.20439917374833699</c:v>
                </c:pt>
                <c:pt idx="4">
                  <c:v>0.1679365827663937</c:v>
                </c:pt>
                <c:pt idx="5">
                  <c:v>0.14608310795054216</c:v>
                </c:pt>
                <c:pt idx="8">
                  <c:v>0.43783022072864325</c:v>
                </c:pt>
                <c:pt idx="9">
                  <c:v>0.31291515628855354</c:v>
                </c:pt>
                <c:pt idx="10">
                  <c:v>0.18374419992040844</c:v>
                </c:pt>
                <c:pt idx="11">
                  <c:v>0.14345171177487526</c:v>
                </c:pt>
                <c:pt idx="12">
                  <c:v>0.11786148557099144</c:v>
                </c:pt>
                <c:pt idx="13">
                  <c:v>0.10252424954858536</c:v>
                </c:pt>
                <c:pt idx="16">
                  <c:v>0.39482017689996551</c:v>
                </c:pt>
                <c:pt idx="17">
                  <c:v>0.28217608449896714</c:v>
                </c:pt>
                <c:pt idx="18">
                  <c:v>0.16569417569254663</c:v>
                </c:pt>
                <c:pt idx="19">
                  <c:v>0.12935980098701721</c:v>
                </c:pt>
                <c:pt idx="20">
                  <c:v>0.10628341850269923</c:v>
                </c:pt>
                <c:pt idx="21">
                  <c:v>9.2452828578035454E-2</c:v>
                </c:pt>
                <c:pt idx="24">
                  <c:v>0.37590589454552575</c:v>
                </c:pt>
                <c:pt idx="25">
                  <c:v>0.26865813772686997</c:v>
                </c:pt>
                <c:pt idx="26">
                  <c:v>0.15775641919757138</c:v>
                </c:pt>
                <c:pt idx="27">
                  <c:v>0.12316268152773865</c:v>
                </c:pt>
                <c:pt idx="28">
                  <c:v>0.1011917977984603</c:v>
                </c:pt>
                <c:pt idx="29">
                  <c:v>8.8023777059134389E-2</c:v>
                </c:pt>
              </c:numCache>
            </c:numRef>
          </c:xVal>
          <c:yVal>
            <c:numRef>
              <c:f>alloy1!$V$2:$V$31</c:f>
              <c:numCache>
                <c:formatCode>General</c:formatCode>
                <c:ptCount val="30"/>
                <c:pt idx="0">
                  <c:v>5.5439999999999996</c:v>
                </c:pt>
                <c:pt idx="1">
                  <c:v>4.7039999999999997</c:v>
                </c:pt>
                <c:pt idx="2">
                  <c:v>1.1118545454545457</c:v>
                </c:pt>
                <c:pt idx="3">
                  <c:v>0.8443076923076922</c:v>
                </c:pt>
                <c:pt idx="4">
                  <c:v>0.55999999999999994</c:v>
                </c:pt>
                <c:pt idx="5">
                  <c:v>0.41934883720930233</c:v>
                </c:pt>
                <c:pt idx="7">
                  <c:v>0</c:v>
                </c:pt>
                <c:pt idx="8">
                  <c:v>2.1560000000000001</c:v>
                </c:pt>
                <c:pt idx="9">
                  <c:v>1.6464000000000001</c:v>
                </c:pt>
                <c:pt idx="10">
                  <c:v>0.94079999999999997</c:v>
                </c:pt>
                <c:pt idx="11">
                  <c:v>0.81013333333333337</c:v>
                </c:pt>
                <c:pt idx="12">
                  <c:v>0.46421052631578946</c:v>
                </c:pt>
                <c:pt idx="13">
                  <c:v>0.40767999999999993</c:v>
                </c:pt>
                <c:pt idx="15">
                  <c:v>0</c:v>
                </c:pt>
                <c:pt idx="16">
                  <c:v>1.7492999999999999</c:v>
                </c:pt>
                <c:pt idx="17">
                  <c:v>1.4406000000000001</c:v>
                </c:pt>
                <c:pt idx="18">
                  <c:v>0.8702399999999999</c:v>
                </c:pt>
                <c:pt idx="19">
                  <c:v>0.78400000000000014</c:v>
                </c:pt>
                <c:pt idx="20">
                  <c:v>0.67200000000000004</c:v>
                </c:pt>
                <c:pt idx="21">
                  <c:v>0.4276363636363637</c:v>
                </c:pt>
                <c:pt idx="23">
                  <c:v>0</c:v>
                </c:pt>
                <c:pt idx="24">
                  <c:v>1.5141</c:v>
                </c:pt>
                <c:pt idx="25">
                  <c:v>1.1289600000000002</c:v>
                </c:pt>
                <c:pt idx="26">
                  <c:v>0.78400000000000003</c:v>
                </c:pt>
                <c:pt idx="27">
                  <c:v>0.72623157894736834</c:v>
                </c:pt>
                <c:pt idx="28">
                  <c:v>0.44800000000000001</c:v>
                </c:pt>
                <c:pt idx="29">
                  <c:v>0.39200000000000002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D-4781-9440-A3B47005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06784"/>
        <c:axId val="737604488"/>
      </c:scatterChart>
      <c:valAx>
        <c:axId val="7376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04488"/>
        <c:crosses val="autoZero"/>
        <c:crossBetween val="midCat"/>
      </c:valAx>
      <c:valAx>
        <c:axId val="73760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3</xdr:row>
      <xdr:rowOff>100012</xdr:rowOff>
    </xdr:from>
    <xdr:to>
      <xdr:col>10</xdr:col>
      <xdr:colOff>261937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E0F8B-0458-4CD6-B126-AEF2CA2A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128587</xdr:rowOff>
    </xdr:from>
    <xdr:to>
      <xdr:col>14</xdr:col>
      <xdr:colOff>419100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05C00-67DB-4BC8-BF96-F0CDE5BF0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3</xdr:row>
      <xdr:rowOff>85725</xdr:rowOff>
    </xdr:from>
    <xdr:to>
      <xdr:col>24</xdr:col>
      <xdr:colOff>457200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C819A-1A32-4ECA-949F-78B350AE6D1E}"/>
            </a:ext>
            <a:ext uri="{147F2762-F138-4A5C-976F-8EAC2B608ADB}">
              <a16:predDERef xmlns:a16="http://schemas.microsoft.com/office/drawing/2014/main" pred="{2A505C00-67DB-4BC8-BF96-F0CDE5BF0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185737</xdr:colOff>
      <xdr:row>6</xdr:row>
      <xdr:rowOff>185737</xdr:rowOff>
    </xdr:from>
    <xdr:to>
      <xdr:col>22</xdr:col>
      <xdr:colOff>300037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649CD-0E02-47CB-B730-9EBA5D907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FEC9-C03D-45D6-AC5B-28BF888F8A46}">
  <dimension ref="A1:AB99"/>
  <sheetViews>
    <sheetView tabSelected="1" topLeftCell="K1" workbookViewId="0">
      <selection activeCell="Y25" sqref="Y25"/>
    </sheetView>
  </sheetViews>
  <sheetFormatPr defaultRowHeight="15" x14ac:dyDescent="0.25"/>
  <cols>
    <col min="1" max="17" width="12.140625" customWidth="1"/>
    <col min="19" max="19" width="12.42578125" customWidth="1"/>
    <col min="20" max="20" width="12" bestFit="1" customWidth="1"/>
    <col min="21" max="21" width="12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>
        <v>5.0000000000000001E-3</v>
      </c>
      <c r="B2" s="2">
        <v>5000000</v>
      </c>
      <c r="C2">
        <v>238.76</v>
      </c>
      <c r="D2" s="2">
        <v>2.8999999999999999E-9</v>
      </c>
      <c r="E2">
        <f>2*D2/A2</f>
        <v>1.1599999999999999E-6</v>
      </c>
      <c r="F2">
        <f t="shared" ref="F2:F7" si="0">C2/B2</f>
        <v>4.7752E-5</v>
      </c>
      <c r="G2" s="2">
        <v>1.1554E-9</v>
      </c>
      <c r="H2" s="2">
        <f>(G2*C2*C2*D2)^0.25*B2^-0.5 *A2^-0.25</f>
        <v>1.1118235586036656E-6</v>
      </c>
      <c r="I2">
        <f t="shared" ref="I2:I7" si="1">E2/(0.8*G2)</f>
        <v>1254.9766314696208</v>
      </c>
      <c r="J2">
        <f t="shared" ref="J2:J7" si="2">F2/(0.8*G2)</f>
        <v>51661.762160290811</v>
      </c>
      <c r="K2">
        <f t="shared" ref="K2:K7" si="3">H2/(0.8*G2)</f>
        <v>1202.8556761767197</v>
      </c>
      <c r="L2">
        <v>120</v>
      </c>
      <c r="M2">
        <f t="shared" ref="M2:M7" si="4">I2/L2</f>
        <v>10.458138595580174</v>
      </c>
      <c r="N2">
        <f t="shared" ref="N2:N7" si="5">J2/L2</f>
        <v>430.51468466909012</v>
      </c>
      <c r="O2">
        <f t="shared" ref="O2:O6" si="6">K2/L2</f>
        <v>10.023797301472664</v>
      </c>
      <c r="P2">
        <f>O2*20</f>
        <v>200.47594602945327</v>
      </c>
      <c r="Q2">
        <f>N2*10</f>
        <v>4305.1468466909009</v>
      </c>
      <c r="S2">
        <v>210</v>
      </c>
      <c r="T2" s="2">
        <f>S2*0.8*L2*G2*1000000</f>
        <v>23.292864000000002</v>
      </c>
      <c r="U2">
        <v>5</v>
      </c>
      <c r="V2">
        <f>T2/U2</f>
        <v>4.6585728</v>
      </c>
      <c r="W2" s="2">
        <f>A2^-0.85*B2^-0.304</f>
        <v>0.83059366615943286</v>
      </c>
      <c r="Y2">
        <f t="shared" ref="Y2:Z7" si="7">LN(A2)</f>
        <v>-5.2983173665480363</v>
      </c>
      <c r="Z2">
        <f t="shared" si="7"/>
        <v>15.424948470398375</v>
      </c>
      <c r="AA2">
        <f>LN(V2*0.000001)</f>
        <v>-12.276801422830179</v>
      </c>
      <c r="AB2" s="3">
        <f>(V2/MAX(ABS(V2-(T2/(U2-1))),ABS(V2-(T2/(U2+1)))))^2</f>
        <v>15.999999999999989</v>
      </c>
    </row>
    <row r="3" spans="1:28" x14ac:dyDescent="0.25">
      <c r="A3">
        <v>0.01</v>
      </c>
      <c r="B3" s="2">
        <f t="shared" ref="B3:C7" si="8">B2</f>
        <v>5000000</v>
      </c>
      <c r="C3">
        <f>C2</f>
        <v>238.76</v>
      </c>
      <c r="D3" s="2">
        <f t="shared" ref="D3:D7" si="9">D2</f>
        <v>2.8999999999999999E-9</v>
      </c>
      <c r="E3" s="2">
        <f>2*D3/A3</f>
        <v>5.7999999999999995E-7</v>
      </c>
      <c r="F3">
        <f t="shared" si="0"/>
        <v>4.7752E-5</v>
      </c>
      <c r="G3" s="2">
        <f>G2</f>
        <v>1.1554E-9</v>
      </c>
      <c r="H3">
        <f t="shared" ref="H3:H7" si="10">(G3*C3*C3*D3)^0.25*B3^-0.5 *A3^-0.25</f>
        <v>9.349284448244504E-7</v>
      </c>
      <c r="I3">
        <f t="shared" si="1"/>
        <v>627.48831573481039</v>
      </c>
      <c r="J3">
        <f t="shared" si="2"/>
        <v>51661.762160290811</v>
      </c>
      <c r="K3">
        <f t="shared" si="3"/>
        <v>1011.4770261645863</v>
      </c>
      <c r="L3">
        <v>100</v>
      </c>
      <c r="M3">
        <f t="shared" si="4"/>
        <v>6.2748831573481034</v>
      </c>
      <c r="N3">
        <f t="shared" si="5"/>
        <v>516.61762160290812</v>
      </c>
      <c r="O3">
        <f t="shared" si="6"/>
        <v>10.114770261645862</v>
      </c>
      <c r="P3">
        <f t="shared" ref="P3:P25" si="11">O3*20</f>
        <v>202.29540523291723</v>
      </c>
      <c r="Q3">
        <f>N3*10</f>
        <v>5166.1762160290809</v>
      </c>
      <c r="S3">
        <v>210</v>
      </c>
      <c r="T3">
        <f t="shared" ref="T3:T6" si="12">S3*0.8*L3*G3*1000000</f>
        <v>19.410719999999998</v>
      </c>
      <c r="U3">
        <v>6.6</v>
      </c>
      <c r="V3">
        <f t="shared" ref="V3:V7" si="13">T3/U3</f>
        <v>2.9410181818181815</v>
      </c>
      <c r="W3" s="2">
        <f t="shared" ref="W3:W7" si="14">A3^-0.85*B3^-0.304</f>
        <v>0.46080068783170897</v>
      </c>
      <c r="Y3">
        <f t="shared" si="7"/>
        <v>-4.6051701859880909</v>
      </c>
      <c r="Z3">
        <f t="shared" si="7"/>
        <v>15.424948470398375</v>
      </c>
      <c r="AA3">
        <f t="shared" ref="AA3:AA7" si="15">LN(V3*0.000001)</f>
        <v>-12.736754716222412</v>
      </c>
      <c r="AB3" s="3">
        <f t="shared" ref="AB3:AB6" si="16">(V3/MAX(ABS(V3-(T3/(U3-1))),ABS(V3-(T3/(U3+1)))))^2</f>
        <v>31.359999999999996</v>
      </c>
    </row>
    <row r="4" spans="1:28" s="3" customFormat="1" x14ac:dyDescent="0.25">
      <c r="A4" s="3">
        <v>0.03</v>
      </c>
      <c r="B4" s="4">
        <f t="shared" si="8"/>
        <v>5000000</v>
      </c>
      <c r="C4" s="3">
        <f t="shared" si="8"/>
        <v>238.76</v>
      </c>
      <c r="D4" s="4">
        <f t="shared" si="9"/>
        <v>2.8999999999999999E-9</v>
      </c>
      <c r="E4" s="3">
        <f t="shared" ref="E4:E7" si="17">2*D4/A4</f>
        <v>1.9333333333333334E-7</v>
      </c>
      <c r="F4" s="3">
        <f t="shared" si="0"/>
        <v>4.7752E-5</v>
      </c>
      <c r="G4" s="2">
        <f t="shared" ref="G4:G7" si="18">G3</f>
        <v>1.1554E-9</v>
      </c>
      <c r="H4" s="3">
        <f t="shared" si="10"/>
        <v>7.1039199590836351E-7</v>
      </c>
      <c r="I4" s="3">
        <f t="shared" si="1"/>
        <v>209.1627719116035</v>
      </c>
      <c r="J4" s="3">
        <f t="shared" si="2"/>
        <v>51661.762160290811</v>
      </c>
      <c r="K4" s="3">
        <f t="shared" si="3"/>
        <v>768.55633969660244</v>
      </c>
      <c r="L4" s="3">
        <v>40</v>
      </c>
      <c r="M4" s="3">
        <f t="shared" si="4"/>
        <v>5.2290692977900877</v>
      </c>
      <c r="N4" s="3">
        <f t="shared" si="5"/>
        <v>1291.5440540072702</v>
      </c>
      <c r="O4" s="3">
        <f t="shared" si="6"/>
        <v>19.213908492415062</v>
      </c>
      <c r="P4" s="3">
        <f t="shared" si="11"/>
        <v>384.27816984830122</v>
      </c>
      <c r="Q4" s="3">
        <f>N4*8</f>
        <v>10332.352432058162</v>
      </c>
      <c r="S4" s="3">
        <v>200</v>
      </c>
      <c r="T4" s="3">
        <f t="shared" si="12"/>
        <v>7.3945600000000002</v>
      </c>
      <c r="U4" s="3">
        <v>6</v>
      </c>
      <c r="V4" s="11">
        <f t="shared" si="13"/>
        <v>1.2324266666666668</v>
      </c>
      <c r="W4" s="2">
        <f t="shared" si="14"/>
        <v>0.1811173487283714</v>
      </c>
      <c r="Y4" s="3">
        <f t="shared" si="7"/>
        <v>-3.5065578973199818</v>
      </c>
      <c r="Z4" s="3">
        <f t="shared" si="7"/>
        <v>15.424948470398375</v>
      </c>
      <c r="AA4" s="3">
        <f t="shared" si="15"/>
        <v>-13.606525432461675</v>
      </c>
      <c r="AB4" s="3">
        <f t="shared" si="16"/>
        <v>25.000000000000028</v>
      </c>
    </row>
    <row r="5" spans="1:28" s="3" customFormat="1" x14ac:dyDescent="0.25">
      <c r="A5" s="3">
        <v>0.05</v>
      </c>
      <c r="B5" s="4">
        <f t="shared" si="8"/>
        <v>5000000</v>
      </c>
      <c r="C5" s="3">
        <f t="shared" si="8"/>
        <v>238.76</v>
      </c>
      <c r="D5" s="4">
        <f t="shared" si="9"/>
        <v>2.8999999999999999E-9</v>
      </c>
      <c r="E5" s="3">
        <f t="shared" si="17"/>
        <v>1.1599999999999999E-7</v>
      </c>
      <c r="F5" s="3">
        <f t="shared" si="0"/>
        <v>4.7752E-5</v>
      </c>
      <c r="G5" s="2">
        <f t="shared" si="18"/>
        <v>1.1554E-9</v>
      </c>
      <c r="H5" s="3">
        <f t="shared" si="10"/>
        <v>6.25224333323035E-7</v>
      </c>
      <c r="I5" s="3">
        <f t="shared" si="1"/>
        <v>125.49766314696208</v>
      </c>
      <c r="J5" s="3">
        <f t="shared" si="2"/>
        <v>51661.762160290811</v>
      </c>
      <c r="K5" s="3">
        <f t="shared" si="3"/>
        <v>676.41545495394996</v>
      </c>
      <c r="L5" s="3">
        <v>24</v>
      </c>
      <c r="M5" s="3">
        <f t="shared" si="4"/>
        <v>5.2290692977900868</v>
      </c>
      <c r="N5" s="3">
        <f t="shared" si="5"/>
        <v>2152.5734233454505</v>
      </c>
      <c r="O5" s="3">
        <f t="shared" si="6"/>
        <v>28.183977289747915</v>
      </c>
      <c r="P5" s="3">
        <f t="shared" si="11"/>
        <v>563.67954579495836</v>
      </c>
      <c r="Q5" s="3">
        <f>N5*6</f>
        <v>12915.440540072703</v>
      </c>
      <c r="S5" s="3">
        <v>250</v>
      </c>
      <c r="T5" s="3">
        <f>S5*0.8*L5*G5*1000000</f>
        <v>5.5459199999999997</v>
      </c>
      <c r="U5" s="3">
        <v>5</v>
      </c>
      <c r="V5" s="11">
        <f t="shared" si="13"/>
        <v>1.1091839999999999</v>
      </c>
      <c r="W5" s="12">
        <f t="shared" si="14"/>
        <v>0.11732447377760577</v>
      </c>
      <c r="Y5" s="3">
        <f t="shared" si="7"/>
        <v>-2.9957322735539909</v>
      </c>
      <c r="Z5" s="3">
        <f t="shared" si="7"/>
        <v>15.424948470398375</v>
      </c>
      <c r="AA5" s="3">
        <f t="shared" si="15"/>
        <v>-13.711885948119502</v>
      </c>
      <c r="AB5" s="3">
        <f t="shared" si="16"/>
        <v>16</v>
      </c>
    </row>
    <row r="6" spans="1:28" s="3" customFormat="1" x14ac:dyDescent="0.25">
      <c r="A6" s="3">
        <v>7.4999999999999997E-2</v>
      </c>
      <c r="B6" s="4">
        <f t="shared" si="8"/>
        <v>5000000</v>
      </c>
      <c r="C6" s="3">
        <f t="shared" si="8"/>
        <v>238.76</v>
      </c>
      <c r="D6" s="4">
        <f t="shared" si="9"/>
        <v>2.8999999999999999E-9</v>
      </c>
      <c r="E6" s="3">
        <f t="shared" si="17"/>
        <v>7.7333333333333338E-8</v>
      </c>
      <c r="F6" s="3">
        <f t="shared" si="0"/>
        <v>4.7752E-5</v>
      </c>
      <c r="G6" s="2">
        <f t="shared" si="18"/>
        <v>1.1554E-9</v>
      </c>
      <c r="H6" s="3">
        <f t="shared" si="10"/>
        <v>5.6495396029632395E-7</v>
      </c>
      <c r="I6" s="3">
        <f t="shared" si="1"/>
        <v>83.665108764641403</v>
      </c>
      <c r="J6" s="3">
        <f t="shared" si="2"/>
        <v>51661.762160290811</v>
      </c>
      <c r="K6" s="3">
        <f t="shared" si="3"/>
        <v>611.210360369054</v>
      </c>
      <c r="L6" s="3">
        <v>16</v>
      </c>
      <c r="M6" s="3">
        <f t="shared" si="4"/>
        <v>5.2290692977900877</v>
      </c>
      <c r="N6" s="3">
        <f t="shared" si="5"/>
        <v>3228.8601350181757</v>
      </c>
      <c r="O6" s="3">
        <f t="shared" si="6"/>
        <v>38.200647523065875</v>
      </c>
      <c r="P6" s="3">
        <f t="shared" si="11"/>
        <v>764.01295046131747</v>
      </c>
      <c r="Q6" s="3">
        <f>N6*4</f>
        <v>12915.440540072703</v>
      </c>
      <c r="S6" s="3">
        <v>350</v>
      </c>
      <c r="T6" s="3">
        <f t="shared" si="12"/>
        <v>5.1761919999999995</v>
      </c>
      <c r="U6" s="3">
        <v>5</v>
      </c>
      <c r="V6" s="11">
        <f t="shared" si="13"/>
        <v>1.0352383999999999</v>
      </c>
      <c r="W6" s="12">
        <f t="shared" si="14"/>
        <v>8.3121054618206666E-2</v>
      </c>
      <c r="Y6" s="3">
        <f t="shared" si="7"/>
        <v>-2.5902671654458267</v>
      </c>
      <c r="Z6" s="3">
        <f t="shared" si="7"/>
        <v>15.424948470398375</v>
      </c>
      <c r="AA6" s="3">
        <f t="shared" si="15"/>
        <v>-13.780878819606453</v>
      </c>
      <c r="AB6" s="3">
        <f t="shared" si="16"/>
        <v>16</v>
      </c>
    </row>
    <row r="7" spans="1:28" s="3" customFormat="1" x14ac:dyDescent="0.25">
      <c r="A7" s="3">
        <v>0.1</v>
      </c>
      <c r="B7" s="4">
        <f t="shared" si="8"/>
        <v>5000000</v>
      </c>
      <c r="C7" s="3">
        <f t="shared" si="8"/>
        <v>238.76</v>
      </c>
      <c r="D7" s="4">
        <f t="shared" si="9"/>
        <v>2.8999999999999999E-9</v>
      </c>
      <c r="E7" s="3">
        <f t="shared" si="17"/>
        <v>5.7999999999999997E-8</v>
      </c>
      <c r="F7" s="3">
        <f t="shared" si="0"/>
        <v>4.7752E-5</v>
      </c>
      <c r="G7" s="2">
        <f t="shared" si="18"/>
        <v>1.1554E-9</v>
      </c>
      <c r="H7" s="3">
        <f t="shared" si="10"/>
        <v>5.2574890062073363E-7</v>
      </c>
      <c r="I7" s="3">
        <f t="shared" si="1"/>
        <v>62.748831573481041</v>
      </c>
      <c r="J7" s="3">
        <f t="shared" si="2"/>
        <v>51661.762160290811</v>
      </c>
      <c r="K7" s="3">
        <f t="shared" si="3"/>
        <v>568.79533129298693</v>
      </c>
      <c r="L7" s="3">
        <v>12</v>
      </c>
      <c r="M7" s="3">
        <f t="shared" si="4"/>
        <v>5.2290692977900868</v>
      </c>
      <c r="N7" s="3">
        <f t="shared" si="5"/>
        <v>4305.1468466909009</v>
      </c>
      <c r="O7" s="3">
        <f>K7/L7</f>
        <v>47.399610941082244</v>
      </c>
      <c r="P7" s="3">
        <f t="shared" si="11"/>
        <v>947.99221882164488</v>
      </c>
      <c r="Q7" s="3">
        <f>N7*4</f>
        <v>17220.587386763604</v>
      </c>
      <c r="S7" s="3">
        <v>400</v>
      </c>
      <c r="T7" s="15">
        <f>S7*0.8*L7*G7*1000000</f>
        <v>4.4367359999999998</v>
      </c>
      <c r="U7" s="15">
        <v>5</v>
      </c>
      <c r="V7" s="16">
        <f t="shared" si="13"/>
        <v>0.8873472</v>
      </c>
      <c r="W7" s="12">
        <f t="shared" si="14"/>
        <v>6.5089827215027873E-2</v>
      </c>
      <c r="Y7" s="3">
        <f t="shared" si="7"/>
        <v>-2.3025850929940455</v>
      </c>
      <c r="Z7" s="3">
        <f t="shared" si="7"/>
        <v>15.424948470398375</v>
      </c>
      <c r="AA7" s="3">
        <f t="shared" si="15"/>
        <v>-13.93502949943371</v>
      </c>
      <c r="AB7" s="3">
        <f>(V7/MAX(ABS(V7-(T7/(U7-1))),ABS(V7-(T7/(U7+1)))))^2</f>
        <v>16.000000000000007</v>
      </c>
    </row>
    <row r="8" spans="1:28" x14ac:dyDescent="0.25">
      <c r="A8" s="3"/>
      <c r="B8" s="4"/>
      <c r="C8" s="3"/>
      <c r="D8" s="4"/>
      <c r="E8" s="3"/>
      <c r="F8" s="3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S8" s="3"/>
      <c r="T8" s="15"/>
      <c r="U8" s="15"/>
      <c r="V8" s="15"/>
      <c r="W8" s="2"/>
      <c r="Y8" s="3"/>
      <c r="Z8" s="3"/>
      <c r="AA8" s="3"/>
      <c r="AB8" s="3"/>
    </row>
    <row r="9" spans="1:28" x14ac:dyDescent="0.25">
      <c r="A9" s="3"/>
      <c r="B9" s="4"/>
      <c r="C9" s="3"/>
      <c r="D9" s="4"/>
      <c r="E9" s="3"/>
      <c r="F9" s="3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U9" s="3"/>
    </row>
    <row r="10" spans="1:2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S10" t="s">
        <v>17</v>
      </c>
      <c r="T10" t="s">
        <v>18</v>
      </c>
      <c r="U10" t="s">
        <v>19</v>
      </c>
      <c r="V10" t="s">
        <v>20</v>
      </c>
      <c r="Y10" t="s">
        <v>22</v>
      </c>
      <c r="Z10" t="s">
        <v>23</v>
      </c>
      <c r="AA10" t="s">
        <v>24</v>
      </c>
      <c r="AB10" t="s">
        <v>25</v>
      </c>
    </row>
    <row r="11" spans="1:28" x14ac:dyDescent="0.25">
      <c r="A11">
        <v>5.0000000000000001E-3</v>
      </c>
      <c r="B11" s="2">
        <v>8000000</v>
      </c>
      <c r="C11">
        <v>238.76</v>
      </c>
      <c r="D11" s="2">
        <v>2.8999999999999999E-9</v>
      </c>
      <c r="E11">
        <f>2*D11/A11</f>
        <v>1.1599999999999999E-6</v>
      </c>
      <c r="F11">
        <f t="shared" ref="F11:F16" si="19">C11/B11</f>
        <v>2.9845E-5</v>
      </c>
      <c r="G11" s="2">
        <v>1.1554E-9</v>
      </c>
      <c r="H11" s="2">
        <f>(G11*C11*C11*D11)^0.25*B11^-0.5 *A11^-0.25</f>
        <v>8.7897370035532012E-7</v>
      </c>
      <c r="I11">
        <f t="shared" ref="I11:I16" si="20">E11/(0.8*G11)</f>
        <v>1254.9766314696208</v>
      </c>
      <c r="J11">
        <f t="shared" ref="J11:J16" si="21">F11/(0.8*G11)</f>
        <v>32288.601350181754</v>
      </c>
      <c r="K11">
        <f t="shared" ref="K11:K16" si="22">H11/(0.8*G11)</f>
        <v>950.94090829509275</v>
      </c>
      <c r="L11">
        <v>90</v>
      </c>
      <c r="M11">
        <f t="shared" ref="M11:M16" si="23">I11/L11</f>
        <v>13.944184794106897</v>
      </c>
      <c r="N11">
        <f t="shared" ref="N11:N16" si="24">J11/L11</f>
        <v>358.76223722424169</v>
      </c>
      <c r="O11">
        <f t="shared" ref="O11:O15" si="25">K11/L11</f>
        <v>10.566010092167698</v>
      </c>
      <c r="P11">
        <f>O11*20</f>
        <v>211.32020184335397</v>
      </c>
      <c r="Q11">
        <f>N11*10</f>
        <v>3587.622372242417</v>
      </c>
      <c r="S11">
        <v>220</v>
      </c>
      <c r="T11" s="2">
        <f t="shared" ref="T11:T16" si="26">S11*0.8*L11*G11*1000000</f>
        <v>18.301535999999999</v>
      </c>
      <c r="U11">
        <v>4.5</v>
      </c>
      <c r="V11" s="2">
        <f>T11/U11</f>
        <v>4.0670079999999995</v>
      </c>
      <c r="W11" s="2">
        <f>A11^-0.85*B11^-0.304</f>
        <v>0.72000604100250409</v>
      </c>
      <c r="Y11">
        <f>LN(A11)</f>
        <v>-5.2983173665480363</v>
      </c>
      <c r="Z11">
        <f>LN(B11)</f>
        <v>15.89495209964411</v>
      </c>
      <c r="AA11">
        <f t="shared" ref="AA11:AA16" si="27">LN(V11*0.000001)</f>
        <v>-12.41260296398924</v>
      </c>
      <c r="AB11" s="3">
        <f>(V11/MAX(ABS(V11-(T11/(U11-1))),ABS(V11-(T11/(U11+1)))))^2</f>
        <v>12.249999999999988</v>
      </c>
    </row>
    <row r="12" spans="1:28" x14ac:dyDescent="0.25">
      <c r="A12">
        <v>0.01</v>
      </c>
      <c r="B12" s="2">
        <f t="shared" ref="B12:C16" si="28">B11</f>
        <v>8000000</v>
      </c>
      <c r="C12">
        <f>C11</f>
        <v>238.76</v>
      </c>
      <c r="D12" s="2">
        <f t="shared" ref="D12:D16" si="29">D11</f>
        <v>2.8999999999999999E-9</v>
      </c>
      <c r="E12" s="2">
        <f>2*D12/A12</f>
        <v>5.7999999999999995E-7</v>
      </c>
      <c r="F12">
        <f t="shared" si="19"/>
        <v>2.9845E-5</v>
      </c>
      <c r="G12" s="2">
        <f>G11</f>
        <v>1.1554E-9</v>
      </c>
      <c r="H12">
        <f t="shared" ref="H12:H16" si="30">(G12*C12*C12*D12)^0.25*B12^-0.5 *A12^-0.25</f>
        <v>7.3912583373108118E-7</v>
      </c>
      <c r="I12">
        <f t="shared" si="20"/>
        <v>627.48831573481039</v>
      </c>
      <c r="J12">
        <f t="shared" si="21"/>
        <v>32288.601350181754</v>
      </c>
      <c r="K12">
        <f t="shared" si="22"/>
        <v>799.6428009034546</v>
      </c>
      <c r="L12">
        <v>60</v>
      </c>
      <c r="M12">
        <f t="shared" si="23"/>
        <v>10.458138595580174</v>
      </c>
      <c r="N12">
        <f t="shared" si="24"/>
        <v>538.14335583636262</v>
      </c>
      <c r="O12">
        <f t="shared" si="25"/>
        <v>13.327380015057576</v>
      </c>
      <c r="P12">
        <f t="shared" ref="P12:P16" si="31">O12*20</f>
        <v>266.54760030115153</v>
      </c>
      <c r="Q12">
        <f>N12*10</f>
        <v>5381.4335583636257</v>
      </c>
      <c r="S12">
        <v>270</v>
      </c>
      <c r="T12" s="2">
        <f t="shared" si="26"/>
        <v>14.973983999999998</v>
      </c>
      <c r="U12">
        <v>6</v>
      </c>
      <c r="V12">
        <f t="shared" ref="V12:V16" si="32">T12/U12</f>
        <v>2.4956639999999997</v>
      </c>
      <c r="W12" s="2">
        <f t="shared" ref="W12:W16" si="33">A12^-0.85*B12^-0.304</f>
        <v>0.3994483614004038</v>
      </c>
      <c r="Y12">
        <f t="shared" ref="Y12:Y16" si="34">LN(A12)</f>
        <v>-4.6051701859880909</v>
      </c>
      <c r="Z12">
        <f t="shared" ref="Z12:Z16" si="35">LN(B12)</f>
        <v>15.89495209964411</v>
      </c>
      <c r="AA12">
        <f t="shared" si="27"/>
        <v>-12.900955731903172</v>
      </c>
      <c r="AB12" s="3">
        <f t="shared" ref="AB12:AB15" si="36">(V12/MAX(ABS(V12-(T12/(U12-1))),ABS(V12-(T12/(U12+1)))))^2</f>
        <v>25</v>
      </c>
    </row>
    <row r="13" spans="1:28" s="3" customFormat="1" x14ac:dyDescent="0.25">
      <c r="A13" s="3">
        <v>0.03</v>
      </c>
      <c r="B13" s="4">
        <f t="shared" si="28"/>
        <v>8000000</v>
      </c>
      <c r="C13" s="3">
        <f t="shared" si="28"/>
        <v>238.76</v>
      </c>
      <c r="D13" s="4">
        <f t="shared" si="29"/>
        <v>2.8999999999999999E-9</v>
      </c>
      <c r="E13" s="3">
        <f t="shared" ref="E13:E16" si="37">2*D13/A13</f>
        <v>1.9333333333333334E-7</v>
      </c>
      <c r="F13" s="3">
        <f t="shared" si="19"/>
        <v>2.9845E-5</v>
      </c>
      <c r="G13" s="2">
        <f t="shared" ref="G13:G16" si="38">G12</f>
        <v>1.1554E-9</v>
      </c>
      <c r="H13" s="3">
        <f t="shared" si="30"/>
        <v>5.6161418465586115E-7</v>
      </c>
      <c r="I13" s="3">
        <f t="shared" si="20"/>
        <v>209.1627719116035</v>
      </c>
      <c r="J13" s="3">
        <f t="shared" si="21"/>
        <v>32288.601350181754</v>
      </c>
      <c r="K13" s="3">
        <f t="shared" si="22"/>
        <v>607.59713590083652</v>
      </c>
      <c r="L13" s="3">
        <v>20</v>
      </c>
      <c r="M13" s="3">
        <f t="shared" si="23"/>
        <v>10.458138595580175</v>
      </c>
      <c r="N13" s="3">
        <f t="shared" si="24"/>
        <v>1614.4300675090876</v>
      </c>
      <c r="O13" s="3">
        <f t="shared" si="25"/>
        <v>30.379856795041825</v>
      </c>
      <c r="P13" s="3">
        <f t="shared" si="31"/>
        <v>607.59713590083652</v>
      </c>
      <c r="Q13" s="3">
        <f>N13*3</f>
        <v>4843.2902025272633</v>
      </c>
      <c r="S13" s="3">
        <v>400</v>
      </c>
      <c r="T13" s="2">
        <f t="shared" si="26"/>
        <v>7.3945600000000002</v>
      </c>
      <c r="U13" s="3">
        <v>5</v>
      </c>
      <c r="V13" s="11">
        <f t="shared" si="32"/>
        <v>1.478912</v>
      </c>
      <c r="W13" s="2">
        <f t="shared" si="33"/>
        <v>0.15700286497218868</v>
      </c>
      <c r="Y13">
        <f t="shared" si="34"/>
        <v>-3.5065578973199818</v>
      </c>
      <c r="Z13">
        <f t="shared" si="35"/>
        <v>15.89495209964411</v>
      </c>
      <c r="AA13">
        <f t="shared" si="27"/>
        <v>-13.42420387566772</v>
      </c>
      <c r="AB13" s="3">
        <f t="shared" si="36"/>
        <v>15.999999999999996</v>
      </c>
    </row>
    <row r="14" spans="1:28" s="3" customFormat="1" x14ac:dyDescent="0.25">
      <c r="A14" s="3">
        <v>0.05</v>
      </c>
      <c r="B14" s="4">
        <f t="shared" si="28"/>
        <v>8000000</v>
      </c>
      <c r="C14" s="3">
        <f t="shared" si="28"/>
        <v>238.76</v>
      </c>
      <c r="D14" s="4">
        <f t="shared" si="29"/>
        <v>2.8999999999999999E-9</v>
      </c>
      <c r="E14" s="3">
        <f t="shared" si="37"/>
        <v>1.1599999999999999E-7</v>
      </c>
      <c r="F14" s="3">
        <f t="shared" si="19"/>
        <v>2.9845E-5</v>
      </c>
      <c r="G14" s="2">
        <f t="shared" si="38"/>
        <v>1.1554E-9</v>
      </c>
      <c r="H14" s="3">
        <f t="shared" si="30"/>
        <v>4.9428323546527555E-7</v>
      </c>
      <c r="I14" s="3">
        <f t="shared" si="20"/>
        <v>125.49766314696208</v>
      </c>
      <c r="J14" s="3">
        <f t="shared" si="21"/>
        <v>32288.601350181754</v>
      </c>
      <c r="K14" s="3">
        <f t="shared" si="22"/>
        <v>534.75337054837667</v>
      </c>
      <c r="L14" s="3">
        <v>12</v>
      </c>
      <c r="M14" s="3">
        <f t="shared" si="23"/>
        <v>10.458138595580174</v>
      </c>
      <c r="N14" s="3">
        <f t="shared" si="24"/>
        <v>2690.7167791818129</v>
      </c>
      <c r="O14" s="3">
        <f t="shared" si="25"/>
        <v>44.562780879031386</v>
      </c>
      <c r="P14" s="3">
        <f t="shared" si="31"/>
        <v>891.2556175806277</v>
      </c>
      <c r="Q14" s="3">
        <f>N14*2</f>
        <v>5381.4335583636257</v>
      </c>
      <c r="S14" s="3">
        <v>500</v>
      </c>
      <c r="T14" s="2">
        <f t="shared" si="26"/>
        <v>5.5459199999999997</v>
      </c>
      <c r="U14" s="3">
        <v>6</v>
      </c>
      <c r="V14" s="11">
        <f t="shared" si="32"/>
        <v>0.92431999999999992</v>
      </c>
      <c r="W14" s="2">
        <f t="shared" si="33"/>
        <v>0.10170355652712278</v>
      </c>
      <c r="Y14">
        <f t="shared" si="34"/>
        <v>-2.9957322735539909</v>
      </c>
      <c r="Z14">
        <f t="shared" si="35"/>
        <v>15.89495209964411</v>
      </c>
      <c r="AA14" s="3">
        <f t="shared" si="27"/>
        <v>-13.894207504913457</v>
      </c>
      <c r="AB14" s="3">
        <f t="shared" si="36"/>
        <v>24.999999999999993</v>
      </c>
    </row>
    <row r="15" spans="1:28" s="3" customFormat="1" x14ac:dyDescent="0.25">
      <c r="A15" s="3">
        <v>7.4999999999999997E-2</v>
      </c>
      <c r="B15" s="4">
        <f t="shared" si="28"/>
        <v>8000000</v>
      </c>
      <c r="C15" s="3">
        <f t="shared" si="28"/>
        <v>238.76</v>
      </c>
      <c r="D15" s="4">
        <f t="shared" si="29"/>
        <v>2.8999999999999999E-9</v>
      </c>
      <c r="E15" s="3">
        <f t="shared" si="37"/>
        <v>7.7333333333333338E-8</v>
      </c>
      <c r="F15" s="3">
        <f t="shared" si="19"/>
        <v>2.9845E-5</v>
      </c>
      <c r="G15" s="2">
        <f t="shared" si="38"/>
        <v>1.1554E-9</v>
      </c>
      <c r="H15" s="3">
        <f t="shared" si="30"/>
        <v>4.4663532191717967E-7</v>
      </c>
      <c r="I15" s="3">
        <f t="shared" si="20"/>
        <v>83.665108764641403</v>
      </c>
      <c r="J15" s="3">
        <f t="shared" si="21"/>
        <v>32288.601350181754</v>
      </c>
      <c r="K15" s="3">
        <f t="shared" si="22"/>
        <v>483.20421706463094</v>
      </c>
      <c r="L15" s="3">
        <v>8</v>
      </c>
      <c r="M15" s="3">
        <f t="shared" si="23"/>
        <v>10.458138595580175</v>
      </c>
      <c r="N15" s="3">
        <f t="shared" si="24"/>
        <v>4036.0751687727193</v>
      </c>
      <c r="O15" s="3">
        <f t="shared" si="25"/>
        <v>60.400527133078867</v>
      </c>
      <c r="P15" s="3">
        <f t="shared" si="31"/>
        <v>1208.0105426615773</v>
      </c>
      <c r="Q15" s="3">
        <f>N15</f>
        <v>4036.0751687727193</v>
      </c>
      <c r="S15" s="3">
        <v>600</v>
      </c>
      <c r="T15" s="2">
        <f t="shared" si="26"/>
        <v>4.4367359999999998</v>
      </c>
      <c r="U15" s="7">
        <v>6</v>
      </c>
      <c r="V15" s="13">
        <f t="shared" si="32"/>
        <v>0.739456</v>
      </c>
      <c r="W15" s="2">
        <f t="shared" si="33"/>
        <v>7.2054078784800288E-2</v>
      </c>
      <c r="Y15">
        <f t="shared" si="34"/>
        <v>-2.5902671654458267</v>
      </c>
      <c r="Z15">
        <f t="shared" si="35"/>
        <v>15.89495209964411</v>
      </c>
      <c r="AA15" s="3">
        <f t="shared" si="27"/>
        <v>-14.117351056227665</v>
      </c>
      <c r="AB15" s="3">
        <f t="shared" si="36"/>
        <v>25</v>
      </c>
    </row>
    <row r="16" spans="1:28" x14ac:dyDescent="0.25">
      <c r="A16" s="3">
        <v>0.1</v>
      </c>
      <c r="B16" s="4">
        <f t="shared" si="28"/>
        <v>8000000</v>
      </c>
      <c r="C16" s="3">
        <f t="shared" si="28"/>
        <v>238.76</v>
      </c>
      <c r="D16" s="4">
        <f t="shared" si="29"/>
        <v>2.8999999999999999E-9</v>
      </c>
      <c r="E16" s="3">
        <f t="shared" si="37"/>
        <v>5.7999999999999997E-8</v>
      </c>
      <c r="F16" s="3">
        <f t="shared" si="19"/>
        <v>2.9845E-5</v>
      </c>
      <c r="G16" s="2">
        <f t="shared" si="38"/>
        <v>1.1554E-9</v>
      </c>
      <c r="H16" s="3">
        <f t="shared" si="30"/>
        <v>4.1564100082275789E-7</v>
      </c>
      <c r="I16" s="3">
        <f t="shared" si="20"/>
        <v>62.748831573481041</v>
      </c>
      <c r="J16" s="3">
        <f t="shared" si="21"/>
        <v>32288.601350181754</v>
      </c>
      <c r="K16" s="3">
        <f t="shared" si="22"/>
        <v>449.67219233897123</v>
      </c>
      <c r="L16" s="3">
        <v>6</v>
      </c>
      <c r="M16" s="3">
        <f t="shared" si="23"/>
        <v>10.458138595580174</v>
      </c>
      <c r="N16" s="3">
        <f t="shared" si="24"/>
        <v>5381.4335583636257</v>
      </c>
      <c r="O16" s="3">
        <f>K16/L16</f>
        <v>74.945365389828538</v>
      </c>
      <c r="P16" s="3">
        <f t="shared" si="31"/>
        <v>1498.9073077965709</v>
      </c>
      <c r="Q16" s="3">
        <f>N16</f>
        <v>5381.4335583636257</v>
      </c>
      <c r="S16" s="3">
        <v>700</v>
      </c>
      <c r="T16" s="2">
        <f t="shared" si="26"/>
        <v>3.8821439999999998</v>
      </c>
      <c r="U16" s="3">
        <v>7</v>
      </c>
      <c r="V16" s="11">
        <f t="shared" si="32"/>
        <v>0.55459199999999997</v>
      </c>
      <c r="W16" s="2">
        <f t="shared" si="33"/>
        <v>5.6423580761610921E-2</v>
      </c>
      <c r="Y16">
        <f t="shared" si="34"/>
        <v>-2.3025850929940455</v>
      </c>
      <c r="Z16">
        <f t="shared" si="35"/>
        <v>15.89495209964411</v>
      </c>
      <c r="AA16" s="3">
        <f t="shared" si="27"/>
        <v>-14.405033128679447</v>
      </c>
      <c r="AB16" s="3">
        <f>(V16/MAX(ABS(V16-(T16/(U16-1))),ABS(V16-(T16/(U16+1)))))^2</f>
        <v>36.000000000000028</v>
      </c>
    </row>
    <row r="17" spans="1:28" x14ac:dyDescent="0.25">
      <c r="A17" s="3"/>
      <c r="B17" s="4"/>
      <c r="C17" s="3"/>
      <c r="D17" s="4"/>
      <c r="E17" s="3"/>
      <c r="F17" s="3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S17" s="3"/>
      <c r="T17" s="2"/>
      <c r="U17" s="3"/>
      <c r="V17" s="3"/>
      <c r="W17" s="2"/>
      <c r="AA17" s="3"/>
      <c r="AB17" s="3"/>
    </row>
    <row r="18" spans="1:28" x14ac:dyDescent="0.25">
      <c r="B18" s="2"/>
      <c r="D18" s="2"/>
    </row>
    <row r="19" spans="1:28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S19" t="s">
        <v>17</v>
      </c>
      <c r="T19" t="s">
        <v>18</v>
      </c>
      <c r="U19" t="s">
        <v>19</v>
      </c>
      <c r="V19" t="s">
        <v>20</v>
      </c>
      <c r="Y19" t="s">
        <v>22</v>
      </c>
      <c r="Z19" t="s">
        <v>23</v>
      </c>
      <c r="AA19" t="s">
        <v>24</v>
      </c>
      <c r="AB19" t="s">
        <v>25</v>
      </c>
    </row>
    <row r="20" spans="1:28" x14ac:dyDescent="0.25">
      <c r="A20">
        <v>5.0000000000000001E-3</v>
      </c>
      <c r="B20" s="2">
        <v>10000000</v>
      </c>
      <c r="C20">
        <v>238.76</v>
      </c>
      <c r="D20" s="2">
        <v>2.8999999999999999E-9</v>
      </c>
      <c r="E20">
        <f>2*D20/A20</f>
        <v>1.1599999999999999E-6</v>
      </c>
      <c r="F20">
        <f t="shared" ref="F20:F25" si="39">C20/B20</f>
        <v>2.3876E-5</v>
      </c>
      <c r="G20" s="2">
        <v>1.1554E-9</v>
      </c>
      <c r="H20" s="2">
        <f>(G20*C20*C20*D20)^0.25*B20^-0.5 *A20^-0.25</f>
        <v>7.8617797777161073E-7</v>
      </c>
      <c r="I20">
        <f t="shared" ref="I20:I25" si="40">E20/(0.8*G20)</f>
        <v>1254.9766314696208</v>
      </c>
      <c r="J20">
        <f t="shared" ref="J20:J25" si="41">F20/(0.8*G20)</f>
        <v>25830.881080145406</v>
      </c>
      <c r="K20">
        <f t="shared" ref="K20:K25" si="42">H20/(0.8*G20)</f>
        <v>850.5474054132884</v>
      </c>
      <c r="L20">
        <v>80</v>
      </c>
      <c r="M20">
        <f t="shared" ref="M20:M25" si="43">I20/L20</f>
        <v>15.68720789337026</v>
      </c>
      <c r="N20">
        <f t="shared" ref="N20:N25" si="44">J20/L20</f>
        <v>322.88601350181756</v>
      </c>
      <c r="O20">
        <f t="shared" ref="O20:O25" si="45">K20/L20</f>
        <v>10.631842567666105</v>
      </c>
      <c r="P20">
        <f>O20*20</f>
        <v>212.6368513533221</v>
      </c>
      <c r="Q20">
        <f>N20*10</f>
        <v>3228.8601350181757</v>
      </c>
      <c r="S20">
        <v>220</v>
      </c>
      <c r="T20" s="2">
        <f>S20*0.8*L20*G20*1000000</f>
        <v>16.268031999999998</v>
      </c>
      <c r="U20">
        <v>5</v>
      </c>
      <c r="V20" s="2">
        <f>T20/U20</f>
        <v>3.2536063999999998</v>
      </c>
      <c r="W20" s="2">
        <f>A20^-0.85*B20^-0.304</f>
        <v>0.67278375476591645</v>
      </c>
      <c r="Y20">
        <f>LN(A20)</f>
        <v>-5.2983173665480363</v>
      </c>
      <c r="Z20">
        <f>LN(B20)</f>
        <v>16.11809565095832</v>
      </c>
      <c r="AA20">
        <f>LN(V20*0.000001)</f>
        <v>-12.635746515303451</v>
      </c>
      <c r="AB20" s="3">
        <f t="shared" ref="AB20:AB24" si="46">(V20/MAX(ABS(V20-(T20/(U20-1))),ABS(V20-(T20/(U20+1)))))^2</f>
        <v>16.000000000000007</v>
      </c>
    </row>
    <row r="21" spans="1:28" s="3" customFormat="1" x14ac:dyDescent="0.25">
      <c r="A21">
        <v>0.01</v>
      </c>
      <c r="B21" s="2">
        <f t="shared" ref="B21:C25" si="47">B20</f>
        <v>10000000</v>
      </c>
      <c r="C21">
        <f>C20</f>
        <v>238.76</v>
      </c>
      <c r="D21" s="2">
        <f t="shared" ref="D21:D25" si="48">D20</f>
        <v>2.8999999999999999E-9</v>
      </c>
      <c r="E21" s="2">
        <f>2*D21/A21</f>
        <v>5.7999999999999995E-7</v>
      </c>
      <c r="F21">
        <f t="shared" si="39"/>
        <v>2.3876E-5</v>
      </c>
      <c r="G21" s="2">
        <f>G20</f>
        <v>1.1554E-9</v>
      </c>
      <c r="H21">
        <f t="shared" ref="H21:H25" si="49">(G21*C21*C21*D21)^0.25*B21^-0.5 *A21^-0.25</f>
        <v>6.610942432595618E-7</v>
      </c>
      <c r="I21">
        <f t="shared" si="40"/>
        <v>627.48831573481039</v>
      </c>
      <c r="J21">
        <f t="shared" si="41"/>
        <v>25830.881080145406</v>
      </c>
      <c r="K21">
        <f t="shared" si="42"/>
        <v>715.22226421538187</v>
      </c>
      <c r="L21" s="8">
        <v>60</v>
      </c>
      <c r="M21">
        <f t="shared" si="43"/>
        <v>10.458138595580174</v>
      </c>
      <c r="N21">
        <f t="shared" si="44"/>
        <v>430.51468466909012</v>
      </c>
      <c r="O21">
        <f t="shared" si="45"/>
        <v>11.920371070256364</v>
      </c>
      <c r="P21">
        <f t="shared" si="11"/>
        <v>238.40742140512728</v>
      </c>
      <c r="Q21">
        <f>N21*10</f>
        <v>4305.1468466909009</v>
      </c>
      <c r="S21">
        <v>240</v>
      </c>
      <c r="T21" s="2">
        <f t="shared" ref="T21:T25" si="50">S21*0.8*L21*G21*1000000</f>
        <v>13.310208000000001</v>
      </c>
      <c r="U21">
        <v>6</v>
      </c>
      <c r="V21" s="2">
        <f t="shared" ref="V21:V25" si="51">T21/U21</f>
        <v>2.2183680000000003</v>
      </c>
      <c r="W21" s="2">
        <f t="shared" ref="W21:W25" si="52">A21^-0.85*B21^-0.304</f>
        <v>0.37325015779572018</v>
      </c>
      <c r="Y21">
        <f t="shared" ref="Y21:Z25" si="53">LN(A21)</f>
        <v>-4.6051701859880909</v>
      </c>
      <c r="Z21">
        <f t="shared" si="53"/>
        <v>16.11809565095832</v>
      </c>
      <c r="AA21">
        <f>LN(V21*0.000001)</f>
        <v>-13.018738767559556</v>
      </c>
      <c r="AB21" s="3">
        <f t="shared" si="46"/>
        <v>25.000000000000018</v>
      </c>
    </row>
    <row r="22" spans="1:28" s="3" customFormat="1" x14ac:dyDescent="0.25">
      <c r="A22" s="3">
        <v>0.03</v>
      </c>
      <c r="B22" s="4">
        <f t="shared" si="47"/>
        <v>10000000</v>
      </c>
      <c r="C22" s="3">
        <f t="shared" si="47"/>
        <v>238.76</v>
      </c>
      <c r="D22" s="4">
        <f t="shared" si="48"/>
        <v>2.8999999999999999E-9</v>
      </c>
      <c r="E22" s="3">
        <f t="shared" ref="E22:E25" si="54">2*D22/A22</f>
        <v>1.9333333333333334E-7</v>
      </c>
      <c r="F22" s="3">
        <f t="shared" si="39"/>
        <v>2.3876E-5</v>
      </c>
      <c r="G22" s="2">
        <f t="shared" ref="G22:G25" si="55">G21</f>
        <v>1.1554E-9</v>
      </c>
      <c r="H22" s="3">
        <f t="shared" si="49"/>
        <v>5.0232299760745003E-7</v>
      </c>
      <c r="I22" s="3">
        <f t="shared" si="40"/>
        <v>209.1627719116035</v>
      </c>
      <c r="J22" s="3">
        <f t="shared" si="41"/>
        <v>25830.881080145406</v>
      </c>
      <c r="K22" s="3">
        <f t="shared" si="42"/>
        <v>543.45139952337945</v>
      </c>
      <c r="L22" s="7">
        <v>20</v>
      </c>
      <c r="M22" s="3">
        <f t="shared" si="43"/>
        <v>10.458138595580175</v>
      </c>
      <c r="N22" s="3">
        <f t="shared" si="44"/>
        <v>1291.5440540072702</v>
      </c>
      <c r="O22" s="3">
        <f t="shared" si="45"/>
        <v>27.172569976168973</v>
      </c>
      <c r="P22" s="3">
        <f t="shared" si="11"/>
        <v>543.45139952337945</v>
      </c>
      <c r="Q22" s="3">
        <f>N22*4</f>
        <v>5166.1762160290809</v>
      </c>
      <c r="S22" s="3">
        <v>550</v>
      </c>
      <c r="T22" s="2">
        <f t="shared" si="50"/>
        <v>10.16752</v>
      </c>
      <c r="U22" s="3">
        <v>10</v>
      </c>
      <c r="V22" s="12">
        <f t="shared" si="51"/>
        <v>1.0167519999999999</v>
      </c>
      <c r="W22" s="2">
        <f t="shared" si="52"/>
        <v>0.14670568160500741</v>
      </c>
      <c r="Y22" s="3">
        <f t="shared" si="53"/>
        <v>-3.5065578973199818</v>
      </c>
      <c r="Z22" s="3">
        <f t="shared" si="53"/>
        <v>16.11809565095832</v>
      </c>
      <c r="AA22" s="3">
        <f t="shared" ref="AA22:AA25" si="56">LN(V22*0.000001)</f>
        <v>-13.798897325109131</v>
      </c>
      <c r="AB22" s="3">
        <f t="shared" si="46"/>
        <v>81</v>
      </c>
    </row>
    <row r="23" spans="1:28" s="3" customFormat="1" x14ac:dyDescent="0.25">
      <c r="A23" s="3">
        <v>0.05</v>
      </c>
      <c r="B23" s="4">
        <f t="shared" si="47"/>
        <v>10000000</v>
      </c>
      <c r="C23" s="3">
        <f t="shared" si="47"/>
        <v>238.76</v>
      </c>
      <c r="D23" s="4">
        <f t="shared" si="48"/>
        <v>2.8999999999999999E-9</v>
      </c>
      <c r="E23" s="3">
        <f t="shared" si="54"/>
        <v>1.1599999999999999E-7</v>
      </c>
      <c r="F23" s="3">
        <f t="shared" si="39"/>
        <v>2.3876E-5</v>
      </c>
      <c r="G23" s="2">
        <f t="shared" si="55"/>
        <v>1.1554E-9</v>
      </c>
      <c r="H23" s="3">
        <f t="shared" si="49"/>
        <v>4.421003658555564E-7</v>
      </c>
      <c r="I23" s="3">
        <f t="shared" si="40"/>
        <v>125.49766314696208</v>
      </c>
      <c r="J23" s="3">
        <f t="shared" si="41"/>
        <v>25830.881080145406</v>
      </c>
      <c r="K23" s="3">
        <f t="shared" si="42"/>
        <v>478.29795509732173</v>
      </c>
      <c r="L23" s="7">
        <v>12</v>
      </c>
      <c r="M23" s="3">
        <f>I23/L23</f>
        <v>10.458138595580174</v>
      </c>
      <c r="N23" s="3">
        <f t="shared" si="44"/>
        <v>2152.5734233454505</v>
      </c>
      <c r="O23" s="3">
        <f t="shared" si="45"/>
        <v>39.858162924776813</v>
      </c>
      <c r="P23" s="3">
        <f t="shared" si="11"/>
        <v>797.1632584955363</v>
      </c>
      <c r="Q23" s="3">
        <f>N23*2</f>
        <v>4305.1468466909009</v>
      </c>
      <c r="S23" s="3">
        <v>500</v>
      </c>
      <c r="T23" s="2">
        <f t="shared" si="50"/>
        <v>5.5459199999999997</v>
      </c>
      <c r="U23" s="3">
        <v>7</v>
      </c>
      <c r="V23" s="12">
        <f t="shared" si="51"/>
        <v>0.79227428571428571</v>
      </c>
      <c r="W23" s="2">
        <f t="shared" si="52"/>
        <v>9.5033231301912532E-2</v>
      </c>
      <c r="Y23" s="3">
        <f t="shared" si="53"/>
        <v>-2.9957322735539909</v>
      </c>
      <c r="Z23" s="3">
        <f t="shared" si="53"/>
        <v>16.11809565095832</v>
      </c>
      <c r="AA23" s="3">
        <f t="shared" si="56"/>
        <v>-14.048358184740714</v>
      </c>
      <c r="AB23" s="3">
        <f t="shared" si="46"/>
        <v>36.000000000000043</v>
      </c>
    </row>
    <row r="24" spans="1:28" x14ac:dyDescent="0.25">
      <c r="A24" s="3">
        <v>7.4999999999999997E-2</v>
      </c>
      <c r="B24" s="4">
        <f t="shared" si="47"/>
        <v>10000000</v>
      </c>
      <c r="C24" s="3">
        <f t="shared" si="47"/>
        <v>238.76</v>
      </c>
      <c r="D24" s="4">
        <f t="shared" si="48"/>
        <v>2.8999999999999999E-9</v>
      </c>
      <c r="E24" s="3">
        <f t="shared" si="54"/>
        <v>7.7333333333333338E-8</v>
      </c>
      <c r="F24" s="3">
        <f t="shared" si="39"/>
        <v>2.3876E-5</v>
      </c>
      <c r="G24" s="2">
        <f t="shared" si="55"/>
        <v>1.1554E-9</v>
      </c>
      <c r="H24" s="3">
        <f t="shared" si="49"/>
        <v>3.9948277638372619E-7</v>
      </c>
      <c r="I24" s="3">
        <f t="shared" si="40"/>
        <v>83.665108764641403</v>
      </c>
      <c r="J24" s="3">
        <f t="shared" si="41"/>
        <v>25830.881080145406</v>
      </c>
      <c r="K24" s="3">
        <f t="shared" si="42"/>
        <v>432.1909905484315</v>
      </c>
      <c r="L24" s="7">
        <v>8</v>
      </c>
      <c r="M24" s="3">
        <f t="shared" si="43"/>
        <v>10.458138595580175</v>
      </c>
      <c r="N24" s="3">
        <f t="shared" si="44"/>
        <v>3228.8601350181757</v>
      </c>
      <c r="O24" s="3">
        <f t="shared" si="45"/>
        <v>54.023873818553938</v>
      </c>
      <c r="P24" s="3">
        <f t="shared" si="11"/>
        <v>1080.4774763710789</v>
      </c>
      <c r="Q24" s="3">
        <f>N24</f>
        <v>3228.8601350181757</v>
      </c>
      <c r="S24" s="3">
        <v>500</v>
      </c>
      <c r="T24" s="2">
        <f t="shared" si="50"/>
        <v>3.6972800000000001</v>
      </c>
      <c r="U24" s="3">
        <v>7</v>
      </c>
      <c r="V24" s="12">
        <f t="shared" si="51"/>
        <v>0.52818285714285718</v>
      </c>
      <c r="W24" s="2">
        <f t="shared" si="52"/>
        <v>6.7328342972706387E-2</v>
      </c>
      <c r="Y24" s="3">
        <f t="shared" si="53"/>
        <v>-2.5902671654458267</v>
      </c>
      <c r="Z24" s="3">
        <f t="shared" si="53"/>
        <v>16.11809565095832</v>
      </c>
      <c r="AA24" s="3">
        <f t="shared" si="56"/>
        <v>-14.453823292848879</v>
      </c>
      <c r="AB24" s="3">
        <f t="shared" si="46"/>
        <v>35.999999999999986</v>
      </c>
    </row>
    <row r="25" spans="1:28" x14ac:dyDescent="0.25">
      <c r="A25" s="3">
        <v>0.1</v>
      </c>
      <c r="B25" s="4">
        <f t="shared" si="47"/>
        <v>10000000</v>
      </c>
      <c r="C25" s="3">
        <f t="shared" si="47"/>
        <v>238.76</v>
      </c>
      <c r="D25" s="4">
        <f t="shared" si="48"/>
        <v>2.8999999999999999E-9</v>
      </c>
      <c r="E25" s="3">
        <f t="shared" si="54"/>
        <v>5.7999999999999997E-8</v>
      </c>
      <c r="F25" s="3">
        <f t="shared" si="39"/>
        <v>2.3876E-5</v>
      </c>
      <c r="G25" s="2">
        <f t="shared" si="55"/>
        <v>1.1554E-9</v>
      </c>
      <c r="H25" s="3">
        <f t="shared" si="49"/>
        <v>3.7176061283029307E-7</v>
      </c>
      <c r="I25" s="3">
        <f t="shared" si="40"/>
        <v>62.748831573481041</v>
      </c>
      <c r="J25" s="3">
        <f t="shared" si="41"/>
        <v>25830.881080145406</v>
      </c>
      <c r="K25" s="3">
        <f t="shared" si="42"/>
        <v>402.19903586451994</v>
      </c>
      <c r="L25" s="7">
        <v>6</v>
      </c>
      <c r="M25" s="3">
        <f t="shared" si="43"/>
        <v>10.458138595580174</v>
      </c>
      <c r="N25" s="3">
        <f t="shared" si="44"/>
        <v>4305.1468466909009</v>
      </c>
      <c r="O25" s="3">
        <f t="shared" si="45"/>
        <v>67.033172644086662</v>
      </c>
      <c r="P25" s="3">
        <f t="shared" si="11"/>
        <v>1340.6634528817333</v>
      </c>
      <c r="Q25" s="3">
        <f>N25</f>
        <v>4305.1468466909009</v>
      </c>
      <c r="S25" s="3">
        <v>600</v>
      </c>
      <c r="T25" s="2">
        <f t="shared" si="50"/>
        <v>3.3275520000000003</v>
      </c>
      <c r="U25" s="3">
        <v>8</v>
      </c>
      <c r="V25" s="12">
        <f t="shared" si="51"/>
        <v>0.41594400000000004</v>
      </c>
      <c r="W25" s="2">
        <f t="shared" si="52"/>
        <v>5.2722986142282241E-2</v>
      </c>
      <c r="Y25" s="3">
        <f t="shared" si="53"/>
        <v>-2.3025850929940455</v>
      </c>
      <c r="Z25" s="3">
        <f t="shared" si="53"/>
        <v>16.11809565095832</v>
      </c>
      <c r="AA25" s="3">
        <f t="shared" si="56"/>
        <v>-14.692715201131227</v>
      </c>
      <c r="AB25" s="3">
        <f>(V25/MAX(ABS(V25-(T25/(U25-1))),ABS(V25-(T25/(U25+1)))))^2</f>
        <v>49</v>
      </c>
    </row>
    <row r="26" spans="1:28" x14ac:dyDescent="0.25">
      <c r="B26" s="2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3"/>
      <c r="T26" s="2"/>
      <c r="V26" s="3"/>
      <c r="W26" s="2"/>
      <c r="Y26" s="3"/>
      <c r="Z26" s="3"/>
      <c r="AA26" s="3"/>
      <c r="AB26" s="3"/>
    </row>
    <row r="27" spans="1:28" x14ac:dyDescent="0.25">
      <c r="B27" s="2"/>
      <c r="C27" s="9"/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8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S28" t="s">
        <v>17</v>
      </c>
      <c r="T28" t="s">
        <v>18</v>
      </c>
      <c r="U28" t="s">
        <v>19</v>
      </c>
      <c r="V28" t="s">
        <v>20</v>
      </c>
      <c r="Y28" t="s">
        <v>22</v>
      </c>
      <c r="Z28" t="s">
        <v>23</v>
      </c>
      <c r="AA28" t="s">
        <v>24</v>
      </c>
      <c r="AB28" t="s">
        <v>25</v>
      </c>
    </row>
    <row r="29" spans="1:28" x14ac:dyDescent="0.25">
      <c r="A29">
        <v>5.0000000000000001E-3</v>
      </c>
      <c r="B29" s="2">
        <v>30000000</v>
      </c>
      <c r="C29">
        <v>238.76</v>
      </c>
      <c r="D29" s="2">
        <v>2.8999999999999999E-9</v>
      </c>
      <c r="E29">
        <f>2*D29/A29</f>
        <v>1.1599999999999999E-6</v>
      </c>
      <c r="F29">
        <f t="shared" ref="F29:F34" si="57">C29/B29</f>
        <v>7.9586666666666672E-6</v>
      </c>
      <c r="G29" s="2">
        <v>1.1554E-9</v>
      </c>
      <c r="H29" s="2">
        <f>(G29*C29*C29*D29)^0.25*B29^-0.5 *A29^-0.25</f>
        <v>4.5390006709739506E-7</v>
      </c>
      <c r="I29">
        <f t="shared" ref="I29:I34" si="58">E29/(0.8*G29)</f>
        <v>1254.9766314696208</v>
      </c>
      <c r="J29">
        <f t="shared" ref="J29:J34" si="59">F29/(0.8*G29)</f>
        <v>8610.2936933818019</v>
      </c>
      <c r="K29">
        <f t="shared" ref="K29:K34" si="60">H29/(0.8*G29)</f>
        <v>491.0637734738998</v>
      </c>
      <c r="L29">
        <v>45</v>
      </c>
      <c r="M29">
        <f t="shared" ref="M29:M31" si="61">I29/L29</f>
        <v>27.888369588213795</v>
      </c>
      <c r="N29">
        <f t="shared" ref="N29:N34" si="62">J29/L29</f>
        <v>191.33985985292892</v>
      </c>
      <c r="O29">
        <f t="shared" ref="O29:O34" si="63">K29/L29</f>
        <v>10.912528299419996</v>
      </c>
      <c r="P29">
        <f>O29*20</f>
        <v>218.25056598839993</v>
      </c>
      <c r="Q29">
        <f>N29*10</f>
        <v>1913.3985985292893</v>
      </c>
      <c r="S29">
        <v>220</v>
      </c>
      <c r="T29" s="2">
        <f>S29*0.8*L29*G29*1000000</f>
        <v>9.1507679999999993</v>
      </c>
      <c r="U29">
        <v>7</v>
      </c>
      <c r="V29" s="2">
        <f>T29/U29</f>
        <v>1.3072525714285714</v>
      </c>
      <c r="W29" s="2">
        <f>A29^-0.85*B29^-0.304</f>
        <v>0.48175988542212228</v>
      </c>
      <c r="Y29">
        <f>LN(A29)</f>
        <v>-5.2983173665480363</v>
      </c>
      <c r="Z29">
        <f>LN(B29)</f>
        <v>17.216707939626428</v>
      </c>
      <c r="AA29">
        <f t="shared" ref="AA29:AA34" si="64">LN(V29*0.000001)</f>
        <v>-13.547582896828224</v>
      </c>
      <c r="AB29" s="3">
        <f>(V29/MAX(ABS(V29-(T29/(U29-1))),ABS(V29-(T29/(U29+1)))))^2</f>
        <v>36.000000000000064</v>
      </c>
    </row>
    <row r="30" spans="1:28" x14ac:dyDescent="0.25">
      <c r="A30">
        <v>0.01</v>
      </c>
      <c r="B30" s="2">
        <f t="shared" ref="B30:C34" si="65">B29</f>
        <v>30000000</v>
      </c>
      <c r="C30">
        <f>C29</f>
        <v>238.76</v>
      </c>
      <c r="D30" s="2">
        <f t="shared" ref="D30:D34" si="66">D29</f>
        <v>2.8999999999999999E-9</v>
      </c>
      <c r="E30" s="2">
        <f>2*D30/A30</f>
        <v>5.7999999999999995E-7</v>
      </c>
      <c r="F30">
        <f t="shared" si="57"/>
        <v>7.9586666666666672E-6</v>
      </c>
      <c r="G30" s="2">
        <f>G29</f>
        <v>1.1554E-9</v>
      </c>
      <c r="H30">
        <f t="shared" ref="H30:H34" si="67">(G30*C30*C30*D30)^0.25*B30^-0.5 *A30^-0.25</f>
        <v>3.8168293930561995E-7</v>
      </c>
      <c r="I30">
        <f t="shared" si="58"/>
        <v>627.48831573481039</v>
      </c>
      <c r="J30">
        <f t="shared" si="59"/>
        <v>8610.2936933818019</v>
      </c>
      <c r="K30">
        <f t="shared" si="60"/>
        <v>412.93376677516443</v>
      </c>
      <c r="L30">
        <v>40</v>
      </c>
      <c r="M30">
        <f t="shared" si="61"/>
        <v>15.68720789337026</v>
      </c>
      <c r="N30">
        <f t="shared" si="62"/>
        <v>215.25734233454506</v>
      </c>
      <c r="O30">
        <f t="shared" si="63"/>
        <v>10.32334416937911</v>
      </c>
      <c r="P30">
        <f t="shared" ref="P30:P34" si="68">O30*20</f>
        <v>206.46688338758221</v>
      </c>
      <c r="Q30">
        <f>N30*10</f>
        <v>2152.5734233454505</v>
      </c>
      <c r="S30">
        <v>210</v>
      </c>
      <c r="T30" s="2">
        <f t="shared" ref="T30:T34" si="69">S30*0.8*L30*G30*1000000</f>
        <v>7.7642879999999996</v>
      </c>
      <c r="U30">
        <v>6.5</v>
      </c>
      <c r="V30">
        <f t="shared" ref="V30:V34" si="70">T30/U30</f>
        <v>1.194505846153846</v>
      </c>
      <c r="W30" s="2">
        <f t="shared" ref="W30:W34" si="71">A30^-0.85*B30^-0.304</f>
        <v>0.26727303086564486</v>
      </c>
      <c r="Y30">
        <f t="shared" ref="Y30:Y34" si="72">LN(A30)</f>
        <v>-4.6051701859880909</v>
      </c>
      <c r="Z30">
        <f t="shared" ref="Z30:Z34" si="73">LN(B30)</f>
        <v>17.216707939626428</v>
      </c>
      <c r="AA30">
        <f t="shared" si="64"/>
        <v>-13.637777975965779</v>
      </c>
      <c r="AB30" s="3">
        <f t="shared" ref="AB30:AB33" si="74">(V30/MAX(ABS(V30-(T30/(U30-1))),ABS(V30-(T30/(U30+1)))))^2</f>
        <v>30.249999999999979</v>
      </c>
    </row>
    <row r="31" spans="1:28" x14ac:dyDescent="0.25">
      <c r="A31" s="3">
        <v>0.03</v>
      </c>
      <c r="B31" s="2">
        <f t="shared" si="65"/>
        <v>30000000</v>
      </c>
      <c r="C31" s="3">
        <f t="shared" si="65"/>
        <v>238.76</v>
      </c>
      <c r="D31" s="4">
        <f t="shared" si="66"/>
        <v>2.8999999999999999E-9</v>
      </c>
      <c r="E31" s="3">
        <f t="shared" ref="E31:E34" si="75">2*D31/A31</f>
        <v>1.9333333333333334E-7</v>
      </c>
      <c r="F31" s="3">
        <f t="shared" si="57"/>
        <v>7.9586666666666672E-6</v>
      </c>
      <c r="G31" s="2">
        <f t="shared" ref="G31:G34" si="76">G30</f>
        <v>1.1554E-9</v>
      </c>
      <c r="H31" s="3">
        <f t="shared" si="67"/>
        <v>2.9001631788880097E-7</v>
      </c>
      <c r="I31" s="3">
        <f t="shared" si="58"/>
        <v>209.1627719116035</v>
      </c>
      <c r="J31" s="3">
        <f t="shared" si="59"/>
        <v>8610.2936933818019</v>
      </c>
      <c r="K31" s="3">
        <f t="shared" si="60"/>
        <v>313.76181180630192</v>
      </c>
      <c r="L31" s="3">
        <v>20</v>
      </c>
      <c r="M31" s="3">
        <f t="shared" si="61"/>
        <v>10.458138595580175</v>
      </c>
      <c r="N31" s="3">
        <f t="shared" si="62"/>
        <v>430.51468466909012</v>
      </c>
      <c r="O31" s="3">
        <f t="shared" si="63"/>
        <v>15.688090590315095</v>
      </c>
      <c r="P31" s="3">
        <f t="shared" si="68"/>
        <v>313.76181180630192</v>
      </c>
      <c r="Q31" s="3">
        <f>N31*12</f>
        <v>5166.1762160290818</v>
      </c>
      <c r="S31" s="3">
        <v>250</v>
      </c>
      <c r="T31" s="2">
        <f t="shared" si="69"/>
        <v>4.6215999999999999</v>
      </c>
      <c r="U31" s="3">
        <v>2</v>
      </c>
      <c r="V31" s="14">
        <f t="shared" si="70"/>
        <v>2.3108</v>
      </c>
      <c r="W31" s="2">
        <f t="shared" si="71"/>
        <v>0.10505145503311616</v>
      </c>
      <c r="Y31">
        <f t="shared" si="72"/>
        <v>-3.5065578973199818</v>
      </c>
      <c r="Z31">
        <f t="shared" si="73"/>
        <v>17.216707939626428</v>
      </c>
      <c r="AA31">
        <f t="shared" si="64"/>
        <v>-12.977916773039301</v>
      </c>
      <c r="AB31" s="3">
        <f t="shared" si="74"/>
        <v>1</v>
      </c>
    </row>
    <row r="32" spans="1:28" x14ac:dyDescent="0.25">
      <c r="A32" s="3">
        <v>0.05</v>
      </c>
      <c r="B32" s="2">
        <f t="shared" si="65"/>
        <v>30000000</v>
      </c>
      <c r="C32" s="3">
        <f t="shared" si="65"/>
        <v>238.76</v>
      </c>
      <c r="D32" s="4">
        <f t="shared" si="66"/>
        <v>2.8999999999999999E-9</v>
      </c>
      <c r="E32" s="3">
        <f t="shared" si="75"/>
        <v>1.1599999999999999E-7</v>
      </c>
      <c r="F32" s="3">
        <f t="shared" si="57"/>
        <v>7.9586666666666672E-6</v>
      </c>
      <c r="G32" s="2">
        <f t="shared" si="76"/>
        <v>1.1554E-9</v>
      </c>
      <c r="H32" s="3">
        <f t="shared" si="67"/>
        <v>2.552467652355375E-7</v>
      </c>
      <c r="I32" s="3">
        <f t="shared" si="58"/>
        <v>125.49766314696208</v>
      </c>
      <c r="J32" s="3">
        <f t="shared" si="59"/>
        <v>8610.2936933818019</v>
      </c>
      <c r="K32" s="3">
        <f t="shared" si="60"/>
        <v>276.14545312828619</v>
      </c>
      <c r="L32" s="3">
        <v>12</v>
      </c>
      <c r="M32" s="3">
        <f>I32/L32</f>
        <v>10.458138595580174</v>
      </c>
      <c r="N32" s="3">
        <f t="shared" si="62"/>
        <v>717.52447444848349</v>
      </c>
      <c r="O32" s="3">
        <f t="shared" si="63"/>
        <v>23.012121094023851</v>
      </c>
      <c r="P32" s="3">
        <f t="shared" si="68"/>
        <v>460.24242188047702</v>
      </c>
      <c r="Q32" s="3">
        <f>N32*10</f>
        <v>7175.2447444848349</v>
      </c>
      <c r="S32" s="3">
        <v>300</v>
      </c>
      <c r="T32" s="2">
        <f t="shared" si="69"/>
        <v>3.3275520000000003</v>
      </c>
      <c r="U32" s="3">
        <v>4</v>
      </c>
      <c r="V32" s="14">
        <f t="shared" si="70"/>
        <v>0.83188800000000007</v>
      </c>
      <c r="W32" s="2">
        <f t="shared" si="71"/>
        <v>6.8050392565190437E-2</v>
      </c>
      <c r="Y32">
        <f t="shared" si="72"/>
        <v>-2.9957322735539909</v>
      </c>
      <c r="Z32">
        <f t="shared" si="73"/>
        <v>17.216707939626428</v>
      </c>
      <c r="AA32">
        <f t="shared" si="64"/>
        <v>-13.999568020571282</v>
      </c>
      <c r="AB32" s="3">
        <f t="shared" si="74"/>
        <v>8.9999999999999947</v>
      </c>
    </row>
    <row r="33" spans="1:28" x14ac:dyDescent="0.25">
      <c r="A33" s="3">
        <v>7.4999999999999997E-2</v>
      </c>
      <c r="B33" s="2">
        <f t="shared" si="65"/>
        <v>30000000</v>
      </c>
      <c r="C33" s="3">
        <f t="shared" si="65"/>
        <v>238.76</v>
      </c>
      <c r="D33" s="4">
        <f t="shared" si="66"/>
        <v>2.8999999999999999E-9</v>
      </c>
      <c r="E33" s="3">
        <f t="shared" si="75"/>
        <v>7.7333333333333338E-8</v>
      </c>
      <c r="F33" s="3">
        <f t="shared" si="57"/>
        <v>7.9586666666666672E-6</v>
      </c>
      <c r="G33" s="2">
        <f t="shared" si="76"/>
        <v>1.1554E-9</v>
      </c>
      <c r="H33" s="3">
        <f t="shared" si="67"/>
        <v>2.3064148848176339E-7</v>
      </c>
      <c r="I33" s="3">
        <f t="shared" si="58"/>
        <v>83.665108764641403</v>
      </c>
      <c r="J33" s="3">
        <f t="shared" si="59"/>
        <v>8610.2936933818019</v>
      </c>
      <c r="K33" s="3">
        <f t="shared" si="60"/>
        <v>249.52558473446794</v>
      </c>
      <c r="L33" s="3">
        <v>8</v>
      </c>
      <c r="M33" s="3">
        <f t="shared" ref="M33:M34" si="77">I33/L33</f>
        <v>10.458138595580175</v>
      </c>
      <c r="N33" s="3">
        <f t="shared" si="62"/>
        <v>1076.2867116727252</v>
      </c>
      <c r="O33" s="3">
        <f t="shared" si="63"/>
        <v>31.190698091808493</v>
      </c>
      <c r="P33" s="3">
        <f t="shared" si="68"/>
        <v>623.81396183616982</v>
      </c>
      <c r="Q33" s="3">
        <f>N33*10</f>
        <v>10762.867116727251</v>
      </c>
      <c r="S33" s="3">
        <v>300</v>
      </c>
      <c r="T33" s="2">
        <f t="shared" si="69"/>
        <v>2.2183679999999999</v>
      </c>
      <c r="U33" s="3">
        <v>5</v>
      </c>
      <c r="V33" s="14">
        <f t="shared" si="70"/>
        <v>0.4436736</v>
      </c>
      <c r="W33" s="2">
        <f t="shared" si="71"/>
        <v>4.8211768739092054E-2</v>
      </c>
      <c r="Y33">
        <f t="shared" si="72"/>
        <v>-2.5902671654458267</v>
      </c>
      <c r="Z33">
        <f t="shared" si="73"/>
        <v>17.216707939626428</v>
      </c>
      <c r="AA33">
        <f t="shared" si="64"/>
        <v>-14.628176679993656</v>
      </c>
      <c r="AB33" s="3">
        <f t="shared" si="74"/>
        <v>16.000000000000007</v>
      </c>
    </row>
    <row r="34" spans="1:28" x14ac:dyDescent="0.25">
      <c r="A34" s="3">
        <v>0.1</v>
      </c>
      <c r="B34" s="2">
        <f t="shared" si="65"/>
        <v>30000000</v>
      </c>
      <c r="C34" s="3">
        <f t="shared" si="65"/>
        <v>238.76</v>
      </c>
      <c r="D34" s="4">
        <f t="shared" si="66"/>
        <v>2.8999999999999999E-9</v>
      </c>
      <c r="E34" s="3">
        <f t="shared" si="75"/>
        <v>5.7999999999999997E-8</v>
      </c>
      <c r="F34" s="3">
        <f t="shared" si="57"/>
        <v>7.9586666666666672E-6</v>
      </c>
      <c r="G34" s="2">
        <f t="shared" si="76"/>
        <v>1.1554E-9</v>
      </c>
      <c r="H34" s="3">
        <f t="shared" si="67"/>
        <v>2.1463608989166994E-7</v>
      </c>
      <c r="I34" s="3">
        <f t="shared" si="58"/>
        <v>62.748831573481041</v>
      </c>
      <c r="J34" s="3">
        <f t="shared" si="59"/>
        <v>8610.2936933818019</v>
      </c>
      <c r="K34" s="3">
        <f t="shared" si="60"/>
        <v>232.20972162418855</v>
      </c>
      <c r="L34" s="3">
        <v>6</v>
      </c>
      <c r="M34" s="3">
        <f t="shared" si="77"/>
        <v>10.458138595580174</v>
      </c>
      <c r="N34" s="3">
        <f t="shared" si="62"/>
        <v>1435.048948896967</v>
      </c>
      <c r="O34" s="3">
        <f t="shared" si="63"/>
        <v>38.701620270698093</v>
      </c>
      <c r="P34" s="3">
        <f t="shared" si="68"/>
        <v>774.0324054139619</v>
      </c>
      <c r="Q34" s="3">
        <f>N34*8</f>
        <v>11480.391591175736</v>
      </c>
      <c r="S34" s="3">
        <v>400</v>
      </c>
      <c r="T34" s="2">
        <f t="shared" si="69"/>
        <v>2.2183679999999999</v>
      </c>
      <c r="U34" s="3">
        <v>8</v>
      </c>
      <c r="V34" s="14">
        <f t="shared" si="70"/>
        <v>0.27729599999999999</v>
      </c>
      <c r="W34" s="2">
        <f t="shared" si="71"/>
        <v>3.7753319076283973E-2</v>
      </c>
      <c r="Y34">
        <f t="shared" si="72"/>
        <v>-2.3025850929940455</v>
      </c>
      <c r="Z34">
        <f t="shared" si="73"/>
        <v>17.216707939626428</v>
      </c>
      <c r="AA34">
        <f t="shared" si="64"/>
        <v>-15.098180309239392</v>
      </c>
      <c r="AB34" s="3">
        <f>(V34/MAX(ABS(V34-(T34/(U34-1))),ABS(V34-(T34/(U34+1)))))^2</f>
        <v>48.999999999999936</v>
      </c>
    </row>
    <row r="35" spans="1:28" x14ac:dyDescent="0.25">
      <c r="B35" s="2"/>
      <c r="D35" s="2"/>
    </row>
    <row r="36" spans="1:28" x14ac:dyDescent="0.25">
      <c r="B36" s="2"/>
      <c r="D36" s="2"/>
      <c r="E36" s="2"/>
    </row>
    <row r="37" spans="1:28" x14ac:dyDescent="0.25">
      <c r="B37" s="2"/>
      <c r="D37" s="2"/>
    </row>
    <row r="38" spans="1:28" x14ac:dyDescent="0.25">
      <c r="B38" s="2"/>
      <c r="D38" s="2"/>
      <c r="W38" s="2"/>
    </row>
    <row r="39" spans="1:28" x14ac:dyDescent="0.25">
      <c r="B39" s="2"/>
      <c r="D39" s="2"/>
      <c r="W39" s="2"/>
    </row>
    <row r="40" spans="1:28" x14ac:dyDescent="0.25">
      <c r="B40" s="2"/>
      <c r="D40" s="2"/>
      <c r="W40" s="2"/>
    </row>
    <row r="41" spans="1:28" x14ac:dyDescent="0.25">
      <c r="B41" s="2"/>
      <c r="D41" s="2"/>
      <c r="W41" s="2"/>
    </row>
    <row r="42" spans="1:28" x14ac:dyDescent="0.25">
      <c r="B42" s="2"/>
      <c r="D42" s="2"/>
      <c r="W42" s="2"/>
    </row>
    <row r="43" spans="1:28" x14ac:dyDescent="0.25">
      <c r="B43" s="2"/>
      <c r="D43" s="2"/>
      <c r="W43" s="2"/>
    </row>
    <row r="99" spans="12:12" x14ac:dyDescent="0.25">
      <c r="L99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8127-966E-47B8-950A-89DB6FA2C7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239D-62B7-4C8B-839F-68445A690032}">
  <dimension ref="A1:C3"/>
  <sheetViews>
    <sheetView workbookViewId="0"/>
  </sheetViews>
  <sheetFormatPr defaultRowHeight="15" x14ac:dyDescent="0.25"/>
  <sheetData>
    <row r="1" spans="1:3" x14ac:dyDescent="0.25">
      <c r="A1" t="s">
        <v>26</v>
      </c>
    </row>
    <row r="2" spans="1:3" ht="409.5" x14ac:dyDescent="0.25">
      <c r="B2" t="s">
        <v>27</v>
      </c>
      <c r="C2" s="17" t="s">
        <v>28</v>
      </c>
    </row>
    <row r="3" spans="1:3" x14ac:dyDescent="0.25">
      <c r="B3" t="s">
        <v>29</v>
      </c>
      <c r="C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7AB2-6307-46E5-9C1A-48DC36CC7C3D}">
  <dimension ref="A1:I21"/>
  <sheetViews>
    <sheetView workbookViewId="0">
      <selection activeCell="D10" sqref="D10"/>
    </sheetView>
  </sheetViews>
  <sheetFormatPr defaultRowHeight="15" x14ac:dyDescent="0.25"/>
  <sheetData>
    <row r="1" spans="1:8" x14ac:dyDescent="0.25">
      <c r="B1" t="s">
        <v>31</v>
      </c>
      <c r="C1" t="s">
        <v>32</v>
      </c>
      <c r="D1" t="s">
        <v>33</v>
      </c>
      <c r="E1" t="s">
        <v>34</v>
      </c>
    </row>
    <row r="2" spans="1:8" x14ac:dyDescent="0.25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</row>
    <row r="3" spans="1:8" x14ac:dyDescent="0.25">
      <c r="A3" s="1" t="s">
        <v>42</v>
      </c>
      <c r="B3">
        <v>-0.46800000000000003</v>
      </c>
      <c r="C3">
        <v>-0.53</v>
      </c>
      <c r="D3">
        <v>-0.6</v>
      </c>
      <c r="E3">
        <v>-0.48</v>
      </c>
      <c r="F3">
        <v>-0.84582829000000004</v>
      </c>
      <c r="G3">
        <v>-0.88017414999999999</v>
      </c>
      <c r="H3">
        <v>-0.73537863999999997</v>
      </c>
    </row>
    <row r="4" spans="1:8" x14ac:dyDescent="0.25">
      <c r="A4" t="s">
        <v>43</v>
      </c>
      <c r="B4">
        <v>3.4000000000000002E-2</v>
      </c>
      <c r="C4">
        <v>4.2599999999999999E-2</v>
      </c>
      <c r="D4">
        <v>2.5000000000000001E-2</v>
      </c>
      <c r="E4">
        <v>0.03</v>
      </c>
      <c r="F4">
        <v>1.9771110000000001E-2</v>
      </c>
      <c r="G4">
        <v>2.9977960000000001E-2</v>
      </c>
      <c r="H4">
        <v>3.7006900000000002E-2</v>
      </c>
    </row>
    <row r="5" spans="1:8" x14ac:dyDescent="0.25">
      <c r="A5" s="1" t="s">
        <v>44</v>
      </c>
      <c r="B5">
        <v>-0.23</v>
      </c>
      <c r="C5">
        <v>-0.3</v>
      </c>
      <c r="D5">
        <v>-0.24</v>
      </c>
      <c r="E5">
        <v>-0.25</v>
      </c>
      <c r="F5">
        <v>-0.17502696000000001</v>
      </c>
      <c r="G5">
        <v>-0.2066944</v>
      </c>
      <c r="H5">
        <v>-0.19073105000000001</v>
      </c>
    </row>
    <row r="6" spans="1:8" x14ac:dyDescent="0.25">
      <c r="A6" t="s">
        <v>43</v>
      </c>
      <c r="B6">
        <v>0.126</v>
      </c>
      <c r="C6">
        <v>6.4000000000000001E-2</v>
      </c>
      <c r="D6">
        <v>3.5000000000000003E-2</v>
      </c>
      <c r="E6">
        <v>4.3999999999999997E-2</v>
      </c>
      <c r="F6">
        <v>6.6785549999999999E-2</v>
      </c>
      <c r="G6">
        <v>5.0632000000000003E-2</v>
      </c>
      <c r="H6">
        <v>0.16145977</v>
      </c>
    </row>
    <row r="7" spans="1:8" x14ac:dyDescent="0.25">
      <c r="A7" t="s">
        <v>45</v>
      </c>
      <c r="B7">
        <v>-12.09</v>
      </c>
      <c r="C7">
        <v>-12.11</v>
      </c>
      <c r="D7">
        <v>-12.145</v>
      </c>
      <c r="E7">
        <v>-11.26</v>
      </c>
      <c r="F7">
        <v>-15.333258000000001</v>
      </c>
      <c r="G7">
        <v>-21.1386696</v>
      </c>
      <c r="H7">
        <v>-14.1991365</v>
      </c>
    </row>
    <row r="8" spans="1:8" x14ac:dyDescent="0.25">
      <c r="A8" t="s">
        <v>43</v>
      </c>
      <c r="B8">
        <v>1.99</v>
      </c>
      <c r="C8">
        <v>1.0580000000000001</v>
      </c>
      <c r="D8">
        <v>0.53600000000000003</v>
      </c>
      <c r="E8">
        <v>0.68</v>
      </c>
      <c r="F8">
        <v>1.0779749999999999</v>
      </c>
      <c r="G8">
        <v>0.81589999999999996</v>
      </c>
      <c r="H8">
        <v>2.5459999999999998</v>
      </c>
    </row>
    <row r="17" spans="1:9" x14ac:dyDescent="0.25">
      <c r="B17" t="s">
        <v>2</v>
      </c>
      <c r="C17" t="s">
        <v>46</v>
      </c>
      <c r="D17" t="s">
        <v>47</v>
      </c>
      <c r="E17" t="s">
        <v>48</v>
      </c>
      <c r="F17" t="s">
        <v>49</v>
      </c>
    </row>
    <row r="18" spans="1:9" x14ac:dyDescent="0.25">
      <c r="A18" t="s">
        <v>50</v>
      </c>
      <c r="B18">
        <v>59.768000000000001</v>
      </c>
      <c r="C18">
        <v>0.28000000000000003</v>
      </c>
      <c r="D18" s="2">
        <v>3.8199999999999996E-9</v>
      </c>
      <c r="E18" s="2">
        <v>2.9299999999999999E-7</v>
      </c>
      <c r="F18">
        <f>LN(E18*D18*B18)</f>
        <v>-30.335638241583773</v>
      </c>
    </row>
    <row r="19" spans="1:9" x14ac:dyDescent="0.25">
      <c r="A19" t="s">
        <v>51</v>
      </c>
      <c r="B19">
        <v>238.6</v>
      </c>
      <c r="C19">
        <v>0.28000000000000003</v>
      </c>
      <c r="D19" s="2">
        <v>2.8999999999999999E-9</v>
      </c>
      <c r="E19" s="2">
        <v>2.7500000000000001E-7</v>
      </c>
      <c r="F19">
        <f>LN(E19*D19*B19)</f>
        <v>-29.290261329570008</v>
      </c>
    </row>
    <row r="20" spans="1:9" x14ac:dyDescent="0.25">
      <c r="A20" t="s">
        <v>52</v>
      </c>
      <c r="B20">
        <v>36</v>
      </c>
      <c r="C20">
        <v>0.28999999999999998</v>
      </c>
      <c r="D20" s="2">
        <v>5.0000000000000001E-9</v>
      </c>
      <c r="E20" s="2">
        <v>1.9999999999999999E-7</v>
      </c>
      <c r="F20">
        <f t="shared" ref="F20:F21" si="0">LN(E20*D20*B20)</f>
        <v>-30.955257456454575</v>
      </c>
    </row>
    <row r="21" spans="1:9" x14ac:dyDescent="0.25">
      <c r="A21" t="s">
        <v>53</v>
      </c>
      <c r="B21">
        <v>18</v>
      </c>
      <c r="C21">
        <v>0.28999999999999998</v>
      </c>
      <c r="D21" s="2">
        <v>5.5999999999999997E-9</v>
      </c>
      <c r="E21" s="2">
        <v>2.1199999999999999E-7</v>
      </c>
      <c r="F21">
        <f t="shared" si="0"/>
        <v>-31.476807043583541</v>
      </c>
      <c r="H21">
        <f>E7-D7</f>
        <v>0.88499999999999979</v>
      </c>
      <c r="I21">
        <f>F21*D7-E7*F20</f>
        <v>33.729622584643607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BA2-3E3B-44FC-81B0-023E65E625F5}">
  <dimension ref="A1:AB99"/>
  <sheetViews>
    <sheetView topLeftCell="F1" workbookViewId="0">
      <selection activeCell="Q3" sqref="Q3"/>
    </sheetView>
  </sheetViews>
  <sheetFormatPr defaultRowHeight="15" x14ac:dyDescent="0.25"/>
  <cols>
    <col min="1" max="17" width="12.140625" customWidth="1"/>
    <col min="19" max="19" width="12.42578125" customWidth="1"/>
    <col min="20" max="20" width="12" bestFit="1" customWidth="1"/>
    <col min="21" max="21" width="12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>
        <v>5.0000000000000001E-3</v>
      </c>
      <c r="B2" s="2">
        <v>1000000</v>
      </c>
      <c r="C2">
        <v>59.76</v>
      </c>
      <c r="D2" s="2">
        <v>3.8199999999999996E-9</v>
      </c>
      <c r="E2">
        <f>2*D2/A2</f>
        <v>1.5279999999999998E-6</v>
      </c>
      <c r="F2">
        <f t="shared" ref="F2:F7" si="0">C2/B2</f>
        <v>5.9759999999999997E-5</v>
      </c>
      <c r="G2">
        <f>0.0000000049</f>
        <v>4.9E-9</v>
      </c>
      <c r="H2">
        <f t="shared" ref="H2:H7" si="1">(G2*C2*C2*D2)^0.25*B2^-0.5 *A2^-0.25</f>
        <v>1.9121750800330994E-6</v>
      </c>
      <c r="I2">
        <f t="shared" ref="I2:I7" si="2">E2/(0.8*G2)</f>
        <v>389.79591836734681</v>
      </c>
      <c r="J2">
        <f t="shared" ref="J2:J7" si="3">F2/(0.8*G2)</f>
        <v>15244.897959183671</v>
      </c>
      <c r="K2">
        <f t="shared" ref="K2:K7" si="4">H2/(0.8*G2)</f>
        <v>487.79976531456612</v>
      </c>
      <c r="L2">
        <v>45</v>
      </c>
      <c r="M2">
        <f t="shared" ref="M2:M7" si="5">I2/L2</f>
        <v>8.6621315192743733</v>
      </c>
      <c r="N2">
        <f t="shared" ref="N2:N7" si="6">J2/L2</f>
        <v>338.77551020408157</v>
      </c>
      <c r="O2">
        <f>K2/L2</f>
        <v>10.839994784768136</v>
      </c>
      <c r="P2">
        <f>O2*20</f>
        <v>216.79989569536272</v>
      </c>
      <c r="Q2">
        <f>N2*10</f>
        <v>3387.7551020408155</v>
      </c>
      <c r="S2">
        <v>220</v>
      </c>
      <c r="T2">
        <f t="shared" ref="T2:T7" si="7">S2*0.8*L2*G2*1000000</f>
        <v>38.808</v>
      </c>
      <c r="U2">
        <v>7</v>
      </c>
      <c r="V2">
        <f>T2/U2</f>
        <v>5.5439999999999996</v>
      </c>
      <c r="W2" s="2"/>
      <c r="Y2">
        <f t="shared" ref="Y2:Z7" si="8">LN(A2)</f>
        <v>-5.2983173665480363</v>
      </c>
      <c r="Z2">
        <f t="shared" si="8"/>
        <v>13.815510557964274</v>
      </c>
      <c r="AA2">
        <f>LN(V2*0.000001)</f>
        <v>-12.102794296076672</v>
      </c>
      <c r="AB2" s="3">
        <f>(V2/MAX(ABS(V2-(T2/(U2-1))),ABS(V2-(T2/(U2+1)))))^2</f>
        <v>35.999999999999972</v>
      </c>
    </row>
    <row r="3" spans="1:28" x14ac:dyDescent="0.25">
      <c r="A3">
        <v>0.01</v>
      </c>
      <c r="B3" s="2">
        <f t="shared" ref="B3:B7" si="9">B2</f>
        <v>1000000</v>
      </c>
      <c r="C3">
        <v>59.76</v>
      </c>
      <c r="D3" s="2">
        <f t="shared" ref="D3:D7" si="10">D2</f>
        <v>3.8199999999999996E-9</v>
      </c>
      <c r="E3" s="2">
        <f>2*D3/A3</f>
        <v>7.6399999999999991E-7</v>
      </c>
      <c r="F3">
        <f t="shared" si="0"/>
        <v>5.9759999999999997E-5</v>
      </c>
      <c r="G3">
        <f t="shared" ref="G3:G7" si="11">0.0000000049</f>
        <v>4.9E-9</v>
      </c>
      <c r="H3">
        <f t="shared" si="1"/>
        <v>1.6079411701373175E-6</v>
      </c>
      <c r="I3">
        <f t="shared" si="2"/>
        <v>194.89795918367341</v>
      </c>
      <c r="J3">
        <f t="shared" si="3"/>
        <v>15244.897959183671</v>
      </c>
      <c r="K3">
        <f t="shared" si="4"/>
        <v>410.18907401462178</v>
      </c>
      <c r="L3">
        <v>40</v>
      </c>
      <c r="M3">
        <f t="shared" si="5"/>
        <v>4.8724489795918355</v>
      </c>
      <c r="N3">
        <f t="shared" si="6"/>
        <v>381.12244897959175</v>
      </c>
      <c r="O3">
        <f t="shared" ref="O3:O7" si="12">K3/L3</f>
        <v>10.254726850365545</v>
      </c>
      <c r="P3">
        <f t="shared" ref="P3:P7" si="13">O3*20</f>
        <v>205.09453700731089</v>
      </c>
      <c r="Q3">
        <f>N3*10</f>
        <v>3811.2244897959176</v>
      </c>
      <c r="S3">
        <v>210</v>
      </c>
      <c r="T3">
        <f t="shared" si="7"/>
        <v>32.927999999999997</v>
      </c>
      <c r="U3">
        <v>7</v>
      </c>
      <c r="V3">
        <f t="shared" ref="V3:V7" si="14">T3/U3</f>
        <v>4.7039999999999997</v>
      </c>
      <c r="W3" s="2"/>
      <c r="Y3">
        <f t="shared" si="8"/>
        <v>-4.6051701859880909</v>
      </c>
      <c r="Z3">
        <f t="shared" si="8"/>
        <v>13.815510557964274</v>
      </c>
      <c r="AA3">
        <f t="shared" ref="AA3:AA31" si="15">LN(V3*0.000001)</f>
        <v>-12.267097347367949</v>
      </c>
      <c r="AB3" s="3">
        <f t="shared" ref="AB3:AB6" si="16">(V3/MAX(ABS(V3-(T3/(U3-1))),ABS(V3-(T3/(U3+1)))))^2</f>
        <v>36.000000000000014</v>
      </c>
    </row>
    <row r="4" spans="1:28" s="3" customFormat="1" x14ac:dyDescent="0.25">
      <c r="A4" s="3">
        <v>0.03</v>
      </c>
      <c r="B4" s="4">
        <f t="shared" si="9"/>
        <v>1000000</v>
      </c>
      <c r="C4" s="3">
        <v>59.76</v>
      </c>
      <c r="D4" s="4">
        <f t="shared" si="10"/>
        <v>3.8199999999999996E-9</v>
      </c>
      <c r="E4" s="3">
        <f t="shared" ref="E4:E7" si="17">2*D4/A4</f>
        <v>2.5466666666666667E-7</v>
      </c>
      <c r="F4" s="3">
        <f t="shared" si="0"/>
        <v>5.9759999999999997E-5</v>
      </c>
      <c r="G4" s="3">
        <f t="shared" si="11"/>
        <v>4.9E-9</v>
      </c>
      <c r="H4" s="3">
        <f t="shared" si="1"/>
        <v>1.221771081498713E-6</v>
      </c>
      <c r="I4" s="3">
        <f t="shared" si="2"/>
        <v>64.965986394557817</v>
      </c>
      <c r="J4" s="3">
        <f t="shared" si="3"/>
        <v>15244.897959183671</v>
      </c>
      <c r="K4" s="3">
        <f t="shared" si="4"/>
        <v>311.67629630069206</v>
      </c>
      <c r="L4" s="3">
        <v>12</v>
      </c>
      <c r="M4" s="3">
        <f t="shared" si="5"/>
        <v>5.4138321995464844</v>
      </c>
      <c r="N4" s="3">
        <f t="shared" si="6"/>
        <v>1270.4081632653058</v>
      </c>
      <c r="O4" s="3">
        <f t="shared" si="12"/>
        <v>25.973024691724337</v>
      </c>
      <c r="P4" s="3">
        <f t="shared" si="13"/>
        <v>519.46049383448678</v>
      </c>
      <c r="Q4" s="3">
        <f>N4*3</f>
        <v>3811.2244897959172</v>
      </c>
      <c r="S4" s="3">
        <v>520</v>
      </c>
      <c r="T4" s="3">
        <f t="shared" si="7"/>
        <v>24.460800000000003</v>
      </c>
      <c r="U4" s="3">
        <v>22</v>
      </c>
      <c r="V4" s="3">
        <f t="shared" si="14"/>
        <v>1.1118545454545457</v>
      </c>
      <c r="W4" s="2">
        <f>A4^-0.4846*B4^-0.22</f>
        <v>0.26181048786452094</v>
      </c>
      <c r="Y4" s="3">
        <f t="shared" si="8"/>
        <v>-3.5065578973199818</v>
      </c>
      <c r="Z4" s="3">
        <f t="shared" si="8"/>
        <v>13.815510557964274</v>
      </c>
      <c r="AA4" s="3">
        <f t="shared" si="15"/>
        <v>-13.709481175138881</v>
      </c>
      <c r="AB4" s="3">
        <f t="shared" si="16"/>
        <v>441.00000000000256</v>
      </c>
    </row>
    <row r="5" spans="1:28" s="3" customFormat="1" x14ac:dyDescent="0.25">
      <c r="A5" s="3">
        <v>0.05</v>
      </c>
      <c r="B5" s="4">
        <f t="shared" si="9"/>
        <v>1000000</v>
      </c>
      <c r="C5" s="3">
        <v>59.76</v>
      </c>
      <c r="D5" s="4">
        <f t="shared" si="10"/>
        <v>3.8199999999999996E-9</v>
      </c>
      <c r="E5" s="3">
        <f t="shared" si="17"/>
        <v>1.5279999999999997E-7</v>
      </c>
      <c r="F5" s="3">
        <f t="shared" si="0"/>
        <v>5.9759999999999997E-5</v>
      </c>
      <c r="G5" s="3">
        <f t="shared" si="11"/>
        <v>4.9E-9</v>
      </c>
      <c r="H5" s="3">
        <f t="shared" si="1"/>
        <v>1.0752950685017749E-6</v>
      </c>
      <c r="I5" s="3">
        <f t="shared" si="2"/>
        <v>38.979591836734677</v>
      </c>
      <c r="J5" s="3">
        <f t="shared" si="3"/>
        <v>15244.897959183671</v>
      </c>
      <c r="K5" s="3">
        <f t="shared" si="4"/>
        <v>274.30996645453439</v>
      </c>
      <c r="L5" s="3">
        <v>8</v>
      </c>
      <c r="M5" s="3">
        <f t="shared" si="5"/>
        <v>4.8724489795918347</v>
      </c>
      <c r="N5" s="3">
        <f t="shared" si="6"/>
        <v>1905.6122448979588</v>
      </c>
      <c r="O5" s="3">
        <f t="shared" si="12"/>
        <v>34.288745806816799</v>
      </c>
      <c r="P5" s="3">
        <f t="shared" si="13"/>
        <v>685.77491613633595</v>
      </c>
      <c r="Q5" s="3">
        <f>N5*2</f>
        <v>3811.2244897959176</v>
      </c>
      <c r="S5" s="3">
        <v>700</v>
      </c>
      <c r="T5" s="3">
        <f t="shared" si="7"/>
        <v>21.951999999999998</v>
      </c>
      <c r="U5" s="3">
        <v>26</v>
      </c>
      <c r="V5" s="3">
        <f t="shared" si="14"/>
        <v>0.8443076923076922</v>
      </c>
      <c r="W5" s="2">
        <f t="shared" ref="W5:W7" si="18">A5^-0.4846*B5^-0.22</f>
        <v>0.20439917374833699</v>
      </c>
      <c r="Y5" s="3">
        <f t="shared" si="8"/>
        <v>-2.9957322735539909</v>
      </c>
      <c r="Z5" s="3">
        <f t="shared" si="8"/>
        <v>13.815510557964274</v>
      </c>
      <c r="AA5" s="3">
        <f t="shared" si="15"/>
        <v>-13.984748844442281</v>
      </c>
      <c r="AB5" s="3">
        <f t="shared" si="16"/>
        <v>624.99999999999693</v>
      </c>
    </row>
    <row r="6" spans="1:28" s="3" customFormat="1" x14ac:dyDescent="0.25">
      <c r="A6" s="3">
        <v>7.4999999999999997E-2</v>
      </c>
      <c r="B6" s="4">
        <f t="shared" si="9"/>
        <v>1000000</v>
      </c>
      <c r="C6" s="3">
        <v>59.76</v>
      </c>
      <c r="D6" s="4">
        <f t="shared" si="10"/>
        <v>3.8199999999999996E-9</v>
      </c>
      <c r="E6" s="3">
        <f t="shared" si="17"/>
        <v>1.0186666666666667E-7</v>
      </c>
      <c r="F6" s="3">
        <f t="shared" si="0"/>
        <v>5.9759999999999997E-5</v>
      </c>
      <c r="G6" s="3">
        <f t="shared" si="11"/>
        <v>4.9E-9</v>
      </c>
      <c r="H6" s="3">
        <f t="shared" si="1"/>
        <v>9.7163877836998907E-7</v>
      </c>
      <c r="I6" s="3">
        <f t="shared" si="2"/>
        <v>25.986394557823125</v>
      </c>
      <c r="J6" s="3">
        <f t="shared" si="3"/>
        <v>15244.897959183671</v>
      </c>
      <c r="K6" s="3">
        <f t="shared" si="4"/>
        <v>247.86703529846656</v>
      </c>
      <c r="L6" s="3">
        <v>5</v>
      </c>
      <c r="M6" s="3">
        <f t="shared" si="5"/>
        <v>5.1972789115646254</v>
      </c>
      <c r="N6" s="3">
        <f t="shared" si="6"/>
        <v>3048.979591836734</v>
      </c>
      <c r="O6" s="3">
        <f t="shared" si="12"/>
        <v>49.573407059693309</v>
      </c>
      <c r="P6" s="3">
        <f t="shared" si="13"/>
        <v>991.46814119386613</v>
      </c>
      <c r="Q6" s="3">
        <f>N6</f>
        <v>3048.979591836734</v>
      </c>
      <c r="S6" s="3">
        <v>1000</v>
      </c>
      <c r="T6" s="3">
        <f t="shared" si="7"/>
        <v>19.599999999999998</v>
      </c>
      <c r="U6" s="3">
        <v>35</v>
      </c>
      <c r="V6" s="3">
        <f t="shared" si="14"/>
        <v>0.55999999999999994</v>
      </c>
      <c r="W6" s="2">
        <f t="shared" si="18"/>
        <v>0.1679365827663937</v>
      </c>
      <c r="Y6" s="3">
        <f t="shared" si="8"/>
        <v>-2.5902671654458267</v>
      </c>
      <c r="Z6" s="3">
        <f t="shared" si="8"/>
        <v>13.815510557964274</v>
      </c>
      <c r="AA6" s="3">
        <f t="shared" si="15"/>
        <v>-14.395329053217216</v>
      </c>
      <c r="AB6" s="3">
        <f t="shared" si="16"/>
        <v>1155.9999999999986</v>
      </c>
    </row>
    <row r="7" spans="1:28" s="3" customFormat="1" x14ac:dyDescent="0.25">
      <c r="A7" s="3">
        <v>0.1</v>
      </c>
      <c r="B7" s="4">
        <f t="shared" si="9"/>
        <v>1000000</v>
      </c>
      <c r="C7" s="3">
        <v>59.76</v>
      </c>
      <c r="D7" s="4">
        <f t="shared" si="10"/>
        <v>3.8199999999999996E-9</v>
      </c>
      <c r="E7" s="3">
        <f t="shared" si="17"/>
        <v>7.6399999999999983E-8</v>
      </c>
      <c r="F7" s="3">
        <f t="shared" si="0"/>
        <v>5.9759999999999997E-5</v>
      </c>
      <c r="G7" s="3">
        <f t="shared" si="11"/>
        <v>4.9E-9</v>
      </c>
      <c r="H7" s="3">
        <f t="shared" si="1"/>
        <v>9.0421176844313987E-7</v>
      </c>
      <c r="I7" s="3">
        <f t="shared" si="2"/>
        <v>19.489795918367339</v>
      </c>
      <c r="J7" s="3">
        <f t="shared" si="3"/>
        <v>15244.897959183671</v>
      </c>
      <c r="K7" s="3">
        <f t="shared" si="4"/>
        <v>230.66626745998462</v>
      </c>
      <c r="L7" s="3">
        <v>4</v>
      </c>
      <c r="M7" s="3">
        <f t="shared" si="5"/>
        <v>4.8724489795918347</v>
      </c>
      <c r="N7" s="3">
        <f t="shared" si="6"/>
        <v>3811.2244897959176</v>
      </c>
      <c r="O7" s="3">
        <f t="shared" si="12"/>
        <v>57.666566864996156</v>
      </c>
      <c r="P7" s="3">
        <f t="shared" si="13"/>
        <v>1153.3313372999232</v>
      </c>
      <c r="Q7" s="3">
        <f>N7</f>
        <v>3811.2244897959176</v>
      </c>
      <c r="S7" s="3">
        <v>1150</v>
      </c>
      <c r="T7" s="3">
        <f t="shared" si="7"/>
        <v>18.032</v>
      </c>
      <c r="U7" s="3">
        <v>43</v>
      </c>
      <c r="V7" s="3">
        <f t="shared" si="14"/>
        <v>0.41934883720930233</v>
      </c>
      <c r="W7" s="2">
        <f t="shared" si="18"/>
        <v>0.14608310795054216</v>
      </c>
      <c r="Y7" s="3">
        <f t="shared" si="8"/>
        <v>-2.3025850929940455</v>
      </c>
      <c r="Z7" s="3">
        <f t="shared" si="8"/>
        <v>13.815510557964274</v>
      </c>
      <c r="AA7" s="3">
        <f t="shared" si="15"/>
        <v>-14.684562716360416</v>
      </c>
      <c r="AB7" s="3">
        <f>(V7/MAX(ABS(V7-(T7/(U7-1))),ABS(V7-(T7/(U7+1)))))^2</f>
        <v>1763.999999999997</v>
      </c>
    </row>
    <row r="8" spans="1:28" x14ac:dyDescent="0.25">
      <c r="P8" s="6"/>
    </row>
    <row r="9" spans="1:2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S9" t="s">
        <v>17</v>
      </c>
      <c r="T9" t="s">
        <v>18</v>
      </c>
      <c r="V9" t="s">
        <v>20</v>
      </c>
      <c r="Y9" t="s">
        <v>22</v>
      </c>
      <c r="Z9" t="s">
        <v>23</v>
      </c>
      <c r="AA9" t="s">
        <v>24</v>
      </c>
      <c r="AB9" t="s">
        <v>25</v>
      </c>
    </row>
    <row r="10" spans="1:28" x14ac:dyDescent="0.25">
      <c r="A10">
        <v>5.0000000000000001E-3</v>
      </c>
      <c r="B10" s="2">
        <v>5000000</v>
      </c>
      <c r="C10">
        <v>59.76</v>
      </c>
      <c r="D10" s="2">
        <v>3.8199999999999996E-9</v>
      </c>
      <c r="E10">
        <f>2*D10/A10</f>
        <v>1.5279999999999998E-6</v>
      </c>
      <c r="F10">
        <f t="shared" ref="F10:F15" si="19">C10/B10</f>
        <v>1.1952E-5</v>
      </c>
      <c r="G10">
        <f>0.0000000049</f>
        <v>4.9E-9</v>
      </c>
      <c r="H10">
        <f t="shared" ref="H10:H15" si="20">(G10*C10*C10*D10)^0.25*B10^-0.5 *A10^-0.25</f>
        <v>8.5515069276702206E-7</v>
      </c>
      <c r="I10">
        <f t="shared" ref="I10:I15" si="21">E10/(0.8*G10)</f>
        <v>389.79591836734681</v>
      </c>
      <c r="J10">
        <f t="shared" ref="J10:J15" si="22">F10/(0.8*G10)</f>
        <v>3048.9795918367345</v>
      </c>
      <c r="K10">
        <f t="shared" ref="K10:K15" si="23">H10/(0.8*G10)</f>
        <v>218.15068693036275</v>
      </c>
      <c r="L10">
        <v>20</v>
      </c>
      <c r="M10">
        <f t="shared" ref="M10:M15" si="24">I10/L10</f>
        <v>19.489795918367342</v>
      </c>
      <c r="N10">
        <f t="shared" ref="N10:N15" si="25">J10/L10</f>
        <v>152.44897959183672</v>
      </c>
      <c r="O10">
        <f t="shared" ref="O10:O15" si="26">K10/L10</f>
        <v>10.907534346518137</v>
      </c>
      <c r="P10">
        <f>O10*20</f>
        <v>218.15068693036272</v>
      </c>
      <c r="Q10">
        <f>N10*10</f>
        <v>1524.4897959183672</v>
      </c>
      <c r="S10">
        <v>220</v>
      </c>
      <c r="T10">
        <f t="shared" ref="T10:T15" si="27">S10*0.8*L10*G10*1000000</f>
        <v>17.248000000000001</v>
      </c>
      <c r="U10">
        <v>8</v>
      </c>
      <c r="V10">
        <f>T10/U10</f>
        <v>2.1560000000000001</v>
      </c>
      <c r="W10" s="2">
        <f>A10^-0.4846*B10^-0.22</f>
        <v>0.43783022072864325</v>
      </c>
      <c r="Y10">
        <f t="shared" ref="Y10:Z15" si="28">LN(A10)</f>
        <v>-5.2983173665480363</v>
      </c>
      <c r="Z10">
        <f t="shared" si="28"/>
        <v>15.424948470398375</v>
      </c>
      <c r="AA10">
        <f t="shared" si="15"/>
        <v>-13.047255904917524</v>
      </c>
      <c r="AB10" s="3">
        <f>(V10/MAX(ABS(V10-(T10/(U10-1))),ABS(V10-(T10/(U10+1)))))^2</f>
        <v>49.000000000000064</v>
      </c>
    </row>
    <row r="11" spans="1:28" x14ac:dyDescent="0.25">
      <c r="A11">
        <v>0.01</v>
      </c>
      <c r="B11" s="2">
        <f t="shared" ref="B11:B15" si="29">B10</f>
        <v>5000000</v>
      </c>
      <c r="C11">
        <v>59.76</v>
      </c>
      <c r="D11" s="2">
        <f t="shared" ref="D11:D15" si="30">D10</f>
        <v>3.8199999999999996E-9</v>
      </c>
      <c r="E11" s="2">
        <f>2*D11/A11</f>
        <v>7.6399999999999991E-7</v>
      </c>
      <c r="F11">
        <f t="shared" si="19"/>
        <v>1.1952E-5</v>
      </c>
      <c r="G11">
        <f t="shared" ref="G11:G15" si="31">0.0000000049</f>
        <v>4.9E-9</v>
      </c>
      <c r="H11">
        <f t="shared" si="20"/>
        <v>7.1909315204951931E-7</v>
      </c>
      <c r="I11">
        <f t="shared" si="21"/>
        <v>194.89795918367341</v>
      </c>
      <c r="J11">
        <f t="shared" si="22"/>
        <v>3048.9795918367345</v>
      </c>
      <c r="K11">
        <f t="shared" si="23"/>
        <v>183.44213062487734</v>
      </c>
      <c r="L11">
        <v>18</v>
      </c>
      <c r="M11">
        <f t="shared" si="24"/>
        <v>10.827664399092967</v>
      </c>
      <c r="N11">
        <f t="shared" si="25"/>
        <v>169.38775510204081</v>
      </c>
      <c r="O11">
        <f t="shared" si="26"/>
        <v>10.191229479159851</v>
      </c>
      <c r="P11">
        <f t="shared" ref="P11:P15" si="32">O11*20</f>
        <v>203.82458958319702</v>
      </c>
      <c r="Q11">
        <f>N11*10</f>
        <v>1693.8775510204082</v>
      </c>
      <c r="S11">
        <v>210</v>
      </c>
      <c r="T11">
        <f t="shared" si="27"/>
        <v>14.817600000000001</v>
      </c>
      <c r="U11">
        <v>9</v>
      </c>
      <c r="V11">
        <f t="shared" ref="V11:V15" si="33">T11/U11</f>
        <v>1.6464000000000001</v>
      </c>
      <c r="W11" s="2">
        <f t="shared" ref="W11:W15" si="34">A11^-0.4846*B11^-0.22</f>
        <v>0.31291515628855354</v>
      </c>
      <c r="Y11">
        <f t="shared" si="28"/>
        <v>-4.6051701859880909</v>
      </c>
      <c r="Z11">
        <f t="shared" si="28"/>
        <v>15.424948470398375</v>
      </c>
      <c r="AA11">
        <f t="shared" si="15"/>
        <v>-13.316919471866626</v>
      </c>
      <c r="AB11" s="3">
        <f t="shared" ref="AB11:AB14" si="35">(V11/MAX(ABS(V11-(T11/(U11-1))),ABS(V11-(T11/(U11+1)))))^2</f>
        <v>64.000000000000028</v>
      </c>
    </row>
    <row r="12" spans="1:28" x14ac:dyDescent="0.25">
      <c r="A12">
        <v>0.03</v>
      </c>
      <c r="B12" s="2">
        <f t="shared" si="29"/>
        <v>5000000</v>
      </c>
      <c r="C12">
        <v>59.76</v>
      </c>
      <c r="D12" s="2">
        <f t="shared" si="30"/>
        <v>3.8199999999999996E-9</v>
      </c>
      <c r="E12">
        <f t="shared" ref="E12:E15" si="36">2*D12/A12</f>
        <v>2.5466666666666667E-7</v>
      </c>
      <c r="F12">
        <f t="shared" si="19"/>
        <v>1.1952E-5</v>
      </c>
      <c r="G12">
        <f t="shared" si="31"/>
        <v>4.9E-9</v>
      </c>
      <c r="H12">
        <f t="shared" si="20"/>
        <v>5.4639263823491151E-7</v>
      </c>
      <c r="I12">
        <f t="shared" si="21"/>
        <v>64.965986394557817</v>
      </c>
      <c r="J12">
        <f t="shared" si="22"/>
        <v>3048.9795918367345</v>
      </c>
      <c r="K12">
        <f t="shared" si="23"/>
        <v>139.3858771007427</v>
      </c>
      <c r="L12">
        <v>12</v>
      </c>
      <c r="M12">
        <f t="shared" si="24"/>
        <v>5.4138321995464844</v>
      </c>
      <c r="N12">
        <f t="shared" si="25"/>
        <v>254.08163265306121</v>
      </c>
      <c r="O12">
        <f t="shared" si="26"/>
        <v>11.615489758395226</v>
      </c>
      <c r="P12">
        <f t="shared" si="32"/>
        <v>232.30979516790453</v>
      </c>
      <c r="Q12">
        <f>N12*10</f>
        <v>2540.8163265306121</v>
      </c>
      <c r="S12">
        <v>240</v>
      </c>
      <c r="T12">
        <f t="shared" si="27"/>
        <v>11.2896</v>
      </c>
      <c r="U12">
        <v>12</v>
      </c>
      <c r="V12">
        <f t="shared" si="33"/>
        <v>0.94079999999999997</v>
      </c>
      <c r="W12" s="2">
        <f t="shared" si="34"/>
        <v>0.18374419992040844</v>
      </c>
      <c r="Y12">
        <f t="shared" si="28"/>
        <v>-3.5065578973199818</v>
      </c>
      <c r="Z12">
        <f t="shared" si="28"/>
        <v>15.424948470398375</v>
      </c>
      <c r="AA12">
        <f t="shared" si="15"/>
        <v>-13.876535259802049</v>
      </c>
      <c r="AB12" s="3">
        <f t="shared" si="35"/>
        <v>120.99999999999984</v>
      </c>
    </row>
    <row r="13" spans="1:28" s="3" customFormat="1" x14ac:dyDescent="0.25">
      <c r="A13" s="3">
        <v>0.05</v>
      </c>
      <c r="B13" s="4">
        <f t="shared" si="29"/>
        <v>5000000</v>
      </c>
      <c r="C13" s="3">
        <v>59.76</v>
      </c>
      <c r="D13" s="4">
        <f t="shared" si="30"/>
        <v>3.8199999999999996E-9</v>
      </c>
      <c r="E13" s="3">
        <f t="shared" si="36"/>
        <v>1.5279999999999997E-7</v>
      </c>
      <c r="F13" s="3">
        <f t="shared" si="19"/>
        <v>1.1952E-5</v>
      </c>
      <c r="G13" s="3">
        <f t="shared" si="31"/>
        <v>4.9E-9</v>
      </c>
      <c r="H13" s="3">
        <f t="shared" si="20"/>
        <v>4.808865738080523E-7</v>
      </c>
      <c r="I13" s="3">
        <f t="shared" si="21"/>
        <v>38.979591836734677</v>
      </c>
      <c r="J13" s="3">
        <f t="shared" si="22"/>
        <v>3048.9795918367345</v>
      </c>
      <c r="K13" s="3">
        <f t="shared" si="23"/>
        <v>122.67514637960517</v>
      </c>
      <c r="L13" s="3">
        <v>8</v>
      </c>
      <c r="M13" s="3">
        <f t="shared" si="24"/>
        <v>4.8724489795918347</v>
      </c>
      <c r="N13" s="3">
        <f t="shared" si="25"/>
        <v>381.12244897959181</v>
      </c>
      <c r="O13" s="3">
        <f t="shared" si="26"/>
        <v>15.334393297450646</v>
      </c>
      <c r="P13" s="3">
        <f t="shared" si="32"/>
        <v>306.68786594901292</v>
      </c>
      <c r="Q13" s="3">
        <f>N13*5</f>
        <v>1905.612244897959</v>
      </c>
      <c r="S13" s="3">
        <v>310</v>
      </c>
      <c r="T13" s="3">
        <f t="shared" si="27"/>
        <v>9.7216000000000005</v>
      </c>
      <c r="U13" s="3">
        <v>12</v>
      </c>
      <c r="V13" s="3">
        <f t="shared" si="33"/>
        <v>0.81013333333333337</v>
      </c>
      <c r="W13" s="2">
        <f t="shared" si="34"/>
        <v>0.14345171177487526</v>
      </c>
      <c r="Y13" s="3">
        <f t="shared" si="28"/>
        <v>-2.9957322735539909</v>
      </c>
      <c r="Z13" s="3">
        <f t="shared" si="28"/>
        <v>15.424948470398375</v>
      </c>
      <c r="AA13" s="3">
        <f t="shared" si="15"/>
        <v>-14.026066993773012</v>
      </c>
      <c r="AB13" s="3">
        <f t="shared" si="35"/>
        <v>121</v>
      </c>
    </row>
    <row r="14" spans="1:28" s="3" customFormat="1" x14ac:dyDescent="0.25">
      <c r="A14" s="3">
        <v>7.4999999999999997E-2</v>
      </c>
      <c r="B14" s="4">
        <f t="shared" si="29"/>
        <v>5000000</v>
      </c>
      <c r="C14" s="3">
        <v>59.76</v>
      </c>
      <c r="D14" s="4">
        <f t="shared" si="30"/>
        <v>3.8199999999999996E-9</v>
      </c>
      <c r="E14" s="3">
        <f t="shared" si="36"/>
        <v>1.0186666666666667E-7</v>
      </c>
      <c r="F14" s="3">
        <f t="shared" si="19"/>
        <v>1.1952E-5</v>
      </c>
      <c r="G14" s="3">
        <f t="shared" si="31"/>
        <v>4.9E-9</v>
      </c>
      <c r="H14" s="3">
        <f t="shared" si="20"/>
        <v>4.3453007160202957E-7</v>
      </c>
      <c r="I14" s="3">
        <f t="shared" si="21"/>
        <v>25.986394557823125</v>
      </c>
      <c r="J14" s="3">
        <f t="shared" si="22"/>
        <v>3048.9795918367345</v>
      </c>
      <c r="K14" s="3">
        <f t="shared" si="23"/>
        <v>110.84950806174223</v>
      </c>
      <c r="L14" s="3">
        <v>5</v>
      </c>
      <c r="M14" s="3">
        <f t="shared" si="24"/>
        <v>5.1972789115646254</v>
      </c>
      <c r="N14" s="3">
        <f t="shared" si="25"/>
        <v>609.79591836734687</v>
      </c>
      <c r="O14" s="3">
        <f t="shared" si="26"/>
        <v>22.169901612348447</v>
      </c>
      <c r="P14" s="3">
        <f t="shared" si="32"/>
        <v>443.39803224696891</v>
      </c>
      <c r="Q14" s="3">
        <f>N14*5</f>
        <v>3048.9795918367345</v>
      </c>
      <c r="S14" s="3">
        <v>450</v>
      </c>
      <c r="T14" s="3">
        <f t="shared" si="27"/>
        <v>8.82</v>
      </c>
      <c r="U14" s="3">
        <v>19</v>
      </c>
      <c r="V14" s="3">
        <f t="shared" si="33"/>
        <v>0.46421052631578946</v>
      </c>
      <c r="W14" s="2">
        <f>A14^-0.4846*B14^-0.22</f>
        <v>0.11786148557099144</v>
      </c>
      <c r="Y14" s="3">
        <f t="shared" si="28"/>
        <v>-2.5902671654458267</v>
      </c>
      <c r="Z14" s="3">
        <f t="shared" si="28"/>
        <v>15.424948470398375</v>
      </c>
      <c r="AA14" s="3">
        <f t="shared" si="15"/>
        <v>-14.582927667112015</v>
      </c>
      <c r="AB14" s="3">
        <f t="shared" si="35"/>
        <v>323.99999999999989</v>
      </c>
    </row>
    <row r="15" spans="1:28" s="3" customFormat="1" x14ac:dyDescent="0.25">
      <c r="A15" s="3">
        <v>0.1</v>
      </c>
      <c r="B15" s="4">
        <f t="shared" si="29"/>
        <v>5000000</v>
      </c>
      <c r="C15" s="3">
        <v>59.76</v>
      </c>
      <c r="D15" s="4">
        <f t="shared" si="30"/>
        <v>3.8199999999999996E-9</v>
      </c>
      <c r="E15" s="3">
        <f t="shared" si="36"/>
        <v>7.6399999999999983E-8</v>
      </c>
      <c r="F15" s="3">
        <f t="shared" si="19"/>
        <v>1.1952E-5</v>
      </c>
      <c r="G15" s="3">
        <f t="shared" si="31"/>
        <v>4.9E-9</v>
      </c>
      <c r="H15" s="3">
        <f t="shared" si="20"/>
        <v>4.0437579605883197E-7</v>
      </c>
      <c r="I15" s="3">
        <f t="shared" si="21"/>
        <v>19.489795918367339</v>
      </c>
      <c r="J15" s="3">
        <f t="shared" si="22"/>
        <v>3048.9795918367345</v>
      </c>
      <c r="K15" s="3">
        <f t="shared" si="23"/>
        <v>103.15709083133467</v>
      </c>
      <c r="L15" s="3">
        <v>4</v>
      </c>
      <c r="M15" s="3">
        <f t="shared" si="24"/>
        <v>4.8724489795918347</v>
      </c>
      <c r="N15" s="3">
        <f t="shared" si="25"/>
        <v>762.24489795918362</v>
      </c>
      <c r="O15" s="3">
        <f t="shared" si="26"/>
        <v>25.789272707833668</v>
      </c>
      <c r="P15" s="3">
        <f t="shared" si="32"/>
        <v>515.78545415667338</v>
      </c>
      <c r="Q15" s="3">
        <f>N15*5</f>
        <v>3811.2244897959181</v>
      </c>
      <c r="S15" s="3">
        <v>520</v>
      </c>
      <c r="T15" s="3">
        <f t="shared" si="27"/>
        <v>8.1535999999999991</v>
      </c>
      <c r="U15" s="3">
        <v>20</v>
      </c>
      <c r="V15" s="3">
        <f t="shared" si="33"/>
        <v>0.40767999999999993</v>
      </c>
      <c r="W15" s="2">
        <f t="shared" si="34"/>
        <v>0.10252424954858536</v>
      </c>
      <c r="Y15" s="3">
        <f t="shared" si="28"/>
        <v>-2.3025850929940455</v>
      </c>
      <c r="Z15" s="3">
        <f t="shared" si="28"/>
        <v>15.424948470398375</v>
      </c>
      <c r="AA15" s="3">
        <f t="shared" si="15"/>
        <v>-14.712783284002668</v>
      </c>
      <c r="AB15" s="3">
        <f>(V15/MAX(ABS(V15-(T15/(U15-1))),ABS(V15-(T15/(U15+1)))))^2</f>
        <v>360.99999999999972</v>
      </c>
    </row>
    <row r="16" spans="1:28" x14ac:dyDescent="0.25">
      <c r="P16" s="6"/>
    </row>
    <row r="17" spans="1:2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S17" t="s">
        <v>17</v>
      </c>
      <c r="T17" t="s">
        <v>18</v>
      </c>
      <c r="V17" t="s">
        <v>20</v>
      </c>
      <c r="Y17" t="s">
        <v>22</v>
      </c>
      <c r="Z17" t="s">
        <v>23</v>
      </c>
      <c r="AA17" t="s">
        <v>24</v>
      </c>
      <c r="AB17" t="s">
        <v>25</v>
      </c>
    </row>
    <row r="18" spans="1:28" x14ac:dyDescent="0.25">
      <c r="A18">
        <v>5.0000000000000001E-3</v>
      </c>
      <c r="B18" s="2">
        <v>8000000</v>
      </c>
      <c r="C18">
        <v>59.76</v>
      </c>
      <c r="D18" s="2">
        <v>3.8199999999999996E-9</v>
      </c>
      <c r="E18">
        <f>2*D18/A18</f>
        <v>1.5279999999999998E-6</v>
      </c>
      <c r="F18">
        <f t="shared" ref="F18:F23" si="37">C18/B18</f>
        <v>7.4699999999999996E-6</v>
      </c>
      <c r="G18">
        <f>0.0000000049</f>
        <v>4.9E-9</v>
      </c>
      <c r="H18">
        <f t="shared" ref="H18:H23" si="38">(G18*C18*C18*D18)^0.25*B18^-0.5 *A18^-0.25</f>
        <v>6.7605598295366684E-7</v>
      </c>
      <c r="I18">
        <f t="shared" ref="I18:I23" si="39">E18/(0.8*G18)</f>
        <v>389.79591836734681</v>
      </c>
      <c r="J18">
        <f t="shared" ref="J18:J23" si="40">F18/(0.8*G18)</f>
        <v>1905.6122448979588</v>
      </c>
      <c r="K18">
        <f t="shared" ref="K18:K23" si="41">H18/(0.8*G18)</f>
        <v>172.46326095756805</v>
      </c>
      <c r="L18">
        <v>17</v>
      </c>
      <c r="M18">
        <f t="shared" ref="M18:M23" si="42">I18/L18</f>
        <v>22.929171668667461</v>
      </c>
      <c r="N18">
        <f t="shared" ref="N18:N23" si="43">J18/L18</f>
        <v>112.09483793517404</v>
      </c>
      <c r="O18">
        <f t="shared" ref="O18:O23" si="44">K18/L18</f>
        <v>10.144897703386356</v>
      </c>
      <c r="P18">
        <f>O18*20</f>
        <v>202.89795406772711</v>
      </c>
      <c r="Q18">
        <f>N18*10</f>
        <v>1120.9483793517404</v>
      </c>
      <c r="S18">
        <v>210</v>
      </c>
      <c r="T18">
        <f t="shared" ref="T18:T23" si="45">S18*0.8*L18*G18*1000000</f>
        <v>13.994399999999999</v>
      </c>
      <c r="U18">
        <v>8</v>
      </c>
      <c r="V18">
        <f>T18/U18</f>
        <v>1.7492999999999999</v>
      </c>
      <c r="W18" s="2">
        <f>A18^-0.4846*B18^-0.22</f>
        <v>0.39482017689996551</v>
      </c>
      <c r="Y18">
        <f t="shared" ref="Y18:Z23" si="46">LN(A18)</f>
        <v>-5.2983173665480363</v>
      </c>
      <c r="Z18">
        <f t="shared" si="46"/>
        <v>15.89495209964411</v>
      </c>
      <c r="AA18">
        <f t="shared" ref="AA18:AA23" si="47">LN(V18*0.000001)</f>
        <v>-13.256294850050191</v>
      </c>
      <c r="AB18" s="3">
        <f>(V18/MAX(ABS(V18-(T18/(U18-1))),ABS(V18-(T18/(U18+1)))))^2</f>
        <v>48.999999999999986</v>
      </c>
    </row>
    <row r="19" spans="1:28" x14ac:dyDescent="0.25">
      <c r="A19">
        <v>0.01</v>
      </c>
      <c r="B19" s="2">
        <f t="shared" ref="B19:B23" si="48">B18</f>
        <v>8000000</v>
      </c>
      <c r="C19">
        <v>59.76</v>
      </c>
      <c r="D19" s="2">
        <f t="shared" ref="D19:D23" si="49">D18</f>
        <v>3.8199999999999996E-9</v>
      </c>
      <c r="E19" s="2">
        <f>2*D19/A19</f>
        <v>7.6399999999999991E-7</v>
      </c>
      <c r="F19">
        <f t="shared" si="37"/>
        <v>7.4699999999999996E-6</v>
      </c>
      <c r="G19">
        <f t="shared" ref="G19:G23" si="50">0.0000000049</f>
        <v>4.9E-9</v>
      </c>
      <c r="H19">
        <f t="shared" si="38"/>
        <v>5.6849305257656467E-7</v>
      </c>
      <c r="I19">
        <f t="shared" si="39"/>
        <v>194.89795918367341</v>
      </c>
      <c r="J19">
        <f t="shared" si="40"/>
        <v>1905.6122448979588</v>
      </c>
      <c r="K19">
        <f t="shared" si="41"/>
        <v>145.02373790218485</v>
      </c>
      <c r="L19">
        <v>14</v>
      </c>
      <c r="M19">
        <f t="shared" si="42"/>
        <v>13.921282798833815</v>
      </c>
      <c r="N19">
        <f t="shared" si="43"/>
        <v>136.11516034985419</v>
      </c>
      <c r="O19">
        <f t="shared" si="44"/>
        <v>10.358838421584633</v>
      </c>
      <c r="P19">
        <f t="shared" ref="P19:P23" si="51">O19*20</f>
        <v>207.17676843169266</v>
      </c>
      <c r="Q19">
        <f>N19*10</f>
        <v>1361.151603498542</v>
      </c>
      <c r="S19">
        <v>210</v>
      </c>
      <c r="T19">
        <f t="shared" si="45"/>
        <v>11.524800000000001</v>
      </c>
      <c r="U19">
        <v>8</v>
      </c>
      <c r="V19">
        <f t="shared" ref="V19:V23" si="52">T19/U19</f>
        <v>1.4406000000000001</v>
      </c>
      <c r="W19" s="2">
        <f t="shared" ref="W19:W23" si="53">A19^-0.4846*B19^-0.22</f>
        <v>0.28217608449896714</v>
      </c>
      <c r="Y19">
        <f t="shared" si="46"/>
        <v>-4.6051701859880909</v>
      </c>
      <c r="Z19">
        <f t="shared" si="46"/>
        <v>15.89495209964411</v>
      </c>
      <c r="AA19">
        <f t="shared" si="47"/>
        <v>-13.450450864491149</v>
      </c>
      <c r="AB19" s="3">
        <f t="shared" ref="AB19:AB22" si="54">(V19/MAX(ABS(V19-(T19/(U19-1))),ABS(V19-(T19/(U19+1)))))^2</f>
        <v>49.000000000000014</v>
      </c>
    </row>
    <row r="20" spans="1:28" x14ac:dyDescent="0.25">
      <c r="A20">
        <v>0.03</v>
      </c>
      <c r="B20" s="2">
        <f t="shared" si="48"/>
        <v>8000000</v>
      </c>
      <c r="C20">
        <v>59.76</v>
      </c>
      <c r="D20" s="2">
        <f t="shared" si="49"/>
        <v>3.8199999999999996E-9</v>
      </c>
      <c r="E20">
        <f t="shared" ref="E20:E23" si="55">2*D20/A20</f>
        <v>2.5466666666666667E-7</v>
      </c>
      <c r="F20">
        <f t="shared" si="37"/>
        <v>7.4699999999999996E-6</v>
      </c>
      <c r="G20">
        <f t="shared" si="50"/>
        <v>4.9E-9</v>
      </c>
      <c r="H20">
        <f t="shared" si="38"/>
        <v>4.3196130839268097E-7</v>
      </c>
      <c r="I20">
        <f t="shared" si="39"/>
        <v>64.965986394557817</v>
      </c>
      <c r="J20">
        <f t="shared" si="40"/>
        <v>1905.6122448979588</v>
      </c>
      <c r="K20">
        <f t="shared" si="41"/>
        <v>110.1942113246635</v>
      </c>
      <c r="L20">
        <v>6</v>
      </c>
      <c r="M20">
        <f t="shared" si="42"/>
        <v>10.827664399092969</v>
      </c>
      <c r="N20">
        <f t="shared" si="43"/>
        <v>317.60204081632645</v>
      </c>
      <c r="O20">
        <f t="shared" si="44"/>
        <v>18.365701887443915</v>
      </c>
      <c r="P20">
        <f t="shared" si="51"/>
        <v>367.31403774887832</v>
      </c>
      <c r="Q20">
        <f>N20*10</f>
        <v>3176.0204081632646</v>
      </c>
      <c r="S20">
        <v>370</v>
      </c>
      <c r="T20">
        <f t="shared" si="45"/>
        <v>8.702399999999999</v>
      </c>
      <c r="U20">
        <v>10</v>
      </c>
      <c r="V20">
        <f t="shared" si="52"/>
        <v>0.8702399999999999</v>
      </c>
      <c r="W20" s="2">
        <f t="shared" si="53"/>
        <v>0.16569417569254663</v>
      </c>
      <c r="Y20">
        <f t="shared" si="46"/>
        <v>-3.5065578973199818</v>
      </c>
      <c r="Z20">
        <f t="shared" si="46"/>
        <v>15.89495209964411</v>
      </c>
      <c r="AA20">
        <f t="shared" si="47"/>
        <v>-13.954496801271761</v>
      </c>
      <c r="AB20" s="3">
        <f t="shared" si="54"/>
        <v>81.000000000000028</v>
      </c>
    </row>
    <row r="21" spans="1:28" s="3" customFormat="1" x14ac:dyDescent="0.25">
      <c r="A21" s="3">
        <v>0.05</v>
      </c>
      <c r="B21" s="4">
        <f t="shared" si="48"/>
        <v>8000000</v>
      </c>
      <c r="C21" s="3">
        <v>59.76</v>
      </c>
      <c r="D21" s="4">
        <f t="shared" si="49"/>
        <v>3.8199999999999996E-9</v>
      </c>
      <c r="E21" s="3">
        <f t="shared" si="55"/>
        <v>1.5279999999999997E-7</v>
      </c>
      <c r="F21" s="3">
        <f t="shared" si="37"/>
        <v>7.4699999999999996E-6</v>
      </c>
      <c r="G21" s="3">
        <f t="shared" si="50"/>
        <v>4.9E-9</v>
      </c>
      <c r="H21" s="3">
        <f t="shared" si="38"/>
        <v>3.8017421735702904E-7</v>
      </c>
      <c r="I21" s="3">
        <f t="shared" si="39"/>
        <v>38.979591836734677</v>
      </c>
      <c r="J21" s="3">
        <f t="shared" si="40"/>
        <v>1905.6122448979588</v>
      </c>
      <c r="K21" s="3">
        <f t="shared" si="41"/>
        <v>96.983218713527805</v>
      </c>
      <c r="L21" s="3">
        <v>3</v>
      </c>
      <c r="M21" s="3">
        <f t="shared" si="42"/>
        <v>12.993197278911559</v>
      </c>
      <c r="N21" s="3">
        <f t="shared" si="43"/>
        <v>635.2040816326529</v>
      </c>
      <c r="O21" s="3">
        <f t="shared" si="44"/>
        <v>32.327739571175933</v>
      </c>
      <c r="P21" s="3">
        <f t="shared" si="51"/>
        <v>646.55479142351862</v>
      </c>
      <c r="Q21" s="3">
        <f>N21*5</f>
        <v>3176.0204081632646</v>
      </c>
      <c r="S21" s="3">
        <v>400</v>
      </c>
      <c r="T21" s="3">
        <f t="shared" si="45"/>
        <v>4.7040000000000006</v>
      </c>
      <c r="U21" s="3">
        <v>6</v>
      </c>
      <c r="V21" s="3">
        <f t="shared" si="52"/>
        <v>0.78400000000000014</v>
      </c>
      <c r="W21" s="2">
        <f t="shared" si="53"/>
        <v>0.12935980098701721</v>
      </c>
      <c r="Y21" s="3">
        <f t="shared" si="46"/>
        <v>-2.9957322735539909</v>
      </c>
      <c r="Z21" s="3">
        <f t="shared" si="46"/>
        <v>15.89495209964411</v>
      </c>
      <c r="AA21" s="3">
        <f t="shared" si="47"/>
        <v>-14.058856816596004</v>
      </c>
      <c r="AB21" s="3">
        <f t="shared" si="54"/>
        <v>25.000000000000028</v>
      </c>
    </row>
    <row r="22" spans="1:28" s="3" customFormat="1" x14ac:dyDescent="0.25">
      <c r="A22" s="3">
        <v>7.4999999999999997E-2</v>
      </c>
      <c r="B22" s="4">
        <f t="shared" si="48"/>
        <v>8000000</v>
      </c>
      <c r="C22" s="3">
        <v>59.76</v>
      </c>
      <c r="D22" s="4">
        <f t="shared" si="49"/>
        <v>3.8199999999999996E-9</v>
      </c>
      <c r="E22" s="3">
        <f t="shared" si="55"/>
        <v>1.0186666666666667E-7</v>
      </c>
      <c r="F22" s="3">
        <f t="shared" si="37"/>
        <v>7.4699999999999996E-6</v>
      </c>
      <c r="G22" s="3">
        <f t="shared" si="50"/>
        <v>4.9E-9</v>
      </c>
      <c r="H22" s="3">
        <f t="shared" si="38"/>
        <v>3.4352618452461608E-7</v>
      </c>
      <c r="I22" s="3">
        <f t="shared" si="39"/>
        <v>25.986394557823125</v>
      </c>
      <c r="J22" s="3">
        <f t="shared" si="40"/>
        <v>1905.6122448979588</v>
      </c>
      <c r="K22" s="3">
        <f t="shared" si="41"/>
        <v>87.634230746075517</v>
      </c>
      <c r="L22" s="3">
        <v>2</v>
      </c>
      <c r="M22" s="3">
        <f t="shared" si="42"/>
        <v>12.993197278911563</v>
      </c>
      <c r="N22" s="3">
        <f t="shared" si="43"/>
        <v>952.80612244897941</v>
      </c>
      <c r="O22" s="3">
        <f t="shared" si="44"/>
        <v>43.817115373037758</v>
      </c>
      <c r="P22" s="3">
        <f t="shared" si="51"/>
        <v>876.34230746075514</v>
      </c>
      <c r="Q22" s="3">
        <f>N22*3</f>
        <v>2858.4183673469383</v>
      </c>
      <c r="S22" s="3">
        <v>600</v>
      </c>
      <c r="T22" s="3">
        <f t="shared" si="45"/>
        <v>4.7040000000000006</v>
      </c>
      <c r="U22" s="3">
        <v>7</v>
      </c>
      <c r="V22" s="3">
        <f t="shared" si="52"/>
        <v>0.67200000000000004</v>
      </c>
      <c r="W22" s="2">
        <f>A22^-0.4846*B22^-0.22</f>
        <v>0.10628341850269923</v>
      </c>
      <c r="Y22" s="3">
        <f t="shared" si="46"/>
        <v>-2.5902671654458267</v>
      </c>
      <c r="Z22" s="3">
        <f t="shared" si="46"/>
        <v>15.89495209964411</v>
      </c>
      <c r="AA22" s="3">
        <f t="shared" si="47"/>
        <v>-14.213007496423261</v>
      </c>
      <c r="AB22" s="3">
        <f t="shared" si="54"/>
        <v>35.999999999999936</v>
      </c>
    </row>
    <row r="23" spans="1:28" s="3" customFormat="1" x14ac:dyDescent="0.25">
      <c r="A23" s="3">
        <v>0.1</v>
      </c>
      <c r="B23" s="4">
        <f t="shared" si="48"/>
        <v>8000000</v>
      </c>
      <c r="C23" s="3">
        <v>59.76</v>
      </c>
      <c r="D23" s="4">
        <f t="shared" si="49"/>
        <v>3.8199999999999996E-9</v>
      </c>
      <c r="E23" s="3">
        <f t="shared" si="55"/>
        <v>7.6399999999999983E-8</v>
      </c>
      <c r="F23" s="3">
        <f t="shared" si="37"/>
        <v>7.4699999999999996E-6</v>
      </c>
      <c r="G23" s="3">
        <f t="shared" si="50"/>
        <v>4.9E-9</v>
      </c>
      <c r="H23" s="3">
        <f t="shared" si="38"/>
        <v>3.1968713654741226E-7</v>
      </c>
      <c r="I23" s="3">
        <f t="shared" si="39"/>
        <v>19.489795918367339</v>
      </c>
      <c r="J23" s="3">
        <f t="shared" si="40"/>
        <v>1905.6122448979588</v>
      </c>
      <c r="K23" s="3">
        <f t="shared" si="41"/>
        <v>81.552840955972499</v>
      </c>
      <c r="L23" s="3">
        <v>2</v>
      </c>
      <c r="M23" s="3">
        <f t="shared" si="42"/>
        <v>9.7448979591836693</v>
      </c>
      <c r="N23" s="3">
        <f t="shared" si="43"/>
        <v>952.80612244897941</v>
      </c>
      <c r="O23" s="3">
        <f t="shared" si="44"/>
        <v>40.77642047798625</v>
      </c>
      <c r="P23" s="3">
        <f t="shared" si="51"/>
        <v>815.52840955972499</v>
      </c>
      <c r="Q23" s="3">
        <f>N23*3</f>
        <v>2858.4183673469383</v>
      </c>
      <c r="S23" s="3">
        <v>600</v>
      </c>
      <c r="T23" s="3">
        <f t="shared" si="45"/>
        <v>4.7040000000000006</v>
      </c>
      <c r="U23" s="3">
        <v>11</v>
      </c>
      <c r="V23" s="3">
        <f t="shared" si="52"/>
        <v>0.4276363636363637</v>
      </c>
      <c r="W23" s="2">
        <f t="shared" si="53"/>
        <v>9.2452828578035454E-2</v>
      </c>
      <c r="Y23" s="3">
        <f t="shared" si="46"/>
        <v>-2.3025850929940455</v>
      </c>
      <c r="Z23" s="3">
        <f t="shared" si="46"/>
        <v>15.89495209964411</v>
      </c>
      <c r="AA23" s="3">
        <f t="shared" si="47"/>
        <v>-14.664992620166318</v>
      </c>
      <c r="AB23" s="3">
        <f>(V23/MAX(ABS(V23-(T23/(U23-1))),ABS(V23-(T23/(U23+1)))))^2</f>
        <v>100.00000000000014</v>
      </c>
    </row>
    <row r="25" spans="1:28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S25" t="s">
        <v>17</v>
      </c>
      <c r="T25" t="s">
        <v>18</v>
      </c>
      <c r="V25" t="s">
        <v>20</v>
      </c>
      <c r="Y25" t="s">
        <v>22</v>
      </c>
      <c r="Z25" t="s">
        <v>23</v>
      </c>
      <c r="AA25" t="s">
        <v>24</v>
      </c>
      <c r="AB25" t="s">
        <v>25</v>
      </c>
    </row>
    <row r="26" spans="1:28" x14ac:dyDescent="0.25">
      <c r="A26">
        <v>5.0000000000000001E-3</v>
      </c>
      <c r="B26" s="2">
        <v>10000000</v>
      </c>
      <c r="C26">
        <v>59.76</v>
      </c>
      <c r="D26" s="2">
        <v>3.8199999999999996E-9</v>
      </c>
      <c r="E26">
        <f>2*D26/A26</f>
        <v>1.5279999999999998E-6</v>
      </c>
      <c r="F26">
        <f t="shared" ref="F26:F31" si="56">C26/B26</f>
        <v>5.976E-6</v>
      </c>
      <c r="G26">
        <f>0.0000000049</f>
        <v>4.9E-9</v>
      </c>
      <c r="H26">
        <f t="shared" ref="H26:H31" si="57">(G26*C26*C26*D26)^0.25*B26^-0.5 *A26^-0.25</f>
        <v>6.0468285379193532E-7</v>
      </c>
      <c r="I26">
        <f t="shared" ref="I26:I31" si="58">E26/(0.8*G26)</f>
        <v>389.79591836734681</v>
      </c>
      <c r="J26">
        <f t="shared" ref="J26:J31" si="59">F26/(0.8*G26)</f>
        <v>1524.4897959183672</v>
      </c>
      <c r="K26">
        <f t="shared" ref="K26:K31" si="60">H26/(0.8*G26)</f>
        <v>154.25583004896308</v>
      </c>
      <c r="L26">
        <v>15</v>
      </c>
      <c r="M26">
        <f t="shared" ref="M26:M31" si="61">I26/L26</f>
        <v>25.986394557823122</v>
      </c>
      <c r="N26">
        <f t="shared" ref="N26:N31" si="62">J26/L26</f>
        <v>101.63265306122449</v>
      </c>
      <c r="O26">
        <f t="shared" ref="O26:O31" si="63">K26/L26</f>
        <v>10.283722003264206</v>
      </c>
      <c r="P26">
        <f>O26*20</f>
        <v>205.6744400652841</v>
      </c>
      <c r="Q26">
        <f>N26*10</f>
        <v>1016.3265306122448</v>
      </c>
      <c r="S26">
        <v>206</v>
      </c>
      <c r="T26">
        <f t="shared" ref="T26:T31" si="64">S26*0.8*L26*G26*1000000</f>
        <v>12.1128</v>
      </c>
      <c r="U26">
        <v>8</v>
      </c>
      <c r="V26">
        <f>T26/U26</f>
        <v>1.5141</v>
      </c>
      <c r="W26" s="2">
        <f>A26^-0.4846*B26^-0.22</f>
        <v>0.37590589454552575</v>
      </c>
      <c r="Y26">
        <f t="shared" ref="Y26:Z31" si="65">LN(A26)</f>
        <v>-5.2983173665480363</v>
      </c>
      <c r="Z26">
        <f t="shared" si="65"/>
        <v>16.11809565095832</v>
      </c>
      <c r="AA26">
        <f t="shared" si="15"/>
        <v>-13.400689354932085</v>
      </c>
      <c r="AB26" s="3">
        <f>(V26/MAX(ABS(V26-(T26/(U26-1))),ABS(V26-(T26/(U26+1)))))^2</f>
        <v>49.000000000000028</v>
      </c>
    </row>
    <row r="27" spans="1:28" x14ac:dyDescent="0.25">
      <c r="A27">
        <v>0.01</v>
      </c>
      <c r="B27" s="2">
        <f t="shared" ref="B27:B31" si="66">B26</f>
        <v>10000000</v>
      </c>
      <c r="C27">
        <v>59.76</v>
      </c>
      <c r="D27" s="2">
        <f t="shared" ref="D27:D31" si="67">D26</f>
        <v>3.8199999999999996E-9</v>
      </c>
      <c r="E27" s="2">
        <f>2*D27/A27</f>
        <v>7.6399999999999991E-7</v>
      </c>
      <c r="F27">
        <f t="shared" si="56"/>
        <v>5.976E-6</v>
      </c>
      <c r="G27">
        <f t="shared" ref="G27:G31" si="68">0.0000000049</f>
        <v>4.9E-9</v>
      </c>
      <c r="H27">
        <f t="shared" si="57"/>
        <v>5.0847564411902437E-7</v>
      </c>
      <c r="I27">
        <f t="shared" si="58"/>
        <v>194.89795918367341</v>
      </c>
      <c r="J27">
        <f t="shared" si="59"/>
        <v>1524.4897959183672</v>
      </c>
      <c r="K27">
        <f t="shared" si="60"/>
        <v>129.71317452015927</v>
      </c>
      <c r="L27">
        <v>12</v>
      </c>
      <c r="M27">
        <f t="shared" si="61"/>
        <v>16.241496598639451</v>
      </c>
      <c r="N27">
        <f t="shared" si="62"/>
        <v>127.0408163265306</v>
      </c>
      <c r="O27">
        <f t="shared" si="63"/>
        <v>10.809431210013273</v>
      </c>
      <c r="P27">
        <f t="shared" ref="P27:P31" si="69">O27*20</f>
        <v>216.18862420026545</v>
      </c>
      <c r="Q27">
        <f>N27*10</f>
        <v>1270.408163265306</v>
      </c>
      <c r="S27">
        <v>216</v>
      </c>
      <c r="T27">
        <f t="shared" si="64"/>
        <v>10.160640000000003</v>
      </c>
      <c r="U27">
        <v>9</v>
      </c>
      <c r="V27">
        <f t="shared" ref="V27:V30" si="70">T27/U27</f>
        <v>1.1289600000000002</v>
      </c>
      <c r="W27" s="2">
        <f t="shared" ref="W27:W31" si="71">A27^-0.4846*B27^-0.22</f>
        <v>0.26865813772686997</v>
      </c>
      <c r="Y27">
        <f t="shared" si="65"/>
        <v>-4.6051701859880909</v>
      </c>
      <c r="Z27">
        <f t="shared" si="65"/>
        <v>16.11809565095832</v>
      </c>
      <c r="AA27">
        <f t="shared" si="15"/>
        <v>-13.694213703008094</v>
      </c>
      <c r="AB27" s="3">
        <f t="shared" ref="AB27:AB30" si="72">(V27/MAX(ABS(V27-(T27/(U27-1))),ABS(V27-(T27/(U27+1)))))^2</f>
        <v>63.999999999999901</v>
      </c>
    </row>
    <row r="28" spans="1:28" x14ac:dyDescent="0.25">
      <c r="A28">
        <v>0.03</v>
      </c>
      <c r="B28" s="2">
        <f t="shared" si="66"/>
        <v>10000000</v>
      </c>
      <c r="C28">
        <v>59.76</v>
      </c>
      <c r="D28" s="2">
        <f t="shared" si="67"/>
        <v>3.8199999999999996E-9</v>
      </c>
      <c r="E28">
        <f t="shared" ref="E28:E31" si="73">2*D28/A28</f>
        <v>2.5466666666666667E-7</v>
      </c>
      <c r="F28">
        <f t="shared" si="56"/>
        <v>5.976E-6</v>
      </c>
      <c r="G28">
        <f t="shared" si="68"/>
        <v>4.9E-9</v>
      </c>
      <c r="H28">
        <f t="shared" si="57"/>
        <v>3.8635793968631407E-7</v>
      </c>
      <c r="I28">
        <f t="shared" si="58"/>
        <v>64.965986394557817</v>
      </c>
      <c r="J28">
        <f t="shared" si="59"/>
        <v>1524.4897959183672</v>
      </c>
      <c r="K28">
        <f t="shared" si="60"/>
        <v>98.5606988995699</v>
      </c>
      <c r="L28">
        <v>10</v>
      </c>
      <c r="M28">
        <f t="shared" si="61"/>
        <v>6.4965986394557813</v>
      </c>
      <c r="N28">
        <f t="shared" si="62"/>
        <v>152.44897959183672</v>
      </c>
      <c r="O28">
        <f t="shared" si="63"/>
        <v>9.8560698899569896</v>
      </c>
      <c r="P28">
        <f t="shared" si="69"/>
        <v>197.1213977991398</v>
      </c>
      <c r="Q28">
        <f>N28*10</f>
        <v>1524.4897959183672</v>
      </c>
      <c r="S28">
        <v>200</v>
      </c>
      <c r="T28">
        <f t="shared" si="64"/>
        <v>7.84</v>
      </c>
      <c r="U28">
        <v>10</v>
      </c>
      <c r="V28">
        <f t="shared" si="70"/>
        <v>0.78400000000000003</v>
      </c>
      <c r="W28" s="2">
        <f t="shared" si="71"/>
        <v>0.15775641919757138</v>
      </c>
      <c r="Y28">
        <f t="shared" si="65"/>
        <v>-3.5065578973199818</v>
      </c>
      <c r="Z28">
        <f t="shared" si="65"/>
        <v>16.11809565095832</v>
      </c>
      <c r="AA28">
        <f t="shared" si="15"/>
        <v>-14.058856816596004</v>
      </c>
      <c r="AB28" s="3">
        <f t="shared" si="72"/>
        <v>81.000000000000156</v>
      </c>
    </row>
    <row r="29" spans="1:28" x14ac:dyDescent="0.25">
      <c r="A29">
        <v>0.05</v>
      </c>
      <c r="B29" s="2">
        <f t="shared" si="66"/>
        <v>10000000</v>
      </c>
      <c r="C29">
        <v>59.76</v>
      </c>
      <c r="D29" s="2">
        <f t="shared" si="67"/>
        <v>3.8199999999999996E-9</v>
      </c>
      <c r="E29">
        <f t="shared" si="73"/>
        <v>1.5279999999999997E-7</v>
      </c>
      <c r="F29">
        <f t="shared" si="56"/>
        <v>5.976E-6</v>
      </c>
      <c r="G29">
        <f t="shared" si="68"/>
        <v>4.9E-9</v>
      </c>
      <c r="H29">
        <f t="shared" si="57"/>
        <v>3.40038157321239E-7</v>
      </c>
      <c r="I29">
        <f t="shared" si="58"/>
        <v>38.979591836734677</v>
      </c>
      <c r="J29">
        <f t="shared" si="59"/>
        <v>1524.4897959183672</v>
      </c>
      <c r="K29">
        <f t="shared" si="60"/>
        <v>86.744427888071158</v>
      </c>
      <c r="L29">
        <v>8</v>
      </c>
      <c r="M29">
        <f t="shared" si="61"/>
        <v>4.8724489795918347</v>
      </c>
      <c r="N29">
        <f t="shared" si="62"/>
        <v>190.5612244897959</v>
      </c>
      <c r="O29">
        <f t="shared" si="63"/>
        <v>10.843053486008895</v>
      </c>
      <c r="P29">
        <f t="shared" si="69"/>
        <v>216.86106972017791</v>
      </c>
      <c r="Q29">
        <f>N29*5</f>
        <v>952.80612244897952</v>
      </c>
      <c r="S29">
        <v>220</v>
      </c>
      <c r="T29">
        <f t="shared" si="64"/>
        <v>6.8991999999999996</v>
      </c>
      <c r="U29">
        <v>9.5</v>
      </c>
      <c r="V29">
        <f t="shared" si="70"/>
        <v>0.72623157894736834</v>
      </c>
      <c r="W29" s="2">
        <f t="shared" si="71"/>
        <v>0.12316268152773865</v>
      </c>
      <c r="Y29">
        <f t="shared" si="65"/>
        <v>-2.9957322735539909</v>
      </c>
      <c r="Z29">
        <f t="shared" si="65"/>
        <v>16.11809565095832</v>
      </c>
      <c r="AA29">
        <f t="shared" si="15"/>
        <v>-14.135396893718339</v>
      </c>
      <c r="AB29" s="3">
        <f t="shared" si="72"/>
        <v>72.25</v>
      </c>
    </row>
    <row r="30" spans="1:28" x14ac:dyDescent="0.25">
      <c r="A30">
        <v>7.4999999999999997E-2</v>
      </c>
      <c r="B30" s="2">
        <f t="shared" si="66"/>
        <v>10000000</v>
      </c>
      <c r="C30">
        <v>59.76</v>
      </c>
      <c r="D30" s="2">
        <f t="shared" si="67"/>
        <v>3.8199999999999996E-9</v>
      </c>
      <c r="E30">
        <f t="shared" si="73"/>
        <v>1.0186666666666667E-7</v>
      </c>
      <c r="F30">
        <f t="shared" si="56"/>
        <v>5.976E-6</v>
      </c>
      <c r="G30">
        <f t="shared" si="68"/>
        <v>4.9E-9</v>
      </c>
      <c r="H30">
        <f t="shared" si="57"/>
        <v>3.0725916025927121E-7</v>
      </c>
      <c r="I30">
        <f t="shared" si="58"/>
        <v>25.986394557823125</v>
      </c>
      <c r="J30">
        <f t="shared" si="59"/>
        <v>1524.4897959183672</v>
      </c>
      <c r="K30">
        <f t="shared" si="60"/>
        <v>78.38243884165081</v>
      </c>
      <c r="L30">
        <v>5</v>
      </c>
      <c r="M30">
        <f t="shared" si="61"/>
        <v>5.1972789115646254</v>
      </c>
      <c r="N30">
        <f t="shared" si="62"/>
        <v>304.89795918367344</v>
      </c>
      <c r="O30">
        <f t="shared" si="63"/>
        <v>15.676487768330162</v>
      </c>
      <c r="P30">
        <f t="shared" si="69"/>
        <v>313.52975536660324</v>
      </c>
      <c r="Q30">
        <f>N30*5</f>
        <v>1524.4897959183672</v>
      </c>
      <c r="S30">
        <v>320</v>
      </c>
      <c r="T30">
        <f t="shared" si="64"/>
        <v>6.2720000000000002</v>
      </c>
      <c r="U30">
        <v>14</v>
      </c>
      <c r="V30">
        <f t="shared" si="70"/>
        <v>0.44800000000000001</v>
      </c>
      <c r="W30" s="2">
        <f>A30^-0.4846*B30^-0.22</f>
        <v>0.1011917977984603</v>
      </c>
      <c r="Y30">
        <f t="shared" si="65"/>
        <v>-2.5902671654458267</v>
      </c>
      <c r="Z30">
        <f t="shared" si="65"/>
        <v>16.11809565095832</v>
      </c>
      <c r="AA30">
        <f t="shared" si="15"/>
        <v>-14.618472604531426</v>
      </c>
      <c r="AB30" s="3">
        <f t="shared" si="72"/>
        <v>168.99999999999977</v>
      </c>
    </row>
    <row r="31" spans="1:28" x14ac:dyDescent="0.25">
      <c r="A31">
        <v>0.1</v>
      </c>
      <c r="B31" s="2">
        <f t="shared" si="66"/>
        <v>10000000</v>
      </c>
      <c r="C31">
        <v>59.76</v>
      </c>
      <c r="D31" s="2">
        <f t="shared" si="67"/>
        <v>3.8199999999999996E-9</v>
      </c>
      <c r="E31">
        <f t="shared" si="73"/>
        <v>7.6399999999999983E-8</v>
      </c>
      <c r="F31">
        <f t="shared" si="56"/>
        <v>5.976E-6</v>
      </c>
      <c r="G31">
        <f t="shared" si="68"/>
        <v>4.9E-9</v>
      </c>
      <c r="H31">
        <f t="shared" si="57"/>
        <v>2.8593686754090851E-7</v>
      </c>
      <c r="I31">
        <f t="shared" si="58"/>
        <v>19.489795918367339</v>
      </c>
      <c r="J31">
        <f t="shared" si="59"/>
        <v>1524.4897959183672</v>
      </c>
      <c r="K31">
        <f t="shared" si="60"/>
        <v>72.94307845431338</v>
      </c>
      <c r="L31">
        <v>4</v>
      </c>
      <c r="M31">
        <f t="shared" si="61"/>
        <v>4.8724489795918347</v>
      </c>
      <c r="N31">
        <f t="shared" si="62"/>
        <v>381.12244897959181</v>
      </c>
      <c r="O31">
        <f t="shared" si="63"/>
        <v>18.235769613578345</v>
      </c>
      <c r="P31">
        <f t="shared" si="69"/>
        <v>364.71539227156688</v>
      </c>
      <c r="Q31">
        <f>N31*5</f>
        <v>1905.612244897959</v>
      </c>
      <c r="S31">
        <v>400</v>
      </c>
      <c r="T31">
        <f t="shared" si="64"/>
        <v>6.2720000000000002</v>
      </c>
      <c r="U31">
        <v>16</v>
      </c>
      <c r="V31">
        <f>T31/U31</f>
        <v>0.39200000000000002</v>
      </c>
      <c r="W31" s="2">
        <f t="shared" si="71"/>
        <v>8.8023777059134389E-2</v>
      </c>
      <c r="Y31">
        <f t="shared" si="65"/>
        <v>-2.3025850929940455</v>
      </c>
      <c r="Z31">
        <f t="shared" si="65"/>
        <v>16.11809565095832</v>
      </c>
      <c r="AA31">
        <f t="shared" si="15"/>
        <v>-14.752003997155949</v>
      </c>
      <c r="AB31" s="3">
        <f>(V31/MAX(ABS(V31-(T31/(U31-1))),ABS(V31-(T31/(U31+1)))))^2</f>
        <v>224.99999999999989</v>
      </c>
    </row>
    <row r="35" spans="2:23" x14ac:dyDescent="0.25">
      <c r="B35" s="2"/>
      <c r="D35" s="2"/>
      <c r="W35" s="2"/>
    </row>
    <row r="36" spans="2:23" x14ac:dyDescent="0.25">
      <c r="B36" s="2"/>
      <c r="D36" s="2"/>
      <c r="E36" s="2"/>
      <c r="W36" s="2"/>
    </row>
    <row r="37" spans="2:23" x14ac:dyDescent="0.25">
      <c r="B37" s="2"/>
      <c r="D37" s="2"/>
      <c r="W37" s="2"/>
    </row>
    <row r="38" spans="2:23" x14ac:dyDescent="0.25">
      <c r="B38" s="2"/>
      <c r="D38" s="2"/>
      <c r="W38" s="2"/>
    </row>
    <row r="39" spans="2:23" x14ac:dyDescent="0.25">
      <c r="B39" s="2"/>
      <c r="D39" s="2"/>
      <c r="W39" s="2"/>
    </row>
    <row r="40" spans="2:23" x14ac:dyDescent="0.25">
      <c r="B40" s="2"/>
      <c r="D40" s="2"/>
      <c r="W40" s="2"/>
    </row>
    <row r="41" spans="2:23" x14ac:dyDescent="0.25">
      <c r="B41" s="2"/>
      <c r="D41" s="2"/>
    </row>
    <row r="42" spans="2:23" x14ac:dyDescent="0.25">
      <c r="B42" s="2"/>
      <c r="D42" s="2"/>
    </row>
    <row r="43" spans="2:23" x14ac:dyDescent="0.25">
      <c r="B43" s="2"/>
      <c r="D43" s="2"/>
    </row>
    <row r="99" spans="12:12" x14ac:dyDescent="0.25">
      <c r="L9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727E-158D-4FD6-B588-6C16987A41F2}">
  <dimension ref="A1:AB42"/>
  <sheetViews>
    <sheetView topLeftCell="B1" workbookViewId="0">
      <selection activeCell="F3" sqref="F3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>
        <v>5.0000000000000001E-3</v>
      </c>
      <c r="B2" s="2">
        <v>5000000</v>
      </c>
      <c r="C2">
        <v>238.76</v>
      </c>
      <c r="D2" s="2">
        <v>2.8999999999999999E-9</v>
      </c>
      <c r="E2">
        <f>2*D2/A2</f>
        <v>1.1599999999999999E-6</v>
      </c>
      <c r="F2" s="2">
        <f>C2/B2</f>
        <v>4.7752E-5</v>
      </c>
      <c r="G2" s="2">
        <v>1.1554E-9</v>
      </c>
      <c r="H2" s="2">
        <f>(G2*C2*C2*D2)^0.25*B2^-0.5 *A2^-0.25</f>
        <v>1.1118235586036656E-6</v>
      </c>
      <c r="I2">
        <f t="shared" ref="I2:I7" si="0">E2/(0.8*G2)</f>
        <v>1254.9766314696208</v>
      </c>
      <c r="J2">
        <f t="shared" ref="J2:J7" si="1">F2/(0.8*G2)</f>
        <v>51661.762160290811</v>
      </c>
      <c r="K2">
        <f t="shared" ref="K2:K7" si="2">H2/(0.8*G2)</f>
        <v>1202.8556761767197</v>
      </c>
      <c r="L2">
        <v>120</v>
      </c>
      <c r="M2">
        <f t="shared" ref="M2:M7" si="3">I2/L2</f>
        <v>10.458138595580174</v>
      </c>
      <c r="N2">
        <f t="shared" ref="N2:N7" si="4">J2/L2</f>
        <v>430.51468466909012</v>
      </c>
      <c r="O2">
        <f t="shared" ref="O2:O6" si="5">K2/L2</f>
        <v>10.023797301472664</v>
      </c>
      <c r="P2">
        <f>O2*20</f>
        <v>200.47594602945327</v>
      </c>
      <c r="Q2">
        <f>N2*10</f>
        <v>4305.1468466909009</v>
      </c>
      <c r="S2">
        <v>210</v>
      </c>
      <c r="T2">
        <f>S2*0.8*L2*G2*1000000</f>
        <v>23.292864000000002</v>
      </c>
      <c r="U2">
        <v>7.5</v>
      </c>
      <c r="V2">
        <f>T2/U2</f>
        <v>3.1057152000000001</v>
      </c>
      <c r="W2" s="2">
        <f>A2^-0.79*B2^-0.3</f>
        <v>0.64286931272892611</v>
      </c>
      <c r="Y2">
        <f>LN(A2)</f>
        <v>-5.2983173665480363</v>
      </c>
      <c r="Z2">
        <f>LN(B2)</f>
        <v>15.424948470398375</v>
      </c>
      <c r="AA2">
        <f>LN(V2*0.000001)</f>
        <v>-12.682266530938342</v>
      </c>
      <c r="AB2" s="3">
        <f t="shared" ref="AB2:AB6" si="6">(V2/MAX(ABS(V2-(T2/(U2-1))),ABS(V2-(T2/(U2+1)))))^2</f>
        <v>42.250000000000014</v>
      </c>
    </row>
    <row r="3" spans="1:28" x14ac:dyDescent="0.25">
      <c r="A3">
        <v>0.01</v>
      </c>
      <c r="B3" s="2">
        <f t="shared" ref="B3:C7" si="7">B2</f>
        <v>5000000</v>
      </c>
      <c r="C3">
        <f>C2</f>
        <v>238.76</v>
      </c>
      <c r="D3" s="2">
        <f t="shared" ref="D3:D7" si="8">D2</f>
        <v>2.8999999999999999E-9</v>
      </c>
      <c r="E3" s="2">
        <f>2*D3/A3</f>
        <v>5.7999999999999995E-7</v>
      </c>
      <c r="F3">
        <f t="shared" ref="F3:F7" si="9">C3/B3</f>
        <v>4.7752E-5</v>
      </c>
      <c r="G3" s="2">
        <f>G2</f>
        <v>1.1554E-9</v>
      </c>
      <c r="H3">
        <f t="shared" ref="H3:H7" si="10">(G3*C3*C3*D3)^0.25*B3^-0.5 *A3^-0.25</f>
        <v>9.349284448244504E-7</v>
      </c>
      <c r="I3">
        <f t="shared" si="0"/>
        <v>627.48831573481039</v>
      </c>
      <c r="J3">
        <f t="shared" si="1"/>
        <v>51661.762160290811</v>
      </c>
      <c r="K3">
        <f t="shared" si="2"/>
        <v>1011.4770261645863</v>
      </c>
      <c r="L3">
        <v>100</v>
      </c>
      <c r="M3">
        <f t="shared" si="3"/>
        <v>6.2748831573481034</v>
      </c>
      <c r="N3">
        <f t="shared" si="4"/>
        <v>516.61762160290812</v>
      </c>
      <c r="O3">
        <f t="shared" si="5"/>
        <v>10.114770261645862</v>
      </c>
      <c r="P3">
        <f t="shared" ref="P3:P25" si="11">O3*20</f>
        <v>202.29540523291723</v>
      </c>
      <c r="Q3">
        <f>N3*10</f>
        <v>5166.1762160290809</v>
      </c>
      <c r="S3">
        <v>210</v>
      </c>
      <c r="T3">
        <f t="shared" ref="T3:T6" si="12">S3*0.8*L3*G3*1000000</f>
        <v>19.410719999999998</v>
      </c>
      <c r="U3">
        <v>10</v>
      </c>
      <c r="V3">
        <f t="shared" ref="V3:V7" si="13">T3/U3</f>
        <v>1.9410719999999997</v>
      </c>
      <c r="W3" s="2">
        <f t="shared" ref="W3:W7" si="14">A3^-0.79*B3^-0.3</f>
        <v>0.371799668914431</v>
      </c>
      <c r="Y3">
        <f t="shared" ref="Y3:Z7" si="15">LN(A3)</f>
        <v>-4.6051701859880909</v>
      </c>
      <c r="Z3">
        <f t="shared" si="15"/>
        <v>15.424948470398375</v>
      </c>
      <c r="AA3">
        <f t="shared" ref="AA3:AA7" si="16">LN(V3*0.000001)</f>
        <v>-13.152270160184079</v>
      </c>
      <c r="AB3" s="3">
        <f t="shared" si="6"/>
        <v>80.999999999999972</v>
      </c>
    </row>
    <row r="4" spans="1:28" x14ac:dyDescent="0.25">
      <c r="A4" s="3">
        <v>0.03</v>
      </c>
      <c r="B4" s="4">
        <f t="shared" si="7"/>
        <v>5000000</v>
      </c>
      <c r="C4" s="3">
        <f t="shared" si="7"/>
        <v>238.76</v>
      </c>
      <c r="D4" s="4">
        <f t="shared" si="8"/>
        <v>2.8999999999999999E-9</v>
      </c>
      <c r="E4" s="3">
        <f t="shared" ref="E4:E7" si="17">2*D4/A4</f>
        <v>1.9333333333333334E-7</v>
      </c>
      <c r="F4" s="3">
        <f t="shared" si="9"/>
        <v>4.7752E-5</v>
      </c>
      <c r="G4" s="2">
        <f t="shared" ref="G4:G7" si="18">G3</f>
        <v>1.1554E-9</v>
      </c>
      <c r="H4" s="3">
        <f t="shared" si="10"/>
        <v>7.1039199590836351E-7</v>
      </c>
      <c r="I4" s="3">
        <f t="shared" si="0"/>
        <v>209.1627719116035</v>
      </c>
      <c r="J4" s="3">
        <f t="shared" si="1"/>
        <v>51661.762160290811</v>
      </c>
      <c r="K4" s="3">
        <f t="shared" si="2"/>
        <v>768.55633969660244</v>
      </c>
      <c r="L4" s="3">
        <v>40</v>
      </c>
      <c r="M4" s="3">
        <f t="shared" si="3"/>
        <v>5.2290692977900877</v>
      </c>
      <c r="N4" s="3">
        <f t="shared" si="4"/>
        <v>1291.5440540072702</v>
      </c>
      <c r="O4" s="3">
        <f t="shared" si="5"/>
        <v>19.213908492415062</v>
      </c>
      <c r="P4" s="3">
        <f t="shared" si="11"/>
        <v>384.27816984830122</v>
      </c>
      <c r="Q4" s="3">
        <f>N4*3</f>
        <v>3874.6321620218105</v>
      </c>
      <c r="R4" s="3"/>
      <c r="S4" s="3">
        <v>390</v>
      </c>
      <c r="T4" s="3">
        <f t="shared" si="12"/>
        <v>14.419391999999998</v>
      </c>
      <c r="U4" s="3">
        <v>15</v>
      </c>
      <c r="V4" s="3">
        <f t="shared" si="13"/>
        <v>0.96129279999999995</v>
      </c>
      <c r="W4" s="2">
        <f t="shared" si="14"/>
        <v>0.15609292090439258</v>
      </c>
      <c r="X4" s="3"/>
      <c r="Y4" s="3">
        <f t="shared" si="15"/>
        <v>-3.5065578973199818</v>
      </c>
      <c r="Z4" s="3">
        <f t="shared" si="15"/>
        <v>15.424948470398375</v>
      </c>
      <c r="AA4" s="3">
        <f t="shared" si="16"/>
        <v>-13.854986791760174</v>
      </c>
      <c r="AB4" s="3">
        <f t="shared" si="6"/>
        <v>196.00000000000085</v>
      </c>
    </row>
    <row r="5" spans="1:28" x14ac:dyDescent="0.25">
      <c r="A5" s="3">
        <v>0.05</v>
      </c>
      <c r="B5" s="4">
        <f t="shared" si="7"/>
        <v>5000000</v>
      </c>
      <c r="C5" s="3">
        <f t="shared" si="7"/>
        <v>238.76</v>
      </c>
      <c r="D5" s="4">
        <f t="shared" si="8"/>
        <v>2.8999999999999999E-9</v>
      </c>
      <c r="E5" s="3">
        <f t="shared" si="17"/>
        <v>1.1599999999999999E-7</v>
      </c>
      <c r="F5" s="3">
        <f t="shared" si="9"/>
        <v>4.7752E-5</v>
      </c>
      <c r="G5" s="2">
        <f t="shared" si="18"/>
        <v>1.1554E-9</v>
      </c>
      <c r="H5" s="3">
        <f t="shared" si="10"/>
        <v>6.25224333323035E-7</v>
      </c>
      <c r="I5" s="3">
        <f t="shared" si="0"/>
        <v>125.49766314696208</v>
      </c>
      <c r="J5" s="3">
        <f t="shared" si="1"/>
        <v>51661.762160290811</v>
      </c>
      <c r="K5" s="3">
        <f t="shared" si="2"/>
        <v>676.41545495394996</v>
      </c>
      <c r="L5" s="3">
        <v>24</v>
      </c>
      <c r="M5" s="3">
        <f t="shared" si="3"/>
        <v>5.2290692977900868</v>
      </c>
      <c r="N5" s="3">
        <f t="shared" si="4"/>
        <v>2152.5734233454505</v>
      </c>
      <c r="O5" s="3">
        <f t="shared" si="5"/>
        <v>28.183977289747915</v>
      </c>
      <c r="P5" s="3">
        <f t="shared" si="11"/>
        <v>563.67954579495836</v>
      </c>
      <c r="Q5" s="3">
        <f>N5*2</f>
        <v>4305.1468466909009</v>
      </c>
      <c r="R5" s="3"/>
      <c r="S5" s="3">
        <v>570</v>
      </c>
      <c r="T5" s="3">
        <f>S5*0.8*L5*G5*1000000</f>
        <v>12.644697599999999</v>
      </c>
      <c r="U5" s="3">
        <v>21</v>
      </c>
      <c r="V5" s="3">
        <f t="shared" si="13"/>
        <v>0.60212845714285712</v>
      </c>
      <c r="W5" s="2">
        <f t="shared" si="14"/>
        <v>0.1042611942665968</v>
      </c>
      <c r="X5" s="3"/>
      <c r="Y5" s="3">
        <f t="shared" si="15"/>
        <v>-2.9957322735539909</v>
      </c>
      <c r="Z5" s="3">
        <f t="shared" si="15"/>
        <v>15.424948470398375</v>
      </c>
      <c r="AA5" s="3">
        <f t="shared" si="16"/>
        <v>-14.322795030442474</v>
      </c>
      <c r="AB5" s="3">
        <f t="shared" si="6"/>
        <v>400.00000000000085</v>
      </c>
    </row>
    <row r="6" spans="1:28" x14ac:dyDescent="0.25">
      <c r="A6" s="3">
        <v>7.4999999999999997E-2</v>
      </c>
      <c r="B6" s="4">
        <f t="shared" si="7"/>
        <v>5000000</v>
      </c>
      <c r="C6" s="3">
        <f t="shared" si="7"/>
        <v>238.76</v>
      </c>
      <c r="D6" s="4">
        <f t="shared" si="8"/>
        <v>2.8999999999999999E-9</v>
      </c>
      <c r="E6" s="3">
        <f t="shared" si="17"/>
        <v>7.7333333333333338E-8</v>
      </c>
      <c r="F6" s="3">
        <f t="shared" si="9"/>
        <v>4.7752E-5</v>
      </c>
      <c r="G6" s="2">
        <f t="shared" si="18"/>
        <v>1.1554E-9</v>
      </c>
      <c r="H6" s="3">
        <f t="shared" si="10"/>
        <v>5.6495396029632395E-7</v>
      </c>
      <c r="I6" s="3">
        <f t="shared" si="0"/>
        <v>83.665108764641403</v>
      </c>
      <c r="J6" s="3">
        <f t="shared" si="1"/>
        <v>51661.762160290811</v>
      </c>
      <c r="K6" s="3">
        <f t="shared" si="2"/>
        <v>611.210360369054</v>
      </c>
      <c r="L6" s="3">
        <v>16</v>
      </c>
      <c r="M6" s="3">
        <f t="shared" si="3"/>
        <v>5.2290692977900877</v>
      </c>
      <c r="N6" s="3">
        <f t="shared" si="4"/>
        <v>3228.8601350181757</v>
      </c>
      <c r="O6" s="3">
        <f t="shared" si="5"/>
        <v>38.200647523065875</v>
      </c>
      <c r="P6" s="3">
        <f t="shared" si="11"/>
        <v>764.01295046131747</v>
      </c>
      <c r="Q6" s="3">
        <f>N6</f>
        <v>3228.8601350181757</v>
      </c>
      <c r="R6" s="3"/>
      <c r="S6" s="3">
        <v>770</v>
      </c>
      <c r="T6" s="3">
        <f t="shared" si="12"/>
        <v>11.3876224</v>
      </c>
      <c r="U6" s="3">
        <v>29</v>
      </c>
      <c r="V6" s="3">
        <f t="shared" si="13"/>
        <v>0.39267663448275864</v>
      </c>
      <c r="W6" s="2">
        <f t="shared" si="14"/>
        <v>7.5685136865116132E-2</v>
      </c>
      <c r="X6" s="3"/>
      <c r="Y6" s="3">
        <f t="shared" si="15"/>
        <v>-2.5902671654458267</v>
      </c>
      <c r="Z6" s="3">
        <f t="shared" si="15"/>
        <v>15.424948470398375</v>
      </c>
      <c r="AA6" s="3">
        <f t="shared" si="16"/>
        <v>-14.750279376794555</v>
      </c>
      <c r="AB6" s="3">
        <f t="shared" si="6"/>
        <v>784.00000000000455</v>
      </c>
    </row>
    <row r="7" spans="1:28" x14ac:dyDescent="0.25">
      <c r="A7" s="3">
        <v>0.1</v>
      </c>
      <c r="B7" s="4">
        <f t="shared" si="7"/>
        <v>5000000</v>
      </c>
      <c r="C7" s="3">
        <f t="shared" si="7"/>
        <v>238.76</v>
      </c>
      <c r="D7" s="4">
        <f t="shared" si="8"/>
        <v>2.8999999999999999E-9</v>
      </c>
      <c r="E7" s="3">
        <f t="shared" si="17"/>
        <v>5.7999999999999997E-8</v>
      </c>
      <c r="F7" s="3">
        <f t="shared" si="9"/>
        <v>4.7752E-5</v>
      </c>
      <c r="G7" s="2">
        <f t="shared" si="18"/>
        <v>1.1554E-9</v>
      </c>
      <c r="H7" s="3">
        <f t="shared" si="10"/>
        <v>5.2574890062073363E-7</v>
      </c>
      <c r="I7" s="3">
        <f t="shared" si="0"/>
        <v>62.748831573481041</v>
      </c>
      <c r="J7" s="3">
        <f t="shared" si="1"/>
        <v>51661.762160290811</v>
      </c>
      <c r="K7" s="3">
        <f t="shared" si="2"/>
        <v>568.79533129298693</v>
      </c>
      <c r="L7" s="3">
        <v>12</v>
      </c>
      <c r="M7" s="3">
        <f t="shared" si="3"/>
        <v>5.2290692977900868</v>
      </c>
      <c r="N7" s="3">
        <f t="shared" si="4"/>
        <v>4305.1468466909009</v>
      </c>
      <c r="O7" s="3">
        <f>K7/L7</f>
        <v>47.399610941082244</v>
      </c>
      <c r="P7" s="3">
        <f t="shared" si="11"/>
        <v>947.99221882164488</v>
      </c>
      <c r="Q7" s="3">
        <f>N7</f>
        <v>4305.1468466909009</v>
      </c>
      <c r="R7" s="3"/>
      <c r="S7" s="3">
        <v>950</v>
      </c>
      <c r="T7" s="7">
        <f>S7*0.8*L7*G7*1000000</f>
        <v>10.537248</v>
      </c>
      <c r="U7" s="7">
        <v>38</v>
      </c>
      <c r="V7" s="7">
        <f t="shared" si="13"/>
        <v>0.27729599999999999</v>
      </c>
      <c r="W7" s="2">
        <f t="shared" si="14"/>
        <v>6.0298845724013117E-2</v>
      </c>
      <c r="X7" s="3"/>
      <c r="Y7" s="3">
        <f t="shared" si="15"/>
        <v>-2.3025850929940455</v>
      </c>
      <c r="Z7" s="3">
        <f t="shared" si="15"/>
        <v>15.424948470398375</v>
      </c>
      <c r="AA7" s="3">
        <f t="shared" si="16"/>
        <v>-15.098180309239392</v>
      </c>
      <c r="AB7" s="3">
        <f>(V7/MAX(ABS(V7-(T7/(U7-1))),ABS(V7-(T7/(U7+1)))))^2</f>
        <v>1369.0000000000005</v>
      </c>
    </row>
    <row r="8" spans="1:28" x14ac:dyDescent="0.25">
      <c r="A8" s="3"/>
      <c r="B8" s="4"/>
      <c r="C8" s="3"/>
      <c r="D8" s="4"/>
      <c r="E8" s="3"/>
      <c r="F8" s="3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  <c r="X8" s="3"/>
      <c r="Y8" s="3"/>
      <c r="Z8" s="3"/>
      <c r="AA8" s="3"/>
      <c r="AB8" s="3"/>
    </row>
    <row r="9" spans="1:28" x14ac:dyDescent="0.25">
      <c r="A9" s="3"/>
      <c r="B9" s="4"/>
      <c r="C9" s="3"/>
      <c r="D9" s="4"/>
      <c r="E9" s="3"/>
      <c r="F9" s="3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  <c r="X9" s="3"/>
      <c r="Y9" s="3"/>
      <c r="Z9" s="3"/>
      <c r="AA9" s="3"/>
      <c r="AB9" s="3"/>
    </row>
    <row r="10" spans="1:2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Y10" t="s">
        <v>22</v>
      </c>
      <c r="Z10" t="s">
        <v>23</v>
      </c>
      <c r="AA10" t="s">
        <v>24</v>
      </c>
      <c r="AB10" s="3"/>
    </row>
    <row r="11" spans="1:28" x14ac:dyDescent="0.25">
      <c r="A11">
        <v>5.0000000000000001E-3</v>
      </c>
      <c r="B11" s="2">
        <v>8000000</v>
      </c>
      <c r="C11">
        <v>238.76</v>
      </c>
      <c r="D11" s="2">
        <v>2.8999999999999999E-9</v>
      </c>
      <c r="E11">
        <f>2*D11/A11</f>
        <v>1.1599999999999999E-6</v>
      </c>
      <c r="F11">
        <f t="shared" ref="F11:F16" si="19">C11/B11</f>
        <v>2.9845E-5</v>
      </c>
      <c r="G11" s="2">
        <v>1.1554E-9</v>
      </c>
      <c r="H11" s="2">
        <f>(G11*C11*C11*D11)^0.25*B11^-0.5 *A11^-0.25</f>
        <v>8.7897370035532012E-7</v>
      </c>
      <c r="I11">
        <f t="shared" ref="I11:I16" si="20">E11/(0.8*G11)</f>
        <v>1254.9766314696208</v>
      </c>
      <c r="J11">
        <f t="shared" ref="J11:J16" si="21">F11/(0.8*G11)</f>
        <v>32288.601350181754</v>
      </c>
      <c r="K11">
        <f t="shared" ref="K11:K16" si="22">H11/(0.8*G11)</f>
        <v>950.94090829509275</v>
      </c>
      <c r="L11">
        <v>90</v>
      </c>
      <c r="M11">
        <f t="shared" ref="M11:M16" si="23">I11/L11</f>
        <v>13.944184794106897</v>
      </c>
      <c r="N11">
        <f t="shared" ref="N11:N16" si="24">J11/L11</f>
        <v>358.76223722424169</v>
      </c>
      <c r="O11">
        <f t="shared" ref="O11:O15" si="25">K11/L11</f>
        <v>10.566010092167698</v>
      </c>
      <c r="P11">
        <f>O11*20</f>
        <v>211.32020184335397</v>
      </c>
      <c r="Q11">
        <f>N11*10</f>
        <v>3587.622372242417</v>
      </c>
      <c r="S11">
        <v>220</v>
      </c>
      <c r="T11">
        <f>S11*0.8*L11*G11*1000000</f>
        <v>18.301535999999999</v>
      </c>
      <c r="U11">
        <v>7</v>
      </c>
      <c r="V11">
        <f>T11/U11</f>
        <v>2.6145051428571429</v>
      </c>
      <c r="W11" s="2">
        <f>A11^-0.79*B11^-0.3</f>
        <v>0.55832451903410329</v>
      </c>
      <c r="Y11">
        <f>LN(A11)</f>
        <v>-5.2983173665480363</v>
      </c>
      <c r="Z11">
        <f>LN(B11)</f>
        <v>15.89495209964411</v>
      </c>
      <c r="AA11">
        <f>LN(V11*0.000001)</f>
        <v>-12.854435716268279</v>
      </c>
      <c r="AB11" s="3">
        <f t="shared" ref="AB11:AB15" si="26">(V11/MAX(ABS(V11-(T11/(U11-1))),ABS(V11-(T11/(U11+1)))))^2</f>
        <v>36.000000000000064</v>
      </c>
    </row>
    <row r="12" spans="1:28" x14ac:dyDescent="0.25">
      <c r="A12">
        <v>0.01</v>
      </c>
      <c r="B12" s="2">
        <f t="shared" ref="B12:C16" si="27">B11</f>
        <v>8000000</v>
      </c>
      <c r="C12">
        <f>C11</f>
        <v>238.76</v>
      </c>
      <c r="D12" s="2">
        <f t="shared" ref="D12:D16" si="28">D11</f>
        <v>2.8999999999999999E-9</v>
      </c>
      <c r="E12" s="2">
        <f>2*D12/A12</f>
        <v>5.7999999999999995E-7</v>
      </c>
      <c r="F12">
        <f t="shared" si="19"/>
        <v>2.9845E-5</v>
      </c>
      <c r="G12" s="2">
        <f>G11</f>
        <v>1.1554E-9</v>
      </c>
      <c r="H12">
        <f t="shared" ref="H12:H16" si="29">(G12*C12*C12*D12)^0.25*B12^-0.5 *A12^-0.25</f>
        <v>7.3912583373108118E-7</v>
      </c>
      <c r="I12">
        <f t="shared" si="20"/>
        <v>627.48831573481039</v>
      </c>
      <c r="J12">
        <f t="shared" si="21"/>
        <v>32288.601350181754</v>
      </c>
      <c r="K12">
        <f t="shared" si="22"/>
        <v>799.6428009034546</v>
      </c>
      <c r="L12">
        <v>60</v>
      </c>
      <c r="M12">
        <f t="shared" si="23"/>
        <v>10.458138595580174</v>
      </c>
      <c r="N12">
        <f t="shared" si="24"/>
        <v>538.14335583636262</v>
      </c>
      <c r="O12">
        <f t="shared" si="25"/>
        <v>13.327380015057576</v>
      </c>
      <c r="P12">
        <f t="shared" ref="P12:P16" si="30">O12*20</f>
        <v>266.54760030115153</v>
      </c>
      <c r="Q12">
        <f>N12*10</f>
        <v>5381.4335583636257</v>
      </c>
      <c r="S12">
        <v>270</v>
      </c>
      <c r="T12">
        <f t="shared" ref="T12:T13" si="31">S12*0.8*L12*G12*1000000</f>
        <v>14.973983999999998</v>
      </c>
      <c r="U12">
        <v>9</v>
      </c>
      <c r="V12">
        <f t="shared" ref="V12:V16" si="32">T12/U12</f>
        <v>1.6637759999999997</v>
      </c>
      <c r="W12" s="2">
        <f t="shared" ref="W12:W16" si="33">A12^-0.79*B12^-0.3</f>
        <v>0.32290368697567506</v>
      </c>
      <c r="Y12">
        <f t="shared" ref="Y12:Z16" si="34">LN(A12)</f>
        <v>-4.6051701859880909</v>
      </c>
      <c r="Z12">
        <f t="shared" si="34"/>
        <v>15.89495209964411</v>
      </c>
      <c r="AA12">
        <f t="shared" ref="AA12:AA16" si="35">LN(V12*0.000001)</f>
        <v>-13.306420840011336</v>
      </c>
      <c r="AB12" s="3">
        <f t="shared" si="26"/>
        <v>63.999999999999943</v>
      </c>
    </row>
    <row r="13" spans="1:28" x14ac:dyDescent="0.25">
      <c r="A13" s="3">
        <v>0.03</v>
      </c>
      <c r="B13" s="4">
        <f t="shared" si="27"/>
        <v>8000000</v>
      </c>
      <c r="C13" s="3">
        <f t="shared" si="27"/>
        <v>238.76</v>
      </c>
      <c r="D13" s="4">
        <f t="shared" si="28"/>
        <v>2.8999999999999999E-9</v>
      </c>
      <c r="E13" s="3">
        <f t="shared" ref="E13:E16" si="36">2*D13/A13</f>
        <v>1.9333333333333334E-7</v>
      </c>
      <c r="F13" s="3">
        <f t="shared" si="19"/>
        <v>2.9845E-5</v>
      </c>
      <c r="G13" s="2">
        <f t="shared" ref="G13:G16" si="37">G12</f>
        <v>1.1554E-9</v>
      </c>
      <c r="H13" s="3">
        <f t="shared" si="29"/>
        <v>5.6161418465586115E-7</v>
      </c>
      <c r="I13" s="3">
        <f t="shared" si="20"/>
        <v>209.1627719116035</v>
      </c>
      <c r="J13" s="3">
        <f t="shared" si="21"/>
        <v>32288.601350181754</v>
      </c>
      <c r="K13" s="3">
        <f t="shared" si="22"/>
        <v>607.59713590083652</v>
      </c>
      <c r="L13" s="3">
        <v>20</v>
      </c>
      <c r="M13" s="3">
        <f t="shared" si="23"/>
        <v>10.458138595580175</v>
      </c>
      <c r="N13" s="3">
        <f t="shared" si="24"/>
        <v>1614.4300675090876</v>
      </c>
      <c r="O13" s="3">
        <f t="shared" si="25"/>
        <v>30.379856795041825</v>
      </c>
      <c r="P13" s="3">
        <f t="shared" si="30"/>
        <v>607.59713590083652</v>
      </c>
      <c r="Q13" s="3">
        <f>N13*3</f>
        <v>4843.2902025272633</v>
      </c>
      <c r="R13" s="3"/>
      <c r="S13" s="3">
        <v>400</v>
      </c>
      <c r="T13" s="3">
        <f t="shared" si="31"/>
        <v>7.3945600000000002</v>
      </c>
      <c r="U13" s="3">
        <v>11</v>
      </c>
      <c r="V13" s="3">
        <f t="shared" si="32"/>
        <v>0.67223272727272732</v>
      </c>
      <c r="W13" s="2">
        <f t="shared" si="33"/>
        <v>0.13556488583756901</v>
      </c>
      <c r="X13" s="3"/>
      <c r="Y13" s="3">
        <f t="shared" si="34"/>
        <v>-3.5065578973199818</v>
      </c>
      <c r="Z13" s="3">
        <f t="shared" si="34"/>
        <v>15.89495209964411</v>
      </c>
      <c r="AA13" s="3">
        <f t="shared" si="35"/>
        <v>-14.212661236031991</v>
      </c>
      <c r="AB13" s="3">
        <f t="shared" si="26"/>
        <v>100.00000000000014</v>
      </c>
    </row>
    <row r="14" spans="1:28" x14ac:dyDescent="0.25">
      <c r="A14" s="3">
        <v>0.05</v>
      </c>
      <c r="B14" s="4">
        <f t="shared" si="27"/>
        <v>8000000</v>
      </c>
      <c r="C14" s="3">
        <f t="shared" si="27"/>
        <v>238.76</v>
      </c>
      <c r="D14" s="4">
        <f t="shared" si="28"/>
        <v>2.8999999999999999E-9</v>
      </c>
      <c r="E14" s="3">
        <f t="shared" si="36"/>
        <v>1.1599999999999999E-7</v>
      </c>
      <c r="F14" s="3">
        <f t="shared" si="19"/>
        <v>2.9845E-5</v>
      </c>
      <c r="G14" s="2">
        <f t="shared" si="37"/>
        <v>1.1554E-9</v>
      </c>
      <c r="H14" s="3">
        <f t="shared" si="29"/>
        <v>4.9428323546527555E-7</v>
      </c>
      <c r="I14" s="3">
        <f t="shared" si="20"/>
        <v>125.49766314696208</v>
      </c>
      <c r="J14" s="3">
        <f t="shared" si="21"/>
        <v>32288.601350181754</v>
      </c>
      <c r="K14" s="3">
        <f t="shared" si="22"/>
        <v>534.75337054837667</v>
      </c>
      <c r="L14" s="3">
        <v>12</v>
      </c>
      <c r="M14" s="3">
        <f t="shared" si="23"/>
        <v>10.458138595580174</v>
      </c>
      <c r="N14" s="3">
        <f t="shared" si="24"/>
        <v>2690.7167791818129</v>
      </c>
      <c r="O14" s="3">
        <f t="shared" si="25"/>
        <v>44.562780879031386</v>
      </c>
      <c r="P14" s="3">
        <f t="shared" si="30"/>
        <v>891.2556175806277</v>
      </c>
      <c r="Q14" s="3">
        <f>N14*2</f>
        <v>5381.4335583636257</v>
      </c>
      <c r="R14" s="3"/>
      <c r="S14" s="3">
        <v>500</v>
      </c>
      <c r="T14" s="3">
        <f>S14*0.8*L14*G14*1000000</f>
        <v>5.5459199999999997</v>
      </c>
      <c r="U14" s="3">
        <v>14</v>
      </c>
      <c r="V14" s="3">
        <f t="shared" si="32"/>
        <v>0.39613714285714285</v>
      </c>
      <c r="W14" s="2">
        <f t="shared" si="33"/>
        <v>9.0549634257257677E-2</v>
      </c>
      <c r="X14" s="3"/>
      <c r="Y14" s="3">
        <f t="shared" si="34"/>
        <v>-2.9957322735539909</v>
      </c>
      <c r="Z14" s="3">
        <f t="shared" si="34"/>
        <v>15.89495209964411</v>
      </c>
      <c r="AA14" s="3">
        <f t="shared" si="35"/>
        <v>-14.741505365300659</v>
      </c>
      <c r="AB14" s="3">
        <f t="shared" si="26"/>
        <v>169.00000000000028</v>
      </c>
    </row>
    <row r="15" spans="1:28" x14ac:dyDescent="0.25">
      <c r="A15" s="3">
        <v>7.4999999999999997E-2</v>
      </c>
      <c r="B15" s="4">
        <f t="shared" si="27"/>
        <v>8000000</v>
      </c>
      <c r="C15" s="3">
        <f t="shared" si="27"/>
        <v>238.76</v>
      </c>
      <c r="D15" s="4">
        <f t="shared" si="28"/>
        <v>2.8999999999999999E-9</v>
      </c>
      <c r="E15" s="3">
        <f t="shared" si="36"/>
        <v>7.7333333333333338E-8</v>
      </c>
      <c r="F15" s="3">
        <f t="shared" si="19"/>
        <v>2.9845E-5</v>
      </c>
      <c r="G15" s="2">
        <f t="shared" si="37"/>
        <v>1.1554E-9</v>
      </c>
      <c r="H15" s="3">
        <f t="shared" si="29"/>
        <v>4.4663532191717967E-7</v>
      </c>
      <c r="I15" s="3">
        <f t="shared" si="20"/>
        <v>83.665108764641403</v>
      </c>
      <c r="J15" s="3">
        <f t="shared" si="21"/>
        <v>32288.601350181754</v>
      </c>
      <c r="K15" s="3">
        <f t="shared" si="22"/>
        <v>483.20421706463094</v>
      </c>
      <c r="L15" s="3">
        <v>8</v>
      </c>
      <c r="M15" s="3">
        <f t="shared" si="23"/>
        <v>10.458138595580175</v>
      </c>
      <c r="N15" s="3">
        <f t="shared" si="24"/>
        <v>4036.0751687727193</v>
      </c>
      <c r="O15" s="3">
        <f t="shared" si="25"/>
        <v>60.400527133078867</v>
      </c>
      <c r="P15" s="3">
        <f t="shared" si="30"/>
        <v>1208.0105426615773</v>
      </c>
      <c r="Q15" s="3">
        <f>N15</f>
        <v>4036.0751687727193</v>
      </c>
      <c r="R15" s="3"/>
      <c r="S15" s="3">
        <v>600</v>
      </c>
      <c r="T15" s="7">
        <f t="shared" ref="T15" si="38">S15*0.8*L15*G15*1000000</f>
        <v>4.4367359999999998</v>
      </c>
      <c r="U15" s="7">
        <v>19</v>
      </c>
      <c r="V15" s="7">
        <f t="shared" si="32"/>
        <v>0.23351242105263156</v>
      </c>
      <c r="W15" s="2">
        <f t="shared" si="33"/>
        <v>6.5731660854784615E-2</v>
      </c>
      <c r="X15" s="3"/>
      <c r="Y15" s="3">
        <f t="shared" si="34"/>
        <v>-2.5902671654458267</v>
      </c>
      <c r="Z15" s="3">
        <f t="shared" si="34"/>
        <v>15.89495209964411</v>
      </c>
      <c r="AA15" s="3">
        <f t="shared" si="35"/>
        <v>-15.270030566166051</v>
      </c>
      <c r="AB15" s="3">
        <f t="shared" si="26"/>
        <v>323.99999999999909</v>
      </c>
    </row>
    <row r="16" spans="1:28" x14ac:dyDescent="0.25">
      <c r="A16" s="3">
        <v>0.1</v>
      </c>
      <c r="B16" s="4">
        <f t="shared" si="27"/>
        <v>8000000</v>
      </c>
      <c r="C16" s="3">
        <f t="shared" si="27"/>
        <v>238.76</v>
      </c>
      <c r="D16" s="4">
        <f t="shared" si="28"/>
        <v>2.8999999999999999E-9</v>
      </c>
      <c r="E16" s="3">
        <f t="shared" si="36"/>
        <v>5.7999999999999997E-8</v>
      </c>
      <c r="F16" s="3">
        <f t="shared" si="19"/>
        <v>2.9845E-5</v>
      </c>
      <c r="G16" s="2">
        <f t="shared" si="37"/>
        <v>1.1554E-9</v>
      </c>
      <c r="H16" s="3">
        <f t="shared" si="29"/>
        <v>4.1564100082275789E-7</v>
      </c>
      <c r="I16" s="3">
        <f t="shared" si="20"/>
        <v>62.748831573481041</v>
      </c>
      <c r="J16" s="3">
        <f t="shared" si="21"/>
        <v>32288.601350181754</v>
      </c>
      <c r="K16" s="3">
        <f t="shared" si="22"/>
        <v>449.67219233897123</v>
      </c>
      <c r="L16" s="3">
        <v>6</v>
      </c>
      <c r="M16" s="3">
        <f t="shared" si="23"/>
        <v>10.458138595580174</v>
      </c>
      <c r="N16" s="3">
        <f t="shared" si="24"/>
        <v>5381.4335583636257</v>
      </c>
      <c r="O16" s="3">
        <f>K16/L16</f>
        <v>74.945365389828538</v>
      </c>
      <c r="P16" s="3">
        <f t="shared" si="30"/>
        <v>1498.9073077965709</v>
      </c>
      <c r="Q16" s="3">
        <f>N16</f>
        <v>5381.4335583636257</v>
      </c>
      <c r="R16" s="3"/>
      <c r="S16" s="3">
        <v>700</v>
      </c>
      <c r="T16" s="3">
        <f>S16*0.8*L16*G16*1000000</f>
        <v>3.8821439999999998</v>
      </c>
      <c r="U16" s="3">
        <v>20</v>
      </c>
      <c r="V16" s="3">
        <f t="shared" si="32"/>
        <v>0.19410719999999998</v>
      </c>
      <c r="W16" s="2">
        <f t="shared" si="33"/>
        <v>5.2368846001157696E-2</v>
      </c>
      <c r="X16" s="3"/>
      <c r="Y16" s="3">
        <f t="shared" si="34"/>
        <v>-2.3025850929940455</v>
      </c>
      <c r="Z16" s="3">
        <f t="shared" si="34"/>
        <v>15.89495209964411</v>
      </c>
      <c r="AA16" s="3">
        <f t="shared" si="35"/>
        <v>-15.454855253178124</v>
      </c>
      <c r="AB16" s="3">
        <f>(V16/MAX(ABS(V16-(T16/(U16-1))),ABS(V16-(T16/(U16+1)))))^2</f>
        <v>360.99999999999972</v>
      </c>
    </row>
    <row r="17" spans="1:28" x14ac:dyDescent="0.25">
      <c r="A17" s="3"/>
      <c r="B17" s="4"/>
      <c r="C17" s="3"/>
      <c r="D17" s="4"/>
      <c r="E17" s="3"/>
      <c r="F17" s="3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  <c r="X17" s="3"/>
      <c r="Y17" s="3"/>
      <c r="Z17" s="3"/>
      <c r="AA17" s="3"/>
      <c r="AB17" s="3"/>
    </row>
    <row r="18" spans="1:28" x14ac:dyDescent="0.25">
      <c r="B18" s="2"/>
      <c r="D18" s="2"/>
    </row>
    <row r="19" spans="1:28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S19" t="s">
        <v>17</v>
      </c>
      <c r="T19" t="s">
        <v>18</v>
      </c>
      <c r="U19" t="s">
        <v>19</v>
      </c>
      <c r="V19" t="s">
        <v>20</v>
      </c>
      <c r="Y19" t="s">
        <v>22</v>
      </c>
      <c r="Z19" t="s">
        <v>23</v>
      </c>
      <c r="AA19" t="s">
        <v>24</v>
      </c>
      <c r="AB19" t="s">
        <v>25</v>
      </c>
    </row>
    <row r="20" spans="1:28" x14ac:dyDescent="0.25">
      <c r="A20">
        <v>5.0000000000000001E-3</v>
      </c>
      <c r="B20" s="2">
        <v>10000000</v>
      </c>
      <c r="C20">
        <v>238.76</v>
      </c>
      <c r="D20" s="2">
        <v>2.8999999999999999E-9</v>
      </c>
      <c r="E20">
        <f>2*D20/A20</f>
        <v>1.1599999999999999E-6</v>
      </c>
      <c r="F20">
        <f t="shared" ref="F20:F25" si="39">C20/B20</f>
        <v>2.3876E-5</v>
      </c>
      <c r="G20" s="2">
        <v>1.1554E-9</v>
      </c>
      <c r="H20" s="2">
        <f>(G20*C20*C20*D20)^0.25*B20^-0.5 *A20^-0.25</f>
        <v>7.8617797777161073E-7</v>
      </c>
      <c r="I20">
        <f t="shared" ref="I20:I25" si="40">E20/(0.8*G20)</f>
        <v>1254.9766314696208</v>
      </c>
      <c r="J20">
        <f t="shared" ref="J20:J25" si="41">F20/(0.8*G20)</f>
        <v>25830.881080145406</v>
      </c>
      <c r="K20">
        <f t="shared" ref="K20:K25" si="42">H20/(0.8*G20)</f>
        <v>850.5474054132884</v>
      </c>
      <c r="L20">
        <v>80</v>
      </c>
      <c r="M20">
        <f t="shared" ref="M20:M25" si="43">I20/L20</f>
        <v>15.68720789337026</v>
      </c>
      <c r="N20">
        <f t="shared" ref="N20:N25" si="44">J20/L20</f>
        <v>322.88601350181756</v>
      </c>
      <c r="O20">
        <f t="shared" ref="O20:O25" si="45">K20/L20</f>
        <v>10.631842567666105</v>
      </c>
      <c r="P20">
        <f>O20*20</f>
        <v>212.6368513533221</v>
      </c>
      <c r="Q20">
        <f>N20*10</f>
        <v>3228.8601350181757</v>
      </c>
      <c r="S20">
        <v>220</v>
      </c>
      <c r="T20">
        <f>S20*0.8*L20*G20*1000000</f>
        <v>16.268031999999998</v>
      </c>
      <c r="U20">
        <v>7.5</v>
      </c>
      <c r="V20">
        <f>T20/U20</f>
        <v>2.1690709333333329</v>
      </c>
      <c r="W20" s="2">
        <f>A20^-0.79*B20^-0.3</f>
        <v>0.5221721398079564</v>
      </c>
      <c r="Y20">
        <f>LN(A20)</f>
        <v>-5.2983173665480363</v>
      </c>
      <c r="Z20">
        <f>LN(B20)</f>
        <v>16.11809565095832</v>
      </c>
      <c r="AA20">
        <f>LN(V20*0.000001)</f>
        <v>-13.041211623411614</v>
      </c>
      <c r="AB20" s="3">
        <f t="shared" ref="AB20:AB24" si="46">(V20/MAX(ABS(V20-(T20/(U20-1))),ABS(V20-(T20/(U20+1)))))^2</f>
        <v>42.249999999999922</v>
      </c>
    </row>
    <row r="21" spans="1:28" x14ac:dyDescent="0.25">
      <c r="A21">
        <v>0.01</v>
      </c>
      <c r="B21" s="2">
        <f t="shared" ref="B21:C25" si="47">B20</f>
        <v>10000000</v>
      </c>
      <c r="C21">
        <f>C20</f>
        <v>238.76</v>
      </c>
      <c r="D21" s="2">
        <f t="shared" ref="D21:D25" si="48">D20</f>
        <v>2.8999999999999999E-9</v>
      </c>
      <c r="E21" s="2">
        <f>2*D21/A21</f>
        <v>5.7999999999999995E-7</v>
      </c>
      <c r="F21">
        <f t="shared" si="39"/>
        <v>2.3876E-5</v>
      </c>
      <c r="G21" s="2">
        <f>G20</f>
        <v>1.1554E-9</v>
      </c>
      <c r="H21">
        <f t="shared" ref="H21:H25" si="49">(G21*C21*C21*D21)^0.25*B21^-0.5 *A21^-0.25</f>
        <v>6.610942432595618E-7</v>
      </c>
      <c r="I21">
        <f t="shared" si="40"/>
        <v>627.48831573481039</v>
      </c>
      <c r="J21">
        <f t="shared" si="41"/>
        <v>25830.881080145406</v>
      </c>
      <c r="K21">
        <f t="shared" si="42"/>
        <v>715.22226421538187</v>
      </c>
      <c r="L21" s="8">
        <v>60</v>
      </c>
      <c r="M21">
        <f t="shared" si="43"/>
        <v>10.458138595580174</v>
      </c>
      <c r="N21">
        <f t="shared" si="44"/>
        <v>430.51468466909012</v>
      </c>
      <c r="O21">
        <f t="shared" si="45"/>
        <v>11.920371070256364</v>
      </c>
      <c r="P21">
        <f t="shared" si="11"/>
        <v>238.40742140512728</v>
      </c>
      <c r="Q21">
        <f>N21*10</f>
        <v>4305.1468466909009</v>
      </c>
      <c r="S21">
        <v>240</v>
      </c>
      <c r="T21">
        <f t="shared" ref="T21:T22" si="50">S21*0.8*L21*G21*1000000</f>
        <v>13.310208000000001</v>
      </c>
      <c r="W21" s="2"/>
      <c r="Y21">
        <f t="shared" ref="Y21:Z25" si="51">LN(A21)</f>
        <v>-4.6051701859880909</v>
      </c>
      <c r="Z21">
        <f t="shared" si="51"/>
        <v>16.11809565095832</v>
      </c>
      <c r="AA21" t="e">
        <f t="shared" ref="AA21:AA25" si="52">LN(V21*0.000001)</f>
        <v>#NUM!</v>
      </c>
      <c r="AB21" s="3">
        <f t="shared" si="46"/>
        <v>0</v>
      </c>
    </row>
    <row r="22" spans="1:28" x14ac:dyDescent="0.25">
      <c r="A22" s="3">
        <v>0.03</v>
      </c>
      <c r="B22" s="4">
        <f t="shared" si="47"/>
        <v>10000000</v>
      </c>
      <c r="C22" s="3">
        <f t="shared" si="47"/>
        <v>238.76</v>
      </c>
      <c r="D22" s="4">
        <f t="shared" si="48"/>
        <v>2.8999999999999999E-9</v>
      </c>
      <c r="E22" s="3">
        <f t="shared" ref="E22:E25" si="53">2*D22/A22</f>
        <v>1.9333333333333334E-7</v>
      </c>
      <c r="F22" s="3">
        <f t="shared" si="39"/>
        <v>2.3876E-5</v>
      </c>
      <c r="G22" s="2">
        <f t="shared" ref="G22:G25" si="54">G21</f>
        <v>1.1554E-9</v>
      </c>
      <c r="H22" s="3">
        <f t="shared" si="49"/>
        <v>5.0232299760745003E-7</v>
      </c>
      <c r="I22" s="3">
        <f t="shared" si="40"/>
        <v>209.1627719116035</v>
      </c>
      <c r="J22" s="3">
        <f t="shared" si="41"/>
        <v>25830.881080145406</v>
      </c>
      <c r="K22" s="3">
        <f t="shared" si="42"/>
        <v>543.45139952337945</v>
      </c>
      <c r="L22" s="7">
        <v>20</v>
      </c>
      <c r="M22" s="3">
        <f t="shared" si="43"/>
        <v>10.458138595580175</v>
      </c>
      <c r="N22" s="3">
        <f t="shared" si="44"/>
        <v>1291.5440540072702</v>
      </c>
      <c r="O22" s="3">
        <f t="shared" si="45"/>
        <v>27.172569976168973</v>
      </c>
      <c r="P22" s="3">
        <f t="shared" si="11"/>
        <v>543.45139952337945</v>
      </c>
      <c r="Q22" s="3">
        <f>N22*4</f>
        <v>5166.1762160290809</v>
      </c>
      <c r="R22" s="3"/>
      <c r="S22" s="3">
        <v>550</v>
      </c>
      <c r="T22" s="3">
        <f t="shared" si="50"/>
        <v>10.16752</v>
      </c>
      <c r="U22" s="3"/>
      <c r="V22" s="3"/>
      <c r="W22" s="2"/>
      <c r="X22" s="3"/>
      <c r="Y22" s="3">
        <f t="shared" si="51"/>
        <v>-3.5065578973199818</v>
      </c>
      <c r="Z22" s="3">
        <f t="shared" si="51"/>
        <v>16.11809565095832</v>
      </c>
      <c r="AA22" s="3" t="e">
        <f t="shared" si="52"/>
        <v>#NUM!</v>
      </c>
      <c r="AB22" s="3">
        <f t="shared" si="46"/>
        <v>0</v>
      </c>
    </row>
    <row r="23" spans="1:28" x14ac:dyDescent="0.25">
      <c r="A23" s="3">
        <v>0.05</v>
      </c>
      <c r="B23" s="4">
        <f t="shared" si="47"/>
        <v>10000000</v>
      </c>
      <c r="C23" s="3">
        <f t="shared" si="47"/>
        <v>238.76</v>
      </c>
      <c r="D23" s="4">
        <f t="shared" si="48"/>
        <v>2.8999999999999999E-9</v>
      </c>
      <c r="E23" s="3">
        <f t="shared" si="53"/>
        <v>1.1599999999999999E-7</v>
      </c>
      <c r="F23" s="3">
        <f t="shared" si="39"/>
        <v>2.3876E-5</v>
      </c>
      <c r="G23" s="2">
        <f t="shared" si="54"/>
        <v>1.1554E-9</v>
      </c>
      <c r="H23" s="3">
        <f t="shared" si="49"/>
        <v>4.421003658555564E-7</v>
      </c>
      <c r="I23" s="3">
        <f t="shared" si="40"/>
        <v>125.49766314696208</v>
      </c>
      <c r="J23" s="3">
        <f t="shared" si="41"/>
        <v>25830.881080145406</v>
      </c>
      <c r="K23" s="3">
        <f t="shared" si="42"/>
        <v>478.29795509732173</v>
      </c>
      <c r="L23" s="7">
        <v>12</v>
      </c>
      <c r="M23" s="3">
        <f>I23/L23</f>
        <v>10.458138595580174</v>
      </c>
      <c r="N23" s="3">
        <f t="shared" si="44"/>
        <v>2152.5734233454505</v>
      </c>
      <c r="O23" s="3">
        <f t="shared" si="45"/>
        <v>39.858162924776813</v>
      </c>
      <c r="P23" s="3">
        <f t="shared" si="11"/>
        <v>797.1632584955363</v>
      </c>
      <c r="Q23" s="3">
        <f>N23*2</f>
        <v>4305.1468466909009</v>
      </c>
      <c r="R23" s="3"/>
      <c r="S23" s="3">
        <v>500</v>
      </c>
      <c r="T23" s="3">
        <f>S23*0.8*L23*G23*1000000</f>
        <v>5.5459199999999997</v>
      </c>
      <c r="U23" s="3"/>
      <c r="V23" s="3"/>
      <c r="W23" s="2"/>
      <c r="X23" s="3"/>
      <c r="Y23" s="3">
        <f t="shared" si="51"/>
        <v>-2.9957322735539909</v>
      </c>
      <c r="Z23" s="3">
        <f t="shared" si="51"/>
        <v>16.11809565095832</v>
      </c>
      <c r="AA23" s="3" t="e">
        <f t="shared" si="52"/>
        <v>#NUM!</v>
      </c>
      <c r="AB23" s="3">
        <f t="shared" si="46"/>
        <v>0</v>
      </c>
    </row>
    <row r="24" spans="1:28" x14ac:dyDescent="0.25">
      <c r="A24" s="3">
        <v>7.4999999999999997E-2</v>
      </c>
      <c r="B24" s="4">
        <f t="shared" si="47"/>
        <v>10000000</v>
      </c>
      <c r="C24" s="3">
        <f t="shared" si="47"/>
        <v>238.76</v>
      </c>
      <c r="D24" s="4">
        <f t="shared" si="48"/>
        <v>2.8999999999999999E-9</v>
      </c>
      <c r="E24" s="3">
        <f t="shared" si="53"/>
        <v>7.7333333333333338E-8</v>
      </c>
      <c r="F24" s="3">
        <f t="shared" si="39"/>
        <v>2.3876E-5</v>
      </c>
      <c r="G24" s="2">
        <f t="shared" si="54"/>
        <v>1.1554E-9</v>
      </c>
      <c r="H24" s="3">
        <f t="shared" si="49"/>
        <v>3.9948277638372619E-7</v>
      </c>
      <c r="I24" s="3">
        <f t="shared" si="40"/>
        <v>83.665108764641403</v>
      </c>
      <c r="J24" s="3">
        <f t="shared" si="41"/>
        <v>25830.881080145406</v>
      </c>
      <c r="K24" s="3">
        <f t="shared" si="42"/>
        <v>432.1909905484315</v>
      </c>
      <c r="L24" s="7">
        <v>8</v>
      </c>
      <c r="M24" s="3">
        <f t="shared" si="43"/>
        <v>10.458138595580175</v>
      </c>
      <c r="N24" s="3">
        <f t="shared" si="44"/>
        <v>3228.8601350181757</v>
      </c>
      <c r="O24" s="3">
        <f t="shared" si="45"/>
        <v>54.023873818553938</v>
      </c>
      <c r="P24" s="3">
        <f t="shared" si="11"/>
        <v>1080.4774763710789</v>
      </c>
      <c r="Q24" s="3">
        <f>N24</f>
        <v>3228.8601350181757</v>
      </c>
      <c r="R24" s="3"/>
      <c r="S24" s="3">
        <v>500</v>
      </c>
      <c r="T24" s="3">
        <f t="shared" ref="T24" si="55">S24*0.8*L24*G24*1000000</f>
        <v>3.6972800000000001</v>
      </c>
      <c r="U24" s="3"/>
      <c r="V24" s="3"/>
      <c r="W24" s="2"/>
      <c r="X24" s="3"/>
      <c r="Y24" s="3">
        <f t="shared" si="51"/>
        <v>-2.5902671654458267</v>
      </c>
      <c r="Z24" s="3">
        <f t="shared" si="51"/>
        <v>16.11809565095832</v>
      </c>
      <c r="AA24" s="3" t="e">
        <f t="shared" si="52"/>
        <v>#NUM!</v>
      </c>
      <c r="AB24" s="3">
        <f t="shared" si="46"/>
        <v>0</v>
      </c>
    </row>
    <row r="25" spans="1:28" x14ac:dyDescent="0.25">
      <c r="A25" s="3">
        <v>0.1</v>
      </c>
      <c r="B25" s="4">
        <f t="shared" si="47"/>
        <v>10000000</v>
      </c>
      <c r="C25" s="3">
        <f t="shared" si="47"/>
        <v>238.76</v>
      </c>
      <c r="D25" s="4">
        <f t="shared" si="48"/>
        <v>2.8999999999999999E-9</v>
      </c>
      <c r="E25" s="3">
        <f t="shared" si="53"/>
        <v>5.7999999999999997E-8</v>
      </c>
      <c r="F25" s="3">
        <f t="shared" si="39"/>
        <v>2.3876E-5</v>
      </c>
      <c r="G25" s="2">
        <f t="shared" si="54"/>
        <v>1.1554E-9</v>
      </c>
      <c r="H25" s="3">
        <f t="shared" si="49"/>
        <v>3.7176061283029307E-7</v>
      </c>
      <c r="I25" s="3">
        <f t="shared" si="40"/>
        <v>62.748831573481041</v>
      </c>
      <c r="J25" s="3">
        <f t="shared" si="41"/>
        <v>25830.881080145406</v>
      </c>
      <c r="K25" s="3">
        <f t="shared" si="42"/>
        <v>402.19903586451994</v>
      </c>
      <c r="L25" s="7">
        <v>6</v>
      </c>
      <c r="M25" s="3">
        <f t="shared" si="43"/>
        <v>10.458138595580174</v>
      </c>
      <c r="N25" s="3">
        <f t="shared" si="44"/>
        <v>4305.1468466909009</v>
      </c>
      <c r="O25" s="3">
        <f t="shared" si="45"/>
        <v>67.033172644086662</v>
      </c>
      <c r="P25" s="3">
        <f t="shared" si="11"/>
        <v>1340.6634528817333</v>
      </c>
      <c r="Q25" s="3">
        <f>N25</f>
        <v>4305.1468466909009</v>
      </c>
      <c r="R25" s="3"/>
      <c r="S25" s="3">
        <v>600</v>
      </c>
      <c r="T25" s="3">
        <f>S25*0.8*L25*G25*1000000</f>
        <v>3.3275520000000003</v>
      </c>
      <c r="U25" s="3"/>
      <c r="V25" s="3"/>
      <c r="W25" s="2"/>
      <c r="X25" s="3"/>
      <c r="Y25" s="3">
        <f t="shared" si="51"/>
        <v>-2.3025850929940455</v>
      </c>
      <c r="Z25" s="3">
        <f t="shared" si="51"/>
        <v>16.11809565095832</v>
      </c>
      <c r="AA25" s="3" t="e">
        <f t="shared" si="52"/>
        <v>#NUM!</v>
      </c>
      <c r="AB25" s="3">
        <f>(V25/MAX(ABS(V25-(T25/(U25-1))),ABS(V25-(T25/(U25+1)))))^2</f>
        <v>0</v>
      </c>
    </row>
    <row r="26" spans="1:28" x14ac:dyDescent="0.25">
      <c r="B26" s="2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28" x14ac:dyDescent="0.25">
      <c r="B27" s="2"/>
      <c r="C27" s="9"/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8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S28" t="s">
        <v>17</v>
      </c>
      <c r="T28" t="s">
        <v>18</v>
      </c>
      <c r="U28" t="s">
        <v>19</v>
      </c>
      <c r="V28" t="s">
        <v>20</v>
      </c>
      <c r="Y28" t="s">
        <v>22</v>
      </c>
      <c r="Z28" t="s">
        <v>23</v>
      </c>
      <c r="AA28" t="s">
        <v>24</v>
      </c>
      <c r="AB28" t="s">
        <v>25</v>
      </c>
    </row>
    <row r="29" spans="1:28" x14ac:dyDescent="0.25">
      <c r="A29">
        <v>5.0000000000000001E-3</v>
      </c>
      <c r="B29" s="2">
        <v>30000000</v>
      </c>
      <c r="C29">
        <v>238.76</v>
      </c>
      <c r="D29" s="2">
        <v>2.8999999999999999E-9</v>
      </c>
      <c r="E29">
        <f>2*D29/A29</f>
        <v>1.1599999999999999E-6</v>
      </c>
      <c r="F29">
        <f t="shared" ref="F29:F34" si="56">C29/B29</f>
        <v>7.9586666666666672E-6</v>
      </c>
      <c r="G29" s="2">
        <v>1.1554E-9</v>
      </c>
      <c r="H29" s="2">
        <f>(G29*C29*C29*D29)^0.25*B29^-0.5 *A29^-0.25</f>
        <v>4.5390006709739506E-7</v>
      </c>
      <c r="I29">
        <f t="shared" ref="I29:I34" si="57">E29/(0.8*G29)</f>
        <v>1254.9766314696208</v>
      </c>
      <c r="J29">
        <f t="shared" ref="J29:J34" si="58">F29/(0.8*G29)</f>
        <v>8610.2936933818019</v>
      </c>
      <c r="K29">
        <f t="shared" ref="K29:K34" si="59">H29/(0.8*G29)</f>
        <v>491.0637734738998</v>
      </c>
      <c r="L29">
        <v>45</v>
      </c>
      <c r="M29">
        <f t="shared" ref="M29:M31" si="60">I29/L29</f>
        <v>27.888369588213795</v>
      </c>
      <c r="N29">
        <f t="shared" ref="N29:N34" si="61">J29/L29</f>
        <v>191.33985985292892</v>
      </c>
      <c r="O29">
        <f t="shared" ref="O29:O34" si="62">K29/L29</f>
        <v>10.912528299419996</v>
      </c>
      <c r="P29">
        <f>O29*20</f>
        <v>218.25056598839993</v>
      </c>
      <c r="Q29">
        <f>N29*10</f>
        <v>1913.3985985292893</v>
      </c>
      <c r="S29">
        <v>220</v>
      </c>
      <c r="T29">
        <f>S29*0.8*L29*G29*1000000</f>
        <v>9.1507679999999993</v>
      </c>
      <c r="U29">
        <v>7</v>
      </c>
      <c r="V29">
        <f>T29/U29</f>
        <v>1.3072525714285714</v>
      </c>
      <c r="W29" s="2">
        <f>A29^-0.79*B29^-0.3</f>
        <v>0.37555826164074224</v>
      </c>
      <c r="Y29">
        <f>LN(A29)</f>
        <v>-5.2983173665480363</v>
      </c>
      <c r="Z29">
        <f>LN(B29)</f>
        <v>17.216707939626428</v>
      </c>
      <c r="AA29">
        <f>LN(V29*0.000001)</f>
        <v>-13.547582896828224</v>
      </c>
      <c r="AB29" s="3">
        <f>(V29/MAX(ABS(V29-(T29/(U29-1))),ABS(V29-(T29/(U29+1)))))^2</f>
        <v>36.000000000000064</v>
      </c>
    </row>
    <row r="30" spans="1:28" x14ac:dyDescent="0.25">
      <c r="A30">
        <v>0.01</v>
      </c>
      <c r="B30" s="2">
        <f t="shared" ref="B30:C34" si="63">B29</f>
        <v>30000000</v>
      </c>
      <c r="C30">
        <f>C29</f>
        <v>238.76</v>
      </c>
      <c r="D30" s="2">
        <f t="shared" ref="D30:D34" si="64">D29</f>
        <v>2.8999999999999999E-9</v>
      </c>
      <c r="E30" s="2">
        <f>2*D30/A30</f>
        <v>5.7999999999999995E-7</v>
      </c>
      <c r="F30">
        <f t="shared" si="56"/>
        <v>7.9586666666666672E-6</v>
      </c>
      <c r="G30" s="2">
        <f>G29</f>
        <v>1.1554E-9</v>
      </c>
      <c r="H30">
        <f t="shared" ref="H30:H34" si="65">(G30*C30*C30*D30)^0.25*B30^-0.5 *A30^-0.25</f>
        <v>3.8168293930561995E-7</v>
      </c>
      <c r="I30">
        <f t="shared" si="57"/>
        <v>627.48831573481039</v>
      </c>
      <c r="J30">
        <f t="shared" si="58"/>
        <v>8610.2936933818019</v>
      </c>
      <c r="K30">
        <f t="shared" si="59"/>
        <v>412.93376677516443</v>
      </c>
      <c r="L30">
        <v>40</v>
      </c>
      <c r="M30">
        <f t="shared" si="60"/>
        <v>15.68720789337026</v>
      </c>
      <c r="N30">
        <f t="shared" si="61"/>
        <v>215.25734233454506</v>
      </c>
      <c r="O30">
        <f t="shared" si="62"/>
        <v>10.32334416937911</v>
      </c>
      <c r="P30">
        <f t="shared" ref="P30:P34" si="66">O30*20</f>
        <v>206.46688338758221</v>
      </c>
      <c r="Q30">
        <f>N30*10</f>
        <v>2152.5734233454505</v>
      </c>
      <c r="S30">
        <v>210</v>
      </c>
      <c r="T30">
        <f t="shared" ref="T30:T31" si="67">S30*0.8*L30*G30*1000000</f>
        <v>7.7642879999999996</v>
      </c>
      <c r="U30">
        <v>6.5</v>
      </c>
      <c r="V30">
        <f t="shared" ref="V30:V34" si="68">T30/U30</f>
        <v>1.194505846153846</v>
      </c>
      <c r="W30" s="2">
        <f t="shared" ref="W30:W34" si="69">A30^-0.79*B30^-0.3</f>
        <v>0.21720190180392854</v>
      </c>
      <c r="Y30">
        <f t="shared" ref="Y30:Z34" si="70">LN(A30)</f>
        <v>-4.6051701859880909</v>
      </c>
      <c r="Z30">
        <f t="shared" si="70"/>
        <v>17.216707939626428</v>
      </c>
      <c r="AA30">
        <f t="shared" ref="AA30:AA34" si="71">LN(V30*0.000001)</f>
        <v>-13.637777975965779</v>
      </c>
      <c r="AB30" s="3">
        <f t="shared" ref="AB30:AB33" si="72">(V30/MAX(ABS(V30-(T30/(U30-1))),ABS(V30-(T30/(U30+1)))))^2</f>
        <v>30.249999999999979</v>
      </c>
    </row>
    <row r="31" spans="1:28" x14ac:dyDescent="0.25">
      <c r="A31" s="3">
        <v>0.03</v>
      </c>
      <c r="B31" s="2">
        <f t="shared" si="63"/>
        <v>30000000</v>
      </c>
      <c r="C31" s="3">
        <f t="shared" si="63"/>
        <v>238.76</v>
      </c>
      <c r="D31" s="4">
        <f t="shared" si="64"/>
        <v>2.8999999999999999E-9</v>
      </c>
      <c r="E31" s="3">
        <f t="shared" ref="E31:E34" si="73">2*D31/A31</f>
        <v>1.9333333333333334E-7</v>
      </c>
      <c r="F31" s="3">
        <f t="shared" si="56"/>
        <v>7.9586666666666672E-6</v>
      </c>
      <c r="G31" s="2">
        <f t="shared" ref="G31:G34" si="74">G30</f>
        <v>1.1554E-9</v>
      </c>
      <c r="H31" s="3">
        <f t="shared" si="65"/>
        <v>2.9001631788880097E-7</v>
      </c>
      <c r="I31" s="3">
        <f t="shared" si="57"/>
        <v>209.1627719116035</v>
      </c>
      <c r="J31" s="3">
        <f t="shared" si="58"/>
        <v>8610.2936933818019</v>
      </c>
      <c r="K31" s="3">
        <f t="shared" si="59"/>
        <v>313.76181180630192</v>
      </c>
      <c r="L31" s="3">
        <v>20</v>
      </c>
      <c r="M31" s="3">
        <f t="shared" si="60"/>
        <v>10.458138595580175</v>
      </c>
      <c r="N31" s="3">
        <f t="shared" si="61"/>
        <v>430.51468466909012</v>
      </c>
      <c r="O31" s="3">
        <f t="shared" si="62"/>
        <v>15.688090590315095</v>
      </c>
      <c r="P31" s="3">
        <f t="shared" si="66"/>
        <v>313.76181180630192</v>
      </c>
      <c r="Q31" s="3">
        <f>N31*10</f>
        <v>4305.1468466909009</v>
      </c>
      <c r="R31" s="3"/>
      <c r="S31" s="3">
        <v>320</v>
      </c>
      <c r="T31" s="3">
        <f t="shared" si="67"/>
        <v>5.9156479999999991</v>
      </c>
      <c r="U31" s="3">
        <v>10</v>
      </c>
      <c r="V31" s="3">
        <f t="shared" si="68"/>
        <v>0.59156479999999989</v>
      </c>
      <c r="W31" s="2">
        <f t="shared" si="69"/>
        <v>9.1188029773009632E-2</v>
      </c>
      <c r="X31" s="3"/>
      <c r="Y31" s="3">
        <f t="shared" si="70"/>
        <v>-3.5065578973199818</v>
      </c>
      <c r="Z31" s="3">
        <f t="shared" si="70"/>
        <v>17.216707939626428</v>
      </c>
      <c r="AA31" s="3">
        <f t="shared" si="71"/>
        <v>-14.340494607541876</v>
      </c>
      <c r="AB31" s="3">
        <f t="shared" si="72"/>
        <v>80.999999999999972</v>
      </c>
    </row>
    <row r="32" spans="1:28" x14ac:dyDescent="0.25">
      <c r="A32" s="3">
        <v>0.05</v>
      </c>
      <c r="B32" s="2">
        <f t="shared" si="63"/>
        <v>30000000</v>
      </c>
      <c r="C32" s="3">
        <f t="shared" si="63"/>
        <v>238.76</v>
      </c>
      <c r="D32" s="4">
        <f t="shared" si="64"/>
        <v>2.8999999999999999E-9</v>
      </c>
      <c r="E32" s="3">
        <f t="shared" si="73"/>
        <v>1.1599999999999999E-7</v>
      </c>
      <c r="F32" s="3">
        <f t="shared" si="56"/>
        <v>7.9586666666666672E-6</v>
      </c>
      <c r="G32" s="2">
        <f t="shared" si="74"/>
        <v>1.1554E-9</v>
      </c>
      <c r="H32" s="3">
        <f t="shared" si="65"/>
        <v>2.552467652355375E-7</v>
      </c>
      <c r="I32" s="3">
        <f t="shared" si="57"/>
        <v>125.49766314696208</v>
      </c>
      <c r="J32" s="3">
        <f t="shared" si="58"/>
        <v>8610.2936933818019</v>
      </c>
      <c r="K32" s="3">
        <f t="shared" si="59"/>
        <v>276.14545312828619</v>
      </c>
      <c r="L32" s="3">
        <v>12</v>
      </c>
      <c r="M32" s="3">
        <f>I32/L32</f>
        <v>10.458138595580174</v>
      </c>
      <c r="N32" s="3">
        <f t="shared" si="61"/>
        <v>717.52447444848349</v>
      </c>
      <c r="O32" s="3">
        <f t="shared" si="62"/>
        <v>23.012121094023851</v>
      </c>
      <c r="P32" s="3">
        <f t="shared" si="66"/>
        <v>460.24242188047702</v>
      </c>
      <c r="Q32" s="3">
        <f>N32*5</f>
        <v>3587.6223722424174</v>
      </c>
      <c r="R32" s="3"/>
      <c r="S32" s="3">
        <v>460</v>
      </c>
      <c r="T32" s="3">
        <f>S32*0.8*L32*G32*1000000</f>
        <v>5.1022463999999994</v>
      </c>
      <c r="U32" s="3">
        <v>14</v>
      </c>
      <c r="V32" s="3">
        <f t="shared" si="68"/>
        <v>0.36444617142857139</v>
      </c>
      <c r="W32" s="2">
        <f t="shared" si="69"/>
        <v>6.090841808755227E-2</v>
      </c>
      <c r="X32" s="3"/>
      <c r="Y32" s="3">
        <f t="shared" si="70"/>
        <v>-2.9957322735539909</v>
      </c>
      <c r="Z32" s="3">
        <f t="shared" si="70"/>
        <v>17.216707939626428</v>
      </c>
      <c r="AA32" s="3">
        <f t="shared" si="71"/>
        <v>-14.82488697423971</v>
      </c>
      <c r="AB32" s="3">
        <f t="shared" si="72"/>
        <v>168.99999999999986</v>
      </c>
    </row>
    <row r="33" spans="1:28" x14ac:dyDescent="0.25">
      <c r="A33" s="3">
        <v>7.4999999999999997E-2</v>
      </c>
      <c r="B33" s="2">
        <f t="shared" si="63"/>
        <v>30000000</v>
      </c>
      <c r="C33" s="3">
        <f t="shared" si="63"/>
        <v>238.76</v>
      </c>
      <c r="D33" s="4">
        <f t="shared" si="64"/>
        <v>2.8999999999999999E-9</v>
      </c>
      <c r="E33" s="3">
        <f t="shared" si="73"/>
        <v>7.7333333333333338E-8</v>
      </c>
      <c r="F33" s="3">
        <f t="shared" si="56"/>
        <v>7.9586666666666672E-6</v>
      </c>
      <c r="G33" s="2">
        <f t="shared" si="74"/>
        <v>1.1554E-9</v>
      </c>
      <c r="H33" s="3">
        <f t="shared" si="65"/>
        <v>2.3064148848176339E-7</v>
      </c>
      <c r="I33" s="3">
        <f t="shared" si="57"/>
        <v>83.665108764641403</v>
      </c>
      <c r="J33" s="3">
        <f t="shared" si="58"/>
        <v>8610.2936933818019</v>
      </c>
      <c r="K33" s="3">
        <f t="shared" si="59"/>
        <v>249.52558473446794</v>
      </c>
      <c r="L33" s="3">
        <v>10</v>
      </c>
      <c r="M33" s="3">
        <f t="shared" ref="M33:M34" si="75">I33/L33</f>
        <v>8.3665108764641403</v>
      </c>
      <c r="N33" s="3">
        <f t="shared" si="61"/>
        <v>861.02936933818023</v>
      </c>
      <c r="O33" s="3">
        <f t="shared" si="62"/>
        <v>24.952558473446793</v>
      </c>
      <c r="P33" s="3">
        <f t="shared" si="66"/>
        <v>499.05116946893588</v>
      </c>
      <c r="Q33" s="3">
        <f>N33*3</f>
        <v>2583.0881080145409</v>
      </c>
      <c r="R33" s="3"/>
      <c r="S33" s="3">
        <v>500</v>
      </c>
      <c r="T33" s="3">
        <f t="shared" ref="T33" si="76">S33*0.8*L33*G33*1000000</f>
        <v>4.6215999999999999</v>
      </c>
      <c r="U33" s="3">
        <v>19</v>
      </c>
      <c r="V33" s="3">
        <f t="shared" si="68"/>
        <v>0.2432421052631579</v>
      </c>
      <c r="W33" s="2">
        <f t="shared" si="69"/>
        <v>4.4214551651946842E-2</v>
      </c>
      <c r="X33" s="3"/>
      <c r="Y33" s="3">
        <f t="shared" si="70"/>
        <v>-2.5902671654458267</v>
      </c>
      <c r="Z33" s="3">
        <f t="shared" si="70"/>
        <v>17.216707939626428</v>
      </c>
      <c r="AA33" s="3">
        <f t="shared" si="71"/>
        <v>-15.229208571645795</v>
      </c>
      <c r="AB33" s="3">
        <f t="shared" si="72"/>
        <v>323.99999999999949</v>
      </c>
    </row>
    <row r="34" spans="1:28" x14ac:dyDescent="0.25">
      <c r="A34" s="3">
        <v>0.1</v>
      </c>
      <c r="B34" s="2">
        <f t="shared" si="63"/>
        <v>30000000</v>
      </c>
      <c r="C34" s="3">
        <f t="shared" si="63"/>
        <v>238.76</v>
      </c>
      <c r="D34" s="4">
        <f t="shared" si="64"/>
        <v>2.8999999999999999E-9</v>
      </c>
      <c r="E34" s="3">
        <f t="shared" si="73"/>
        <v>5.7999999999999997E-8</v>
      </c>
      <c r="F34" s="3">
        <f t="shared" si="56"/>
        <v>7.9586666666666672E-6</v>
      </c>
      <c r="G34" s="2">
        <f t="shared" si="74"/>
        <v>1.1554E-9</v>
      </c>
      <c r="H34" s="3">
        <f t="shared" si="65"/>
        <v>2.1463608989166994E-7</v>
      </c>
      <c r="I34" s="3">
        <f t="shared" si="57"/>
        <v>62.748831573481041</v>
      </c>
      <c r="J34" s="3">
        <f t="shared" si="58"/>
        <v>8610.2936933818019</v>
      </c>
      <c r="K34" s="3">
        <f t="shared" si="59"/>
        <v>232.20972162418855</v>
      </c>
      <c r="L34" s="3">
        <v>5</v>
      </c>
      <c r="M34" s="3">
        <f t="shared" si="75"/>
        <v>12.549766314696209</v>
      </c>
      <c r="N34" s="3">
        <f t="shared" si="61"/>
        <v>1722.0587386763605</v>
      </c>
      <c r="O34" s="3">
        <f t="shared" si="62"/>
        <v>46.441944324837706</v>
      </c>
      <c r="P34" s="3">
        <f t="shared" si="66"/>
        <v>928.83888649675418</v>
      </c>
      <c r="Q34" s="3">
        <f>N34*2</f>
        <v>3444.1174773527209</v>
      </c>
      <c r="R34" s="3"/>
      <c r="S34" s="3">
        <v>500</v>
      </c>
      <c r="T34" s="3">
        <f>S34*0.8*L34*G34*1000000</f>
        <v>2.3108</v>
      </c>
      <c r="U34" s="3">
        <v>19</v>
      </c>
      <c r="V34" s="3">
        <f t="shared" si="68"/>
        <v>0.12162105263157895</v>
      </c>
      <c r="W34" s="2">
        <f t="shared" si="69"/>
        <v>3.52260237511174E-2</v>
      </c>
      <c r="X34" s="3"/>
      <c r="Y34" s="3">
        <f t="shared" si="70"/>
        <v>-2.3025850929940455</v>
      </c>
      <c r="Z34" s="3">
        <f t="shared" si="70"/>
        <v>17.216707939626428</v>
      </c>
      <c r="AA34" s="3">
        <f t="shared" si="71"/>
        <v>-15.922355752205741</v>
      </c>
      <c r="AB34" s="3">
        <f>(V34/MAX(ABS(V34-(T34/(U34-1))),ABS(V34-(T34/(U34+1)))))^2</f>
        <v>323.99999999999949</v>
      </c>
    </row>
    <row r="40" spans="1:28" x14ac:dyDescent="0.25">
      <c r="Q40" s="5"/>
      <c r="R40" s="5"/>
      <c r="S40" s="5"/>
      <c r="T40" s="5"/>
      <c r="U40" s="5"/>
      <c r="V40" s="5"/>
      <c r="W40" s="5"/>
      <c r="X40" s="5"/>
    </row>
    <row r="41" spans="1:28" x14ac:dyDescent="0.25">
      <c r="Q41" s="5"/>
      <c r="R41" s="5"/>
      <c r="S41" s="5"/>
      <c r="T41" s="5"/>
      <c r="U41" s="5"/>
      <c r="V41" s="5"/>
      <c r="W41" s="5"/>
      <c r="X41" s="5"/>
    </row>
    <row r="42" spans="1:28" x14ac:dyDescent="0.25">
      <c r="Q42" s="5"/>
      <c r="R42" s="5"/>
      <c r="S42" s="5"/>
      <c r="T42" s="5"/>
      <c r="U42" s="5"/>
      <c r="V42" s="5"/>
      <c r="W42" s="5"/>
      <c r="X4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CFB75FB84C1A4680C25ADC888FF726" ma:contentTypeVersion="0" ma:contentTypeDescription="Create a new document." ma:contentTypeScope="" ma:versionID="b6adae87329beec06a8d28fb7a29c4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14c33172095b93bd6645bb9f538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6AE122-AD98-431E-91A8-E460D9AB9D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6E455A-D650-42ED-A2E5-F28B7D554D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4EB598-D7D2-4697-A2BE-3E23A47D39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alloy1 (2)</vt:lpstr>
      <vt:lpstr>Sheet2</vt:lpstr>
      <vt:lpstr>Sheet1</vt:lpstr>
      <vt:lpstr>alloy1</vt:lpstr>
      <vt:lpstr>alloy2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missk</dc:creator>
  <cp:keywords/>
  <dc:description/>
  <cp:lastModifiedBy>sepideh</cp:lastModifiedBy>
  <cp:revision/>
  <dcterms:created xsi:type="dcterms:W3CDTF">2020-03-11T17:46:37Z</dcterms:created>
  <dcterms:modified xsi:type="dcterms:W3CDTF">2023-01-03T19:14:11Z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0x010100F8CFB75FB84C1A4680C25ADC888FF726</vt:lpwstr>
  </property>
</Properties>
</file>