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k\Desktop\PDAS\"/>
    </mc:Choice>
  </mc:AlternateContent>
  <xr:revisionPtr revIDLastSave="0" documentId="13_ncr:1_{4CD0BF8B-03ED-4251-8A71-C043CCDC191B}" xr6:coauthVersionLast="47" xr6:coauthVersionMax="47" xr10:uidLastSave="{00000000-0000-0000-0000-000000000000}"/>
  <bookViews>
    <workbookView xWindow="20370" yWindow="-120" windowWidth="29040" windowHeight="15840" activeTab="3" xr2:uid="{B50F03BE-88AB-4F8F-8CC7-5843CCAE6B03}"/>
  </bookViews>
  <sheets>
    <sheet name="Ti-3.4Ni" sheetId="1" r:id="rId1"/>
    <sheet name="Ti-7.1Ni" sheetId="3" r:id="rId2"/>
    <sheet name="Ti-10.7-new1e7" sheetId="5" r:id="rId3"/>
    <sheet name="Ti-10.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W22" i="3" l="1"/>
  <c r="W44" i="3"/>
  <c r="W33" i="1"/>
  <c r="W22" i="1"/>
  <c r="G16" i="4" l="1"/>
  <c r="T16" i="4" s="1"/>
  <c r="V16" i="4" s="1"/>
  <c r="F16" i="4"/>
  <c r="J16" i="4" s="1"/>
  <c r="N16" i="4" s="1"/>
  <c r="Q16" i="4" s="1"/>
  <c r="R16" i="4" s="1"/>
  <c r="E16" i="4"/>
  <c r="I16" i="4" s="1"/>
  <c r="M16" i="4" s="1"/>
  <c r="G32" i="4"/>
  <c r="G33" i="4"/>
  <c r="F32" i="4"/>
  <c r="J32" i="4" s="1"/>
  <c r="N32" i="4" s="1"/>
  <c r="Q32" i="4" s="1"/>
  <c r="R32" i="4" s="1"/>
  <c r="F33" i="4"/>
  <c r="E32" i="4"/>
  <c r="Y32" i="4"/>
  <c r="W48" i="4"/>
  <c r="W49" i="4"/>
  <c r="G49" i="4"/>
  <c r="H49" i="4" s="1"/>
  <c r="K49" i="4" s="1"/>
  <c r="O49" i="4" s="1"/>
  <c r="P49" i="4" s="1"/>
  <c r="F49" i="4"/>
  <c r="J49" i="4" s="1"/>
  <c r="N49" i="4" s="1"/>
  <c r="Q49" i="4" s="1"/>
  <c r="R49" i="4" s="1"/>
  <c r="E49" i="4"/>
  <c r="W4" i="4"/>
  <c r="G4" i="4"/>
  <c r="H4" i="4" s="1"/>
  <c r="K4" i="4" s="1"/>
  <c r="O4" i="4" s="1"/>
  <c r="P4" i="4" s="1"/>
  <c r="F4" i="4"/>
  <c r="E4" i="4"/>
  <c r="G2" i="4"/>
  <c r="T2" i="4" s="1"/>
  <c r="V2" i="4" s="1"/>
  <c r="F2" i="4"/>
  <c r="J2" i="4" s="1"/>
  <c r="N2" i="4" s="1"/>
  <c r="Q2" i="4" s="1"/>
  <c r="E2" i="4"/>
  <c r="T4" i="4" l="1"/>
  <c r="V4" i="4" s="1"/>
  <c r="I4" i="4"/>
  <c r="M4" i="4" s="1"/>
  <c r="T49" i="4"/>
  <c r="V49" i="4" s="1"/>
  <c r="I32" i="4"/>
  <c r="M32" i="4" s="1"/>
  <c r="H16" i="4"/>
  <c r="K16" i="4" s="1"/>
  <c r="O16" i="4" s="1"/>
  <c r="P16" i="4" s="1"/>
  <c r="I2" i="4"/>
  <c r="M2" i="4" s="1"/>
  <c r="J4" i="4"/>
  <c r="N4" i="4" s="1"/>
  <c r="Q4" i="4" s="1"/>
  <c r="I49" i="4"/>
  <c r="M49" i="4" s="1"/>
  <c r="J33" i="4"/>
  <c r="H33" i="4"/>
  <c r="H32" i="4"/>
  <c r="K32" i="4" s="1"/>
  <c r="O32" i="4" s="1"/>
  <c r="P32" i="4" s="1"/>
  <c r="T32" i="4"/>
  <c r="V32" i="4" s="1"/>
  <c r="AA32" i="4" s="1"/>
  <c r="H2" i="4"/>
  <c r="K2" i="4" s="1"/>
  <c r="O2" i="4" s="1"/>
  <c r="P2" i="4" s="1"/>
  <c r="Z12" i="5"/>
  <c r="Y12" i="5"/>
  <c r="W12" i="5"/>
  <c r="G12" i="5"/>
  <c r="T12" i="5" s="1"/>
  <c r="V12" i="5" s="1"/>
  <c r="F12" i="5"/>
  <c r="J12" i="5" s="1"/>
  <c r="N12" i="5" s="1"/>
  <c r="Q12" i="5" s="1"/>
  <c r="E12" i="5"/>
  <c r="AA11" i="5"/>
  <c r="Z11" i="5"/>
  <c r="Y11" i="5"/>
  <c r="W11" i="5"/>
  <c r="T11" i="5"/>
  <c r="AB11" i="5" s="1"/>
  <c r="H11" i="5"/>
  <c r="K11" i="5" s="1"/>
  <c r="O11" i="5" s="1"/>
  <c r="P11" i="5" s="1"/>
  <c r="G11" i="5"/>
  <c r="F11" i="5"/>
  <c r="E11" i="5"/>
  <c r="I11" i="5" s="1"/>
  <c r="M11" i="5" s="1"/>
  <c r="Z10" i="5"/>
  <c r="Y10" i="5"/>
  <c r="W10" i="5"/>
  <c r="G10" i="5"/>
  <c r="H10" i="5" s="1"/>
  <c r="K10" i="5" s="1"/>
  <c r="O10" i="5" s="1"/>
  <c r="P10" i="5" s="1"/>
  <c r="F10" i="5"/>
  <c r="E10" i="5"/>
  <c r="AA9" i="5"/>
  <c r="Z9" i="5"/>
  <c r="Y9" i="5"/>
  <c r="W9" i="5"/>
  <c r="G9" i="5"/>
  <c r="H9" i="5" s="1"/>
  <c r="K9" i="5" s="1"/>
  <c r="O9" i="5" s="1"/>
  <c r="P9" i="5" s="1"/>
  <c r="F9" i="5"/>
  <c r="J9" i="5" s="1"/>
  <c r="N9" i="5" s="1"/>
  <c r="Q9" i="5" s="1"/>
  <c r="E9" i="5"/>
  <c r="Z8" i="5"/>
  <c r="Y8" i="5"/>
  <c r="W8" i="5"/>
  <c r="G8" i="5"/>
  <c r="T8" i="5" s="1"/>
  <c r="V8" i="5" s="1"/>
  <c r="F8" i="5"/>
  <c r="J8" i="5" s="1"/>
  <c r="N8" i="5" s="1"/>
  <c r="Q8" i="5" s="1"/>
  <c r="E8" i="5"/>
  <c r="Z7" i="5"/>
  <c r="Y7" i="5"/>
  <c r="W7" i="5"/>
  <c r="G7" i="5"/>
  <c r="H7" i="5" s="1"/>
  <c r="K7" i="5" s="1"/>
  <c r="O7" i="5" s="1"/>
  <c r="P7" i="5" s="1"/>
  <c r="F7" i="5"/>
  <c r="J7" i="5" s="1"/>
  <c r="N7" i="5" s="1"/>
  <c r="Q7" i="5" s="1"/>
  <c r="E7" i="5"/>
  <c r="I7" i="5" s="1"/>
  <c r="M7" i="5" s="1"/>
  <c r="W6" i="5"/>
  <c r="G6" i="5"/>
  <c r="T6" i="5" s="1"/>
  <c r="V6" i="5" s="1"/>
  <c r="F6" i="5"/>
  <c r="J6" i="5" s="1"/>
  <c r="N6" i="5" s="1"/>
  <c r="Q6" i="5" s="1"/>
  <c r="E6" i="5"/>
  <c r="I6" i="5" s="1"/>
  <c r="M6" i="5" s="1"/>
  <c r="Z5" i="5"/>
  <c r="Y5" i="5"/>
  <c r="W5" i="5"/>
  <c r="G5" i="5"/>
  <c r="T5" i="5" s="1"/>
  <c r="V5" i="5" s="1"/>
  <c r="F5" i="5"/>
  <c r="E5" i="5"/>
  <c r="Z4" i="5"/>
  <c r="Y4" i="5"/>
  <c r="W4" i="5"/>
  <c r="G4" i="5"/>
  <c r="H4" i="5" s="1"/>
  <c r="K4" i="5" s="1"/>
  <c r="O4" i="5" s="1"/>
  <c r="P4" i="5" s="1"/>
  <c r="F4" i="5"/>
  <c r="J4" i="5" s="1"/>
  <c r="N4" i="5" s="1"/>
  <c r="Q4" i="5" s="1"/>
  <c r="E4" i="5"/>
  <c r="Z3" i="5"/>
  <c r="Y3" i="5"/>
  <c r="W3" i="5"/>
  <c r="G3" i="5"/>
  <c r="T3" i="5" s="1"/>
  <c r="V3" i="5" s="1"/>
  <c r="F3" i="5"/>
  <c r="J3" i="5" s="1"/>
  <c r="N3" i="5" s="1"/>
  <c r="Q3" i="5" s="1"/>
  <c r="E3" i="5"/>
  <c r="G2" i="5"/>
  <c r="T2" i="5" s="1"/>
  <c r="V2" i="5" s="1"/>
  <c r="F2" i="5"/>
  <c r="J2" i="5" s="1"/>
  <c r="N2" i="5" s="1"/>
  <c r="Q2" i="5" s="1"/>
  <c r="E2" i="5"/>
  <c r="W7" i="4"/>
  <c r="W52" i="4"/>
  <c r="J7" i="4"/>
  <c r="N7" i="4" s="1"/>
  <c r="Q7" i="4" s="1"/>
  <c r="H7" i="4"/>
  <c r="K7" i="4" s="1"/>
  <c r="O7" i="4" s="1"/>
  <c r="P7" i="4" s="1"/>
  <c r="G7" i="4"/>
  <c r="T7" i="4" s="1"/>
  <c r="V7" i="4" s="1"/>
  <c r="F7" i="4"/>
  <c r="E7" i="4"/>
  <c r="I7" i="4" s="1"/>
  <c r="M7" i="4" s="1"/>
  <c r="E52" i="4"/>
  <c r="I52" i="4" s="1"/>
  <c r="M52" i="4" s="1"/>
  <c r="G52" i="4"/>
  <c r="H52" i="4" s="1"/>
  <c r="K52" i="4" s="1"/>
  <c r="O52" i="4" s="1"/>
  <c r="P52" i="4" s="1"/>
  <c r="F52" i="4"/>
  <c r="H12" i="5" l="1"/>
  <c r="K12" i="5" s="1"/>
  <c r="O12" i="5" s="1"/>
  <c r="P12" i="5" s="1"/>
  <c r="H2" i="5"/>
  <c r="K2" i="5" s="1"/>
  <c r="O2" i="5" s="1"/>
  <c r="P2" i="5" s="1"/>
  <c r="H3" i="5"/>
  <c r="K3" i="5" s="1"/>
  <c r="O3" i="5" s="1"/>
  <c r="P3" i="5" s="1"/>
  <c r="T4" i="5"/>
  <c r="V4" i="5" s="1"/>
  <c r="AA4" i="5" s="1"/>
  <c r="I5" i="5"/>
  <c r="M5" i="5" s="1"/>
  <c r="H8" i="5"/>
  <c r="K8" i="5" s="1"/>
  <c r="O8" i="5" s="1"/>
  <c r="P8" i="5" s="1"/>
  <c r="T9" i="5"/>
  <c r="AB9" i="5" s="1"/>
  <c r="J11" i="5"/>
  <c r="N11" i="5" s="1"/>
  <c r="Q11" i="5" s="1"/>
  <c r="I12" i="5"/>
  <c r="M12" i="5" s="1"/>
  <c r="AB32" i="4"/>
  <c r="I2" i="5"/>
  <c r="M2" i="5" s="1"/>
  <c r="I3" i="5"/>
  <c r="M3" i="5" s="1"/>
  <c r="I4" i="5"/>
  <c r="M4" i="5" s="1"/>
  <c r="J5" i="5"/>
  <c r="N5" i="5" s="1"/>
  <c r="Q5" i="5" s="1"/>
  <c r="I8" i="5"/>
  <c r="M8" i="5" s="1"/>
  <c r="I10" i="5"/>
  <c r="M10" i="5" s="1"/>
  <c r="T52" i="4"/>
  <c r="V52" i="4" s="1"/>
  <c r="J52" i="4"/>
  <c r="N52" i="4" s="1"/>
  <c r="Q52" i="4" s="1"/>
  <c r="AB5" i="5"/>
  <c r="AA5" i="5"/>
  <c r="AA12" i="5"/>
  <c r="AB12" i="5"/>
  <c r="AB3" i="5"/>
  <c r="AA3" i="5"/>
  <c r="AB8" i="5"/>
  <c r="AA8" i="5"/>
  <c r="T10" i="5"/>
  <c r="V10" i="5" s="1"/>
  <c r="H5" i="5"/>
  <c r="K5" i="5" s="1"/>
  <c r="O5" i="5" s="1"/>
  <c r="P5" i="5" s="1"/>
  <c r="T7" i="5"/>
  <c r="V7" i="5" s="1"/>
  <c r="I9" i="5"/>
  <c r="M9" i="5" s="1"/>
  <c r="H6" i="5"/>
  <c r="K6" i="5" s="1"/>
  <c r="O6" i="5" s="1"/>
  <c r="P6" i="5" s="1"/>
  <c r="J10" i="5"/>
  <c r="N10" i="5" s="1"/>
  <c r="Q10" i="5" s="1"/>
  <c r="AB4" i="5" l="1"/>
  <c r="AA7" i="5"/>
  <c r="AB7" i="5"/>
  <c r="AA10" i="5"/>
  <c r="AB10" i="5"/>
  <c r="Z33" i="3" l="1"/>
  <c r="Y33" i="3"/>
  <c r="W33" i="3"/>
  <c r="T33" i="3"/>
  <c r="V33" i="3" s="1"/>
  <c r="H33" i="3"/>
  <c r="K33" i="3" s="1"/>
  <c r="O33" i="3" s="1"/>
  <c r="P33" i="3" s="1"/>
  <c r="G33" i="3"/>
  <c r="F33" i="3"/>
  <c r="J33" i="3" s="1"/>
  <c r="N33" i="3" s="1"/>
  <c r="Q33" i="3" s="1"/>
  <c r="E33" i="3"/>
  <c r="I33" i="3" s="1"/>
  <c r="M33" i="3" s="1"/>
  <c r="Z32" i="3"/>
  <c r="Y32" i="3"/>
  <c r="W32" i="3"/>
  <c r="G32" i="3"/>
  <c r="H32" i="3" s="1"/>
  <c r="K32" i="3" s="1"/>
  <c r="O32" i="3" s="1"/>
  <c r="P32" i="3" s="1"/>
  <c r="F32" i="3"/>
  <c r="E32" i="3"/>
  <c r="G31" i="3"/>
  <c r="H31" i="3" s="1"/>
  <c r="K31" i="3" s="1"/>
  <c r="O31" i="3" s="1"/>
  <c r="P31" i="3" s="1"/>
  <c r="F31" i="3"/>
  <c r="E31" i="3"/>
  <c r="G30" i="3"/>
  <c r="H30" i="3" s="1"/>
  <c r="K30" i="3" s="1"/>
  <c r="O30" i="3" s="1"/>
  <c r="P30" i="3" s="1"/>
  <c r="F30" i="3"/>
  <c r="E30" i="3"/>
  <c r="G29" i="3"/>
  <c r="H29" i="3" s="1"/>
  <c r="K29" i="3" s="1"/>
  <c r="O29" i="3" s="1"/>
  <c r="P29" i="3" s="1"/>
  <c r="F29" i="3"/>
  <c r="J29" i="3" s="1"/>
  <c r="N29" i="3" s="1"/>
  <c r="Q29" i="3" s="1"/>
  <c r="E29" i="3"/>
  <c r="G28" i="3"/>
  <c r="H28" i="3" s="1"/>
  <c r="K28" i="3" s="1"/>
  <c r="O28" i="3" s="1"/>
  <c r="P28" i="3" s="1"/>
  <c r="F28" i="3"/>
  <c r="E28" i="3"/>
  <c r="G27" i="3"/>
  <c r="H27" i="3" s="1"/>
  <c r="K27" i="3" s="1"/>
  <c r="O27" i="3" s="1"/>
  <c r="P27" i="3" s="1"/>
  <c r="F27" i="3"/>
  <c r="E27" i="3"/>
  <c r="G26" i="3"/>
  <c r="H26" i="3" s="1"/>
  <c r="K26" i="3" s="1"/>
  <c r="O26" i="3" s="1"/>
  <c r="P26" i="3" s="1"/>
  <c r="F26" i="3"/>
  <c r="E26" i="3"/>
  <c r="G25" i="3"/>
  <c r="H25" i="3" s="1"/>
  <c r="K25" i="3" s="1"/>
  <c r="O25" i="3" s="1"/>
  <c r="P25" i="3" s="1"/>
  <c r="F25" i="3"/>
  <c r="J25" i="3" s="1"/>
  <c r="N25" i="3" s="1"/>
  <c r="Q25" i="3" s="1"/>
  <c r="E25" i="3"/>
  <c r="I25" i="3" s="1"/>
  <c r="M25" i="3" s="1"/>
  <c r="G44" i="3"/>
  <c r="H44" i="3" s="1"/>
  <c r="K44" i="3" s="1"/>
  <c r="O44" i="3" s="1"/>
  <c r="P44" i="3" s="1"/>
  <c r="F44" i="3"/>
  <c r="E44" i="3"/>
  <c r="G43" i="3"/>
  <c r="H43" i="3" s="1"/>
  <c r="K43" i="3" s="1"/>
  <c r="O43" i="3" s="1"/>
  <c r="P43" i="3" s="1"/>
  <c r="F43" i="3"/>
  <c r="E43" i="3"/>
  <c r="G42" i="3"/>
  <c r="H42" i="3" s="1"/>
  <c r="K42" i="3" s="1"/>
  <c r="O42" i="3" s="1"/>
  <c r="P42" i="3" s="1"/>
  <c r="F42" i="3"/>
  <c r="J42" i="3" s="1"/>
  <c r="N42" i="3" s="1"/>
  <c r="Q42" i="3" s="1"/>
  <c r="E42" i="3"/>
  <c r="G41" i="3"/>
  <c r="H41" i="3" s="1"/>
  <c r="K41" i="3" s="1"/>
  <c r="O41" i="3" s="1"/>
  <c r="P41" i="3" s="1"/>
  <c r="F41" i="3"/>
  <c r="J41" i="3" s="1"/>
  <c r="N41" i="3" s="1"/>
  <c r="Q41" i="3" s="1"/>
  <c r="E41" i="3"/>
  <c r="I41" i="3" s="1"/>
  <c r="M41" i="3" s="1"/>
  <c r="G40" i="3"/>
  <c r="H40" i="3" s="1"/>
  <c r="K40" i="3" s="1"/>
  <c r="O40" i="3" s="1"/>
  <c r="P40" i="3" s="1"/>
  <c r="F40" i="3"/>
  <c r="E40" i="3"/>
  <c r="G39" i="3"/>
  <c r="H39" i="3" s="1"/>
  <c r="K39" i="3" s="1"/>
  <c r="O39" i="3" s="1"/>
  <c r="P39" i="3" s="1"/>
  <c r="F39" i="3"/>
  <c r="E39" i="3"/>
  <c r="G38" i="3"/>
  <c r="H38" i="3" s="1"/>
  <c r="K38" i="3" s="1"/>
  <c r="O38" i="3" s="1"/>
  <c r="P38" i="3" s="1"/>
  <c r="F38" i="3"/>
  <c r="E38" i="3"/>
  <c r="G37" i="3"/>
  <c r="H37" i="3" s="1"/>
  <c r="K37" i="3" s="1"/>
  <c r="O37" i="3" s="1"/>
  <c r="P37" i="3" s="1"/>
  <c r="F37" i="3"/>
  <c r="J37" i="3" s="1"/>
  <c r="N37" i="3" s="1"/>
  <c r="Q37" i="3" s="1"/>
  <c r="R37" i="3" s="1"/>
  <c r="E37" i="3"/>
  <c r="I37" i="3" s="1"/>
  <c r="M37" i="3" s="1"/>
  <c r="G36" i="3"/>
  <c r="H36" i="3" s="1"/>
  <c r="K36" i="3" s="1"/>
  <c r="O36" i="3" s="1"/>
  <c r="P36" i="3" s="1"/>
  <c r="F36" i="3"/>
  <c r="E36" i="3"/>
  <c r="I28" i="3" l="1"/>
  <c r="M28" i="3" s="1"/>
  <c r="T32" i="3"/>
  <c r="V32" i="3" s="1"/>
  <c r="I32" i="3"/>
  <c r="M32" i="3" s="1"/>
  <c r="J28" i="3"/>
  <c r="N28" i="3" s="1"/>
  <c r="Q28" i="3" s="1"/>
  <c r="J32" i="3"/>
  <c r="N32" i="3" s="1"/>
  <c r="Q32" i="3" s="1"/>
  <c r="AB33" i="3"/>
  <c r="AA33" i="3"/>
  <c r="I31" i="3"/>
  <c r="M31" i="3" s="1"/>
  <c r="J31" i="3"/>
  <c r="N31" i="3" s="1"/>
  <c r="Q31" i="3" s="1"/>
  <c r="AB32" i="3"/>
  <c r="AA32" i="3"/>
  <c r="I42" i="3"/>
  <c r="M42" i="3" s="1"/>
  <c r="I29" i="3"/>
  <c r="M29" i="3" s="1"/>
  <c r="I40" i="3"/>
  <c r="M40" i="3" s="1"/>
  <c r="I44" i="3"/>
  <c r="M44" i="3" s="1"/>
  <c r="I27" i="3"/>
  <c r="M27" i="3" s="1"/>
  <c r="J38" i="3"/>
  <c r="N38" i="3" s="1"/>
  <c r="Q38" i="3" s="1"/>
  <c r="R38" i="3" s="1"/>
  <c r="I36" i="3"/>
  <c r="M36" i="3" s="1"/>
  <c r="J36" i="3"/>
  <c r="N36" i="3" s="1"/>
  <c r="Q36" i="3" s="1"/>
  <c r="R36" i="3" s="1"/>
  <c r="I39" i="3"/>
  <c r="M39" i="3" s="1"/>
  <c r="J40" i="3"/>
  <c r="N40" i="3" s="1"/>
  <c r="Q40" i="3" s="1"/>
  <c r="I43" i="3"/>
  <c r="M43" i="3" s="1"/>
  <c r="J44" i="3"/>
  <c r="N44" i="3" s="1"/>
  <c r="Q44" i="3" s="1"/>
  <c r="I26" i="3"/>
  <c r="M26" i="3" s="1"/>
  <c r="J27" i="3"/>
  <c r="N27" i="3" s="1"/>
  <c r="Q27" i="3" s="1"/>
  <c r="I30" i="3"/>
  <c r="M30" i="3" s="1"/>
  <c r="I38" i="3"/>
  <c r="M38" i="3" s="1"/>
  <c r="J39" i="3"/>
  <c r="N39" i="3" s="1"/>
  <c r="Q39" i="3" s="1"/>
  <c r="J43" i="3"/>
  <c r="N43" i="3" s="1"/>
  <c r="Q43" i="3" s="1"/>
  <c r="J26" i="3"/>
  <c r="N26" i="3" s="1"/>
  <c r="Q26" i="3" s="1"/>
  <c r="J30" i="3"/>
  <c r="N30" i="3" s="1"/>
  <c r="Q30" i="3" s="1"/>
  <c r="E54" i="4" l="1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G53" i="4"/>
  <c r="H53" i="4" s="1"/>
  <c r="K53" i="4" s="1"/>
  <c r="O53" i="4" s="1"/>
  <c r="P53" i="4" s="1"/>
  <c r="F53" i="4"/>
  <c r="E53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G40" i="4"/>
  <c r="F40" i="4"/>
  <c r="E40" i="4"/>
  <c r="E29" i="4"/>
  <c r="F29" i="4"/>
  <c r="G29" i="4"/>
  <c r="E30" i="4"/>
  <c r="F30" i="4"/>
  <c r="G30" i="4"/>
  <c r="E31" i="4"/>
  <c r="F31" i="4"/>
  <c r="G31" i="4"/>
  <c r="E33" i="4"/>
  <c r="I33" i="4" s="1"/>
  <c r="E34" i="4"/>
  <c r="F34" i="4"/>
  <c r="G34" i="4"/>
  <c r="E35" i="4"/>
  <c r="F35" i="4"/>
  <c r="G35" i="4"/>
  <c r="E36" i="4"/>
  <c r="F36" i="4"/>
  <c r="G36" i="4"/>
  <c r="E37" i="4"/>
  <c r="F37" i="4"/>
  <c r="G37" i="4"/>
  <c r="G28" i="4"/>
  <c r="F28" i="4"/>
  <c r="E28" i="4"/>
  <c r="F25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G25" i="4"/>
  <c r="G17" i="4"/>
  <c r="F17" i="4"/>
  <c r="E17" i="4"/>
  <c r="E13" i="4"/>
  <c r="E5" i="4"/>
  <c r="F5" i="4"/>
  <c r="G5" i="4"/>
  <c r="T5" i="4" s="1"/>
  <c r="E6" i="4"/>
  <c r="F6" i="4"/>
  <c r="G6" i="4"/>
  <c r="T6" i="4" s="1"/>
  <c r="E8" i="4"/>
  <c r="F8" i="4"/>
  <c r="G8" i="4"/>
  <c r="T8" i="4" s="1"/>
  <c r="E9" i="4"/>
  <c r="F9" i="4"/>
  <c r="G9" i="4"/>
  <c r="T9" i="4" s="1"/>
  <c r="E10" i="4"/>
  <c r="F10" i="4"/>
  <c r="G10" i="4"/>
  <c r="T10" i="4" s="1"/>
  <c r="V10" i="4" s="1"/>
  <c r="E11" i="4"/>
  <c r="F11" i="4"/>
  <c r="G11" i="4"/>
  <c r="T11" i="4" s="1"/>
  <c r="E12" i="4"/>
  <c r="F12" i="4"/>
  <c r="G12" i="4"/>
  <c r="T12" i="4" s="1"/>
  <c r="V12" i="4" s="1"/>
  <c r="F13" i="4"/>
  <c r="G13" i="4"/>
  <c r="T13" i="4" s="1"/>
  <c r="G3" i="4"/>
  <c r="H3" i="4" s="1"/>
  <c r="F3" i="4"/>
  <c r="J34" i="4" l="1"/>
  <c r="Z61" i="4"/>
  <c r="Y61" i="4"/>
  <c r="W61" i="4"/>
  <c r="H61" i="4"/>
  <c r="K61" i="4" s="1"/>
  <c r="O61" i="4" s="1"/>
  <c r="P61" i="4" s="1"/>
  <c r="T61" i="4"/>
  <c r="V61" i="4" s="1"/>
  <c r="J61" i="4"/>
  <c r="N61" i="4" s="1"/>
  <c r="Q61" i="4" s="1"/>
  <c r="I61" i="4"/>
  <c r="M61" i="4" s="1"/>
  <c r="Z60" i="4"/>
  <c r="Y60" i="4"/>
  <c r="W60" i="4"/>
  <c r="Z59" i="4"/>
  <c r="Y59" i="4"/>
  <c r="W59" i="4"/>
  <c r="T59" i="4"/>
  <c r="J59" i="4"/>
  <c r="N59" i="4" s="1"/>
  <c r="Q59" i="4" s="1"/>
  <c r="I59" i="4"/>
  <c r="M59" i="4" s="1"/>
  <c r="Z58" i="4"/>
  <c r="Y58" i="4"/>
  <c r="W58" i="4"/>
  <c r="T58" i="4"/>
  <c r="V58" i="4" s="1"/>
  <c r="I58" i="4"/>
  <c r="M58" i="4" s="1"/>
  <c r="H58" i="4"/>
  <c r="K58" i="4" s="1"/>
  <c r="J58" i="4"/>
  <c r="N58" i="4" s="1"/>
  <c r="Q58" i="4" s="1"/>
  <c r="Z57" i="4"/>
  <c r="Y57" i="4"/>
  <c r="W57" i="4"/>
  <c r="T57" i="4"/>
  <c r="V57" i="4" s="1"/>
  <c r="H57" i="4"/>
  <c r="K57" i="4" s="1"/>
  <c r="J57" i="4"/>
  <c r="N57" i="4" s="1"/>
  <c r="Q57" i="4" s="1"/>
  <c r="I57" i="4"/>
  <c r="M57" i="4" s="1"/>
  <c r="Z56" i="4"/>
  <c r="Y56" i="4"/>
  <c r="W56" i="4"/>
  <c r="J56" i="4"/>
  <c r="N56" i="4" s="1"/>
  <c r="Q56" i="4" s="1"/>
  <c r="Z55" i="4"/>
  <c r="Y55" i="4"/>
  <c r="W55" i="4"/>
  <c r="J55" i="4"/>
  <c r="N55" i="4" s="1"/>
  <c r="Q55" i="4" s="1"/>
  <c r="T55" i="4"/>
  <c r="V55" i="4" s="1"/>
  <c r="I55" i="4"/>
  <c r="M55" i="4" s="1"/>
  <c r="Z54" i="4"/>
  <c r="Y54" i="4"/>
  <c r="W54" i="4"/>
  <c r="T54" i="4"/>
  <c r="V54" i="4" s="1"/>
  <c r="I54" i="4"/>
  <c r="M54" i="4" s="1"/>
  <c r="H54" i="4"/>
  <c r="K54" i="4" s="1"/>
  <c r="J54" i="4"/>
  <c r="N54" i="4" s="1"/>
  <c r="Q54" i="4" s="1"/>
  <c r="Z53" i="4"/>
  <c r="Y53" i="4"/>
  <c r="W53" i="4"/>
  <c r="T53" i="4"/>
  <c r="V53" i="4" s="1"/>
  <c r="J53" i="4"/>
  <c r="N53" i="4" s="1"/>
  <c r="Q53" i="4" s="1"/>
  <c r="I53" i="4"/>
  <c r="M53" i="4" s="1"/>
  <c r="T48" i="4"/>
  <c r="V48" i="4" s="1"/>
  <c r="AA48" i="4" s="1"/>
  <c r="Q48" i="4"/>
  <c r="R48" i="4" s="1"/>
  <c r="H48" i="4"/>
  <c r="K48" i="4" s="1"/>
  <c r="O48" i="4" s="1"/>
  <c r="P48" i="4" s="1"/>
  <c r="J48" i="4"/>
  <c r="N48" i="4" s="1"/>
  <c r="I48" i="4"/>
  <c r="M48" i="4" s="1"/>
  <c r="Z47" i="4"/>
  <c r="Y47" i="4"/>
  <c r="W47" i="4"/>
  <c r="I47" i="4"/>
  <c r="M47" i="4" s="1"/>
  <c r="Z46" i="4"/>
  <c r="Y46" i="4"/>
  <c r="W46" i="4"/>
  <c r="T46" i="4"/>
  <c r="V46" i="4" s="1"/>
  <c r="AB46" i="4" s="1"/>
  <c r="J46" i="4"/>
  <c r="N46" i="4" s="1"/>
  <c r="Q46" i="4" s="1"/>
  <c r="R46" i="4" s="1"/>
  <c r="I46" i="4"/>
  <c r="M46" i="4" s="1"/>
  <c r="Z45" i="4"/>
  <c r="Y45" i="4"/>
  <c r="W45" i="4"/>
  <c r="T45" i="4"/>
  <c r="V45" i="4" s="1"/>
  <c r="I45" i="4"/>
  <c r="M45" i="4" s="1"/>
  <c r="H45" i="4"/>
  <c r="K45" i="4" s="1"/>
  <c r="O45" i="4" s="1"/>
  <c r="P45" i="4" s="1"/>
  <c r="J45" i="4"/>
  <c r="N45" i="4" s="1"/>
  <c r="Q45" i="4" s="1"/>
  <c r="R45" i="4" s="1"/>
  <c r="Z44" i="4"/>
  <c r="Y44" i="4"/>
  <c r="W44" i="4"/>
  <c r="T44" i="4"/>
  <c r="V44" i="4" s="1"/>
  <c r="H44" i="4"/>
  <c r="K44" i="4" s="1"/>
  <c r="O44" i="4" s="1"/>
  <c r="P44" i="4" s="1"/>
  <c r="J44" i="4"/>
  <c r="N44" i="4" s="1"/>
  <c r="Q44" i="4" s="1"/>
  <c r="R44" i="4" s="1"/>
  <c r="I44" i="4"/>
  <c r="M44" i="4" s="1"/>
  <c r="Z43" i="4"/>
  <c r="Y43" i="4"/>
  <c r="W43" i="4"/>
  <c r="Z42" i="4"/>
  <c r="Y42" i="4"/>
  <c r="W42" i="4"/>
  <c r="J42" i="4"/>
  <c r="N42" i="4" s="1"/>
  <c r="Q42" i="4" s="1"/>
  <c r="R42" i="4" s="1"/>
  <c r="T42" i="4"/>
  <c r="V42" i="4" s="1"/>
  <c r="I42" i="4"/>
  <c r="M42" i="4" s="1"/>
  <c r="Z41" i="4"/>
  <c r="Y41" i="4"/>
  <c r="W41" i="4"/>
  <c r="T41" i="4"/>
  <c r="V41" i="4" s="1"/>
  <c r="I41" i="4"/>
  <c r="M41" i="4" s="1"/>
  <c r="H41" i="4"/>
  <c r="K41" i="4" s="1"/>
  <c r="O41" i="4" s="1"/>
  <c r="P41" i="4" s="1"/>
  <c r="J41" i="4"/>
  <c r="N41" i="4" s="1"/>
  <c r="Q41" i="4" s="1"/>
  <c r="R41" i="4" s="1"/>
  <c r="Z40" i="4"/>
  <c r="Y40" i="4"/>
  <c r="W40" i="4"/>
  <c r="T40" i="4"/>
  <c r="V40" i="4" s="1"/>
  <c r="H40" i="4"/>
  <c r="J40" i="4"/>
  <c r="N40" i="4" s="1"/>
  <c r="Q40" i="4" s="1"/>
  <c r="R40" i="4" s="1"/>
  <c r="I40" i="4"/>
  <c r="M40" i="4" s="1"/>
  <c r="T37" i="4"/>
  <c r="I37" i="4"/>
  <c r="M37" i="4" s="1"/>
  <c r="H37" i="4"/>
  <c r="K37" i="4" s="1"/>
  <c r="O37" i="4" s="1"/>
  <c r="P37" i="4" s="1"/>
  <c r="J37" i="4"/>
  <c r="N37" i="4" s="1"/>
  <c r="Q37" i="4" s="1"/>
  <c r="R37" i="4" s="1"/>
  <c r="Z36" i="4"/>
  <c r="Y36" i="4"/>
  <c r="W36" i="4"/>
  <c r="T36" i="4"/>
  <c r="V36" i="4" s="1"/>
  <c r="H36" i="4"/>
  <c r="K36" i="4" s="1"/>
  <c r="O36" i="4" s="1"/>
  <c r="P36" i="4" s="1"/>
  <c r="J36" i="4"/>
  <c r="N36" i="4" s="1"/>
  <c r="Q36" i="4" s="1"/>
  <c r="R36" i="4" s="1"/>
  <c r="I36" i="4"/>
  <c r="M36" i="4" s="1"/>
  <c r="Z35" i="4"/>
  <c r="Y35" i="4"/>
  <c r="W35" i="4"/>
  <c r="I35" i="4"/>
  <c r="M35" i="4" s="1"/>
  <c r="Z34" i="4"/>
  <c r="Y34" i="4"/>
  <c r="W34" i="4"/>
  <c r="N34" i="4"/>
  <c r="Q34" i="4" s="1"/>
  <c r="R34" i="4" s="1"/>
  <c r="I34" i="4"/>
  <c r="M34" i="4" s="1"/>
  <c r="Z33" i="4"/>
  <c r="Y33" i="4"/>
  <c r="W33" i="4"/>
  <c r="T33" i="4"/>
  <c r="V33" i="4" s="1"/>
  <c r="AB33" i="4" s="1"/>
  <c r="N33" i="4"/>
  <c r="M33" i="4"/>
  <c r="K33" i="4"/>
  <c r="O33" i="4" s="1"/>
  <c r="P33" i="4" s="1"/>
  <c r="Z31" i="4"/>
  <c r="Y31" i="4"/>
  <c r="W31" i="4"/>
  <c r="T31" i="4"/>
  <c r="V31" i="4" s="1"/>
  <c r="H31" i="4"/>
  <c r="K31" i="4" s="1"/>
  <c r="O31" i="4" s="1"/>
  <c r="P31" i="4" s="1"/>
  <c r="J31" i="4"/>
  <c r="N31" i="4" s="1"/>
  <c r="Q31" i="4" s="1"/>
  <c r="R31" i="4" s="1"/>
  <c r="I31" i="4"/>
  <c r="M31" i="4" s="1"/>
  <c r="Z30" i="4"/>
  <c r="Y30" i="4"/>
  <c r="W30" i="4"/>
  <c r="H30" i="4"/>
  <c r="K30" i="4" s="1"/>
  <c r="O30" i="4" s="1"/>
  <c r="P30" i="4" s="1"/>
  <c r="T30" i="4"/>
  <c r="V30" i="4" s="1"/>
  <c r="AA30" i="4" s="1"/>
  <c r="J30" i="4"/>
  <c r="N30" i="4" s="1"/>
  <c r="Q30" i="4" s="1"/>
  <c r="R30" i="4" s="1"/>
  <c r="I30" i="4"/>
  <c r="M30" i="4" s="1"/>
  <c r="Z29" i="4"/>
  <c r="Y29" i="4"/>
  <c r="W29" i="4"/>
  <c r="J29" i="4"/>
  <c r="N29" i="4" s="1"/>
  <c r="Q29" i="4" s="1"/>
  <c r="R29" i="4" s="1"/>
  <c r="I29" i="4"/>
  <c r="M29" i="4" s="1"/>
  <c r="Z28" i="4"/>
  <c r="Y28" i="4"/>
  <c r="W28" i="4"/>
  <c r="H28" i="4"/>
  <c r="K28" i="4" s="1"/>
  <c r="O28" i="4" s="1"/>
  <c r="P28" i="4" s="1"/>
  <c r="J28" i="4"/>
  <c r="N28" i="4" s="1"/>
  <c r="Q28" i="4" s="1"/>
  <c r="R28" i="4" s="1"/>
  <c r="I28" i="4"/>
  <c r="M28" i="4" s="1"/>
  <c r="T25" i="4"/>
  <c r="V25" i="4" s="1"/>
  <c r="H25" i="4"/>
  <c r="K25" i="4" s="1"/>
  <c r="O25" i="4" s="1"/>
  <c r="P25" i="4" s="1"/>
  <c r="J25" i="4"/>
  <c r="N25" i="4" s="1"/>
  <c r="Q25" i="4" s="1"/>
  <c r="R25" i="4" s="1"/>
  <c r="I25" i="4"/>
  <c r="M25" i="4" s="1"/>
  <c r="Z24" i="4"/>
  <c r="Y24" i="4"/>
  <c r="W24" i="4"/>
  <c r="T24" i="4"/>
  <c r="V24" i="4" s="1"/>
  <c r="AA24" i="4" s="1"/>
  <c r="H24" i="4"/>
  <c r="K24" i="4" s="1"/>
  <c r="O24" i="4" s="1"/>
  <c r="P24" i="4" s="1"/>
  <c r="J24" i="4"/>
  <c r="N24" i="4" s="1"/>
  <c r="Q24" i="4" s="1"/>
  <c r="R24" i="4" s="1"/>
  <c r="I24" i="4"/>
  <c r="M24" i="4" s="1"/>
  <c r="Z23" i="4"/>
  <c r="Y23" i="4"/>
  <c r="W23" i="4"/>
  <c r="J23" i="4"/>
  <c r="N23" i="4" s="1"/>
  <c r="Q23" i="4" s="1"/>
  <c r="R23" i="4" s="1"/>
  <c r="H23" i="4"/>
  <c r="K23" i="4" s="1"/>
  <c r="O23" i="4" s="1"/>
  <c r="P23" i="4" s="1"/>
  <c r="I23" i="4"/>
  <c r="M23" i="4" s="1"/>
  <c r="Z22" i="4"/>
  <c r="Y22" i="4"/>
  <c r="W22" i="4"/>
  <c r="T22" i="4"/>
  <c r="V22" i="4" s="1"/>
  <c r="AA22" i="4" s="1"/>
  <c r="I22" i="4"/>
  <c r="M22" i="4" s="1"/>
  <c r="H22" i="4"/>
  <c r="K22" i="4" s="1"/>
  <c r="O22" i="4" s="1"/>
  <c r="P22" i="4" s="1"/>
  <c r="J22" i="4"/>
  <c r="N22" i="4" s="1"/>
  <c r="Q22" i="4" s="1"/>
  <c r="R22" i="4" s="1"/>
  <c r="Z21" i="4"/>
  <c r="Y21" i="4"/>
  <c r="W21" i="4"/>
  <c r="T21" i="4"/>
  <c r="V21" i="4" s="1"/>
  <c r="AB21" i="4" s="1"/>
  <c r="H21" i="4"/>
  <c r="K21" i="4" s="1"/>
  <c r="O21" i="4" s="1"/>
  <c r="P21" i="4" s="1"/>
  <c r="J21" i="4"/>
  <c r="N21" i="4" s="1"/>
  <c r="Q21" i="4" s="1"/>
  <c r="R21" i="4" s="1"/>
  <c r="I21" i="4"/>
  <c r="M21" i="4" s="1"/>
  <c r="Z20" i="4"/>
  <c r="Y20" i="4"/>
  <c r="W20" i="4"/>
  <c r="T20" i="4"/>
  <c r="V20" i="4" s="1"/>
  <c r="AA20" i="4" s="1"/>
  <c r="H20" i="4"/>
  <c r="K20" i="4" s="1"/>
  <c r="O20" i="4" s="1"/>
  <c r="P20" i="4" s="1"/>
  <c r="I20" i="4"/>
  <c r="M20" i="4" s="1"/>
  <c r="Z19" i="4"/>
  <c r="Y19" i="4"/>
  <c r="W19" i="4"/>
  <c r="Z18" i="4"/>
  <c r="Y18" i="4"/>
  <c r="W18" i="4"/>
  <c r="Z17" i="4"/>
  <c r="Y17" i="4"/>
  <c r="W17" i="4"/>
  <c r="T17" i="4"/>
  <c r="V17" i="4" s="1"/>
  <c r="H17" i="4"/>
  <c r="K17" i="4" s="1"/>
  <c r="O17" i="4" s="1"/>
  <c r="P17" i="4" s="1"/>
  <c r="J17" i="4"/>
  <c r="N17" i="4" s="1"/>
  <c r="Q17" i="4" s="1"/>
  <c r="R17" i="4" s="1"/>
  <c r="I17" i="4"/>
  <c r="M17" i="4" s="1"/>
  <c r="Z13" i="4"/>
  <c r="Y13" i="4"/>
  <c r="W13" i="4"/>
  <c r="H13" i="4"/>
  <c r="K13" i="4" s="1"/>
  <c r="O13" i="4" s="1"/>
  <c r="P13" i="4" s="1"/>
  <c r="J13" i="4"/>
  <c r="N13" i="4" s="1"/>
  <c r="Q13" i="4" s="1"/>
  <c r="I13" i="4"/>
  <c r="M13" i="4" s="1"/>
  <c r="Z12" i="4"/>
  <c r="Y12" i="4"/>
  <c r="W12" i="4"/>
  <c r="J12" i="4"/>
  <c r="N12" i="4" s="1"/>
  <c r="Q12" i="4" s="1"/>
  <c r="Z11" i="4"/>
  <c r="Y11" i="4"/>
  <c r="W11" i="4"/>
  <c r="V11" i="4"/>
  <c r="H11" i="4"/>
  <c r="K11" i="4" s="1"/>
  <c r="O11" i="4" s="1"/>
  <c r="P11" i="4" s="1"/>
  <c r="J11" i="4"/>
  <c r="N11" i="4" s="1"/>
  <c r="Q11" i="4" s="1"/>
  <c r="Z10" i="4"/>
  <c r="Y10" i="4"/>
  <c r="W10" i="4"/>
  <c r="H10" i="4"/>
  <c r="K10" i="4" s="1"/>
  <c r="O10" i="4" s="1"/>
  <c r="P10" i="4" s="1"/>
  <c r="J10" i="4"/>
  <c r="N10" i="4" s="1"/>
  <c r="Q10" i="4" s="1"/>
  <c r="I10" i="4"/>
  <c r="M10" i="4" s="1"/>
  <c r="Z9" i="4"/>
  <c r="Y9" i="4"/>
  <c r="W9" i="4"/>
  <c r="V9" i="4"/>
  <c r="J9" i="4"/>
  <c r="N9" i="4" s="1"/>
  <c r="Q9" i="4" s="1"/>
  <c r="I9" i="4"/>
  <c r="M9" i="4" s="1"/>
  <c r="Z8" i="4"/>
  <c r="Y8" i="4"/>
  <c r="W8" i="4"/>
  <c r="V8" i="4"/>
  <c r="J8" i="4"/>
  <c r="N8" i="4" s="1"/>
  <c r="Q8" i="4" s="1"/>
  <c r="I8" i="4"/>
  <c r="M8" i="4" s="1"/>
  <c r="Z6" i="4"/>
  <c r="Y6" i="4"/>
  <c r="W6" i="4"/>
  <c r="V6" i="4"/>
  <c r="H6" i="4"/>
  <c r="K6" i="4" s="1"/>
  <c r="O6" i="4" s="1"/>
  <c r="P6" i="4" s="1"/>
  <c r="J6" i="4"/>
  <c r="N6" i="4" s="1"/>
  <c r="Q6" i="4" s="1"/>
  <c r="I6" i="4"/>
  <c r="M6" i="4" s="1"/>
  <c r="Z5" i="4"/>
  <c r="Y5" i="4"/>
  <c r="W5" i="4"/>
  <c r="V5" i="4"/>
  <c r="H5" i="4"/>
  <c r="K5" i="4" s="1"/>
  <c r="O5" i="4" s="1"/>
  <c r="P5" i="4" s="1"/>
  <c r="J5" i="4"/>
  <c r="N5" i="4" s="1"/>
  <c r="Q5" i="4" s="1"/>
  <c r="I5" i="4"/>
  <c r="M5" i="4" s="1"/>
  <c r="Z3" i="4"/>
  <c r="Y3" i="4"/>
  <c r="W3" i="4"/>
  <c r="J3" i="4"/>
  <c r="N3" i="4" s="1"/>
  <c r="Q3" i="4" s="1"/>
  <c r="E3" i="4"/>
  <c r="V59" i="4" l="1"/>
  <c r="AB59" i="4" s="1"/>
  <c r="K40" i="4"/>
  <c r="O40" i="4" s="1"/>
  <c r="P40" i="4" s="1"/>
  <c r="Q33" i="4"/>
  <c r="R33" i="4" s="1"/>
  <c r="I3" i="4"/>
  <c r="M3" i="4" s="1"/>
  <c r="O57" i="4"/>
  <c r="P57" i="4" s="1"/>
  <c r="O54" i="4"/>
  <c r="P54" i="4" s="1"/>
  <c r="O58" i="4"/>
  <c r="P58" i="4" s="1"/>
  <c r="AB48" i="4"/>
  <c r="AB30" i="4"/>
  <c r="AB12" i="4"/>
  <c r="AA12" i="4"/>
  <c r="AB22" i="4"/>
  <c r="T3" i="4"/>
  <c r="K3" i="4"/>
  <c r="O3" i="4" s="1"/>
  <c r="P3" i="4" s="1"/>
  <c r="AB5" i="4"/>
  <c r="AA5" i="4"/>
  <c r="AA8" i="4"/>
  <c r="AB8" i="4"/>
  <c r="AA9" i="4"/>
  <c r="AB9" i="4"/>
  <c r="AB10" i="4"/>
  <c r="AA10" i="4"/>
  <c r="AA11" i="4"/>
  <c r="AB11" i="4"/>
  <c r="T19" i="4"/>
  <c r="V19" i="4" s="1"/>
  <c r="J19" i="4"/>
  <c r="N19" i="4" s="1"/>
  <c r="Q19" i="4" s="1"/>
  <c r="R19" i="4" s="1"/>
  <c r="H19" i="4"/>
  <c r="K19" i="4" s="1"/>
  <c r="O19" i="4" s="1"/>
  <c r="P19" i="4" s="1"/>
  <c r="AB6" i="4"/>
  <c r="AA6" i="4"/>
  <c r="AA21" i="4"/>
  <c r="H18" i="4"/>
  <c r="K18" i="4" s="1"/>
  <c r="O18" i="4" s="1"/>
  <c r="P18" i="4" s="1"/>
  <c r="J18" i="4"/>
  <c r="N18" i="4" s="1"/>
  <c r="Q18" i="4" s="1"/>
  <c r="R18" i="4" s="1"/>
  <c r="I18" i="4"/>
  <c r="M18" i="4" s="1"/>
  <c r="T18" i="4"/>
  <c r="V18" i="4" s="1"/>
  <c r="AB20" i="4"/>
  <c r="AB17" i="4"/>
  <c r="AA17" i="4"/>
  <c r="AB31" i="4"/>
  <c r="AA31" i="4"/>
  <c r="AB55" i="4"/>
  <c r="AA55" i="4"/>
  <c r="AB58" i="4"/>
  <c r="AA58" i="4"/>
  <c r="I11" i="4"/>
  <c r="M11" i="4" s="1"/>
  <c r="H12" i="4"/>
  <c r="K12" i="4" s="1"/>
  <c r="O12" i="4" s="1"/>
  <c r="P12" i="4" s="1"/>
  <c r="H8" i="4"/>
  <c r="K8" i="4" s="1"/>
  <c r="O8" i="4" s="1"/>
  <c r="P8" i="4" s="1"/>
  <c r="H9" i="4"/>
  <c r="K9" i="4" s="1"/>
  <c r="O9" i="4" s="1"/>
  <c r="P9" i="4" s="1"/>
  <c r="I12" i="4"/>
  <c r="M12" i="4" s="1"/>
  <c r="J20" i="4"/>
  <c r="N20" i="4" s="1"/>
  <c r="Q20" i="4" s="1"/>
  <c r="R20" i="4" s="1"/>
  <c r="AB24" i="4"/>
  <c r="T29" i="4"/>
  <c r="V29" i="4" s="1"/>
  <c r="H29" i="4"/>
  <c r="K29" i="4" s="1"/>
  <c r="O29" i="4" s="1"/>
  <c r="P29" i="4" s="1"/>
  <c r="T34" i="4"/>
  <c r="V34" i="4" s="1"/>
  <c r="H34" i="4"/>
  <c r="K34" i="4" s="1"/>
  <c r="O34" i="4" s="1"/>
  <c r="P34" i="4" s="1"/>
  <c r="J43" i="4"/>
  <c r="N43" i="4" s="1"/>
  <c r="Q43" i="4" s="1"/>
  <c r="R43" i="4" s="1"/>
  <c r="T47" i="4"/>
  <c r="V47" i="4" s="1"/>
  <c r="H47" i="4"/>
  <c r="K47" i="4" s="1"/>
  <c r="O47" i="4" s="1"/>
  <c r="P47" i="4" s="1"/>
  <c r="AB54" i="4"/>
  <c r="AA54" i="4"/>
  <c r="I56" i="4"/>
  <c r="M56" i="4" s="1"/>
  <c r="AA33" i="4"/>
  <c r="AB42" i="4"/>
  <c r="AA42" i="4"/>
  <c r="T43" i="4"/>
  <c r="V43" i="4" s="1"/>
  <c r="H43" i="4"/>
  <c r="K43" i="4" s="1"/>
  <c r="O43" i="4" s="1"/>
  <c r="P43" i="4" s="1"/>
  <c r="AB45" i="4"/>
  <c r="AA45" i="4"/>
  <c r="AA46" i="4"/>
  <c r="T60" i="4"/>
  <c r="V60" i="4" s="1"/>
  <c r="H60" i="4"/>
  <c r="K60" i="4" s="1"/>
  <c r="V13" i="4"/>
  <c r="T28" i="4"/>
  <c r="V28" i="4" s="1"/>
  <c r="AB40" i="4"/>
  <c r="AA40" i="4"/>
  <c r="T56" i="4"/>
  <c r="V56" i="4" s="1"/>
  <c r="H56" i="4"/>
  <c r="K56" i="4" s="1"/>
  <c r="AA59" i="4"/>
  <c r="AB61" i="4"/>
  <c r="AA61" i="4"/>
  <c r="I19" i="4"/>
  <c r="M19" i="4" s="1"/>
  <c r="T35" i="4"/>
  <c r="V35" i="4" s="1"/>
  <c r="H35" i="4"/>
  <c r="K35" i="4" s="1"/>
  <c r="O35" i="4" s="1"/>
  <c r="P35" i="4" s="1"/>
  <c r="T23" i="4"/>
  <c r="V23" i="4" s="1"/>
  <c r="AB36" i="4"/>
  <c r="AA36" i="4"/>
  <c r="AB41" i="4"/>
  <c r="AA41" i="4"/>
  <c r="I43" i="4"/>
  <c r="M43" i="4" s="1"/>
  <c r="AB53" i="4"/>
  <c r="AA53" i="4"/>
  <c r="I60" i="4"/>
  <c r="M60" i="4" s="1"/>
  <c r="J35" i="4"/>
  <c r="N35" i="4" s="1"/>
  <c r="Q35" i="4" s="1"/>
  <c r="R35" i="4" s="1"/>
  <c r="AB44" i="4"/>
  <c r="AA44" i="4"/>
  <c r="J47" i="4"/>
  <c r="N47" i="4" s="1"/>
  <c r="Q47" i="4" s="1"/>
  <c r="R47" i="4" s="1"/>
  <c r="AB57" i="4"/>
  <c r="AA57" i="4"/>
  <c r="J60" i="4"/>
  <c r="N60" i="4" s="1"/>
  <c r="Q60" i="4" s="1"/>
  <c r="H42" i="4"/>
  <c r="K42" i="4" s="1"/>
  <c r="O42" i="4" s="1"/>
  <c r="P42" i="4" s="1"/>
  <c r="H46" i="4"/>
  <c r="K46" i="4" s="1"/>
  <c r="O46" i="4" s="1"/>
  <c r="P46" i="4" s="1"/>
  <c r="H55" i="4"/>
  <c r="K55" i="4" s="1"/>
  <c r="H59" i="4"/>
  <c r="K59" i="4" s="1"/>
  <c r="G4" i="3"/>
  <c r="T4" i="3" s="1"/>
  <c r="V4" i="3" s="1"/>
  <c r="G5" i="3"/>
  <c r="T5" i="3" s="1"/>
  <c r="V5" i="3" s="1"/>
  <c r="AA5" i="3" s="1"/>
  <c r="G6" i="3"/>
  <c r="G7" i="3"/>
  <c r="H7" i="3" s="1"/>
  <c r="K7" i="3" s="1"/>
  <c r="O7" i="3" s="1"/>
  <c r="P7" i="3" s="1"/>
  <c r="G8" i="3"/>
  <c r="T8" i="3" s="1"/>
  <c r="V8" i="3" s="1"/>
  <c r="G9" i="3"/>
  <c r="H9" i="3" s="1"/>
  <c r="K9" i="3" s="1"/>
  <c r="O9" i="3" s="1"/>
  <c r="P9" i="3" s="1"/>
  <c r="G10" i="3"/>
  <c r="T10" i="3" s="1"/>
  <c r="V10" i="3" s="1"/>
  <c r="G11" i="3"/>
  <c r="H11" i="3" s="1"/>
  <c r="K11" i="3" s="1"/>
  <c r="O11" i="3" s="1"/>
  <c r="P11" i="3" s="1"/>
  <c r="G15" i="3"/>
  <c r="T15" i="3" s="1"/>
  <c r="G16" i="3"/>
  <c r="H16" i="3" s="1"/>
  <c r="K16" i="3" s="1"/>
  <c r="O16" i="3" s="1"/>
  <c r="P16" i="3" s="1"/>
  <c r="G17" i="3"/>
  <c r="G18" i="3"/>
  <c r="H18" i="3" s="1"/>
  <c r="K18" i="3" s="1"/>
  <c r="O18" i="3" s="1"/>
  <c r="P18" i="3" s="1"/>
  <c r="G19" i="3"/>
  <c r="T19" i="3" s="1"/>
  <c r="G20" i="3"/>
  <c r="G21" i="3"/>
  <c r="G22" i="3"/>
  <c r="H22" i="3" s="1"/>
  <c r="K22" i="3" s="1"/>
  <c r="O22" i="3" s="1"/>
  <c r="P22" i="3" s="1"/>
  <c r="T31" i="3"/>
  <c r="V31" i="3" s="1"/>
  <c r="AB31" i="3" s="1"/>
  <c r="G48" i="3"/>
  <c r="H48" i="3" s="1"/>
  <c r="K48" i="3" s="1"/>
  <c r="O48" i="3" s="1"/>
  <c r="P48" i="3" s="1"/>
  <c r="G49" i="3"/>
  <c r="G50" i="3"/>
  <c r="T50" i="3" s="1"/>
  <c r="V50" i="3" s="1"/>
  <c r="AA50" i="3" s="1"/>
  <c r="G51" i="3"/>
  <c r="T51" i="3" s="1"/>
  <c r="V51" i="3" s="1"/>
  <c r="G52" i="3"/>
  <c r="T52" i="3" s="1"/>
  <c r="V52" i="3" s="1"/>
  <c r="AB52" i="3" s="1"/>
  <c r="G53" i="3"/>
  <c r="G54" i="3"/>
  <c r="H54" i="3" s="1"/>
  <c r="K54" i="3" s="1"/>
  <c r="O54" i="3" s="1"/>
  <c r="P54" i="3" s="1"/>
  <c r="G55" i="3"/>
  <c r="T55" i="3" s="1"/>
  <c r="V55" i="3" s="1"/>
  <c r="G47" i="3"/>
  <c r="G14" i="3"/>
  <c r="T14" i="3" s="1"/>
  <c r="G3" i="3"/>
  <c r="T3" i="3" s="1"/>
  <c r="V3" i="3" s="1"/>
  <c r="H3" i="3"/>
  <c r="K3" i="3" s="1"/>
  <c r="Z55" i="3"/>
  <c r="Y55" i="3"/>
  <c r="W55" i="3"/>
  <c r="F55" i="3"/>
  <c r="J55" i="3" s="1"/>
  <c r="N55" i="3" s="1"/>
  <c r="Q55" i="3" s="1"/>
  <c r="E55" i="3"/>
  <c r="Z54" i="3"/>
  <c r="Y54" i="3"/>
  <c r="W54" i="3"/>
  <c r="F54" i="3"/>
  <c r="E54" i="3"/>
  <c r="Z53" i="3"/>
  <c r="Y53" i="3"/>
  <c r="W53" i="3"/>
  <c r="F53" i="3"/>
  <c r="J53" i="3" s="1"/>
  <c r="N53" i="3" s="1"/>
  <c r="Q53" i="3" s="1"/>
  <c r="E53" i="3"/>
  <c r="I53" i="3" s="1"/>
  <c r="M53" i="3" s="1"/>
  <c r="Z52" i="3"/>
  <c r="Y52" i="3"/>
  <c r="W52" i="3"/>
  <c r="H52" i="3"/>
  <c r="K52" i="3" s="1"/>
  <c r="O52" i="3" s="1"/>
  <c r="P52" i="3" s="1"/>
  <c r="F52" i="3"/>
  <c r="J52" i="3" s="1"/>
  <c r="N52" i="3" s="1"/>
  <c r="Q52" i="3" s="1"/>
  <c r="E52" i="3"/>
  <c r="Z51" i="3"/>
  <c r="Y51" i="3"/>
  <c r="W51" i="3"/>
  <c r="F51" i="3"/>
  <c r="E51" i="3"/>
  <c r="Z50" i="3"/>
  <c r="Y50" i="3"/>
  <c r="W50" i="3"/>
  <c r="F50" i="3"/>
  <c r="J50" i="3" s="1"/>
  <c r="N50" i="3" s="1"/>
  <c r="Q50" i="3" s="1"/>
  <c r="E50" i="3"/>
  <c r="Z49" i="3"/>
  <c r="Y49" i="3"/>
  <c r="W49" i="3"/>
  <c r="F49" i="3"/>
  <c r="E49" i="3"/>
  <c r="Z48" i="3"/>
  <c r="Y48" i="3"/>
  <c r="W48" i="3"/>
  <c r="T48" i="3"/>
  <c r="V48" i="3" s="1"/>
  <c r="F48" i="3"/>
  <c r="E48" i="3"/>
  <c r="I48" i="3" s="1"/>
  <c r="M48" i="3" s="1"/>
  <c r="Z47" i="3"/>
  <c r="Y47" i="3"/>
  <c r="W47" i="3"/>
  <c r="T47" i="3"/>
  <c r="V47" i="3" s="1"/>
  <c r="H47" i="3"/>
  <c r="K47" i="3" s="1"/>
  <c r="O47" i="3" s="1"/>
  <c r="P47" i="3" s="1"/>
  <c r="F47" i="3"/>
  <c r="E47" i="3"/>
  <c r="T44" i="3"/>
  <c r="V44" i="3" s="1"/>
  <c r="AA44" i="3" s="1"/>
  <c r="Z43" i="3"/>
  <c r="Y43" i="3"/>
  <c r="W43" i="3"/>
  <c r="T43" i="3"/>
  <c r="V43" i="3" s="1"/>
  <c r="AA43" i="3" s="1"/>
  <c r="Z42" i="3"/>
  <c r="Y42" i="3"/>
  <c r="W42" i="3"/>
  <c r="Z41" i="3"/>
  <c r="Y41" i="3"/>
  <c r="W41" i="3"/>
  <c r="T41" i="3"/>
  <c r="V41" i="3" s="1"/>
  <c r="Z40" i="3"/>
  <c r="Y40" i="3"/>
  <c r="W40" i="3"/>
  <c r="T40" i="3"/>
  <c r="V40" i="3" s="1"/>
  <c r="Z39" i="3"/>
  <c r="Y39" i="3"/>
  <c r="W39" i="3"/>
  <c r="T39" i="3"/>
  <c r="V39" i="3" s="1"/>
  <c r="AA39" i="3" s="1"/>
  <c r="Z38" i="3"/>
  <c r="Y38" i="3"/>
  <c r="W38" i="3"/>
  <c r="Z37" i="3"/>
  <c r="Y37" i="3"/>
  <c r="W37" i="3"/>
  <c r="T37" i="3"/>
  <c r="Z36" i="3"/>
  <c r="Y36" i="3"/>
  <c r="W36" i="3"/>
  <c r="T36" i="3"/>
  <c r="V36" i="3" s="1"/>
  <c r="Z30" i="3"/>
  <c r="Y30" i="3"/>
  <c r="W30" i="3"/>
  <c r="T30" i="3"/>
  <c r="V30" i="3" s="1"/>
  <c r="Z29" i="3"/>
  <c r="Y29" i="3"/>
  <c r="W29" i="3"/>
  <c r="T29" i="3"/>
  <c r="V29" i="3" s="1"/>
  <c r="AA29" i="3" s="1"/>
  <c r="Z28" i="3"/>
  <c r="Y28" i="3"/>
  <c r="W28" i="3"/>
  <c r="Z27" i="3"/>
  <c r="Y27" i="3"/>
  <c r="W27" i="3"/>
  <c r="T27" i="3"/>
  <c r="V27" i="3" s="1"/>
  <c r="Z26" i="3"/>
  <c r="Y26" i="3"/>
  <c r="W26" i="3"/>
  <c r="Z25" i="3"/>
  <c r="Y25" i="3"/>
  <c r="W25" i="3"/>
  <c r="F22" i="3"/>
  <c r="J22" i="3" s="1"/>
  <c r="N22" i="3" s="1"/>
  <c r="Q22" i="3" s="1"/>
  <c r="E22" i="3"/>
  <c r="Z21" i="3"/>
  <c r="Y21" i="3"/>
  <c r="W21" i="3"/>
  <c r="T21" i="3"/>
  <c r="H21" i="3"/>
  <c r="K21" i="3" s="1"/>
  <c r="O21" i="3" s="1"/>
  <c r="P21" i="3" s="1"/>
  <c r="F21" i="3"/>
  <c r="J21" i="3" s="1"/>
  <c r="N21" i="3" s="1"/>
  <c r="Q21" i="3" s="1"/>
  <c r="E21" i="3"/>
  <c r="I21" i="3" s="1"/>
  <c r="M21" i="3" s="1"/>
  <c r="Z20" i="3"/>
  <c r="Y20" i="3"/>
  <c r="W20" i="3"/>
  <c r="T20" i="3"/>
  <c r="V20" i="3" s="1"/>
  <c r="H20" i="3"/>
  <c r="K20" i="3" s="1"/>
  <c r="O20" i="3" s="1"/>
  <c r="P20" i="3" s="1"/>
  <c r="F20" i="3"/>
  <c r="E20" i="3"/>
  <c r="Z19" i="3"/>
  <c r="Y19" i="3"/>
  <c r="W19" i="3"/>
  <c r="F19" i="3"/>
  <c r="E19" i="3"/>
  <c r="Z18" i="3"/>
  <c r="Y18" i="3"/>
  <c r="W18" i="3"/>
  <c r="T18" i="3"/>
  <c r="V18" i="3" s="1"/>
  <c r="F18" i="3"/>
  <c r="E18" i="3"/>
  <c r="Z17" i="3"/>
  <c r="Y17" i="3"/>
  <c r="W17" i="3"/>
  <c r="T17" i="3"/>
  <c r="V17" i="3" s="1"/>
  <c r="H17" i="3"/>
  <c r="K17" i="3" s="1"/>
  <c r="O17" i="3" s="1"/>
  <c r="P17" i="3" s="1"/>
  <c r="F17" i="3"/>
  <c r="J17" i="3" s="1"/>
  <c r="N17" i="3" s="1"/>
  <c r="Q17" i="3" s="1"/>
  <c r="E17" i="3"/>
  <c r="Z16" i="3"/>
  <c r="Y16" i="3"/>
  <c r="W16" i="3"/>
  <c r="T16" i="3"/>
  <c r="V16" i="3" s="1"/>
  <c r="AA16" i="3" s="1"/>
  <c r="F16" i="3"/>
  <c r="E16" i="3"/>
  <c r="I16" i="3" s="1"/>
  <c r="M16" i="3" s="1"/>
  <c r="Z15" i="3"/>
  <c r="Y15" i="3"/>
  <c r="W15" i="3"/>
  <c r="F15" i="3"/>
  <c r="E15" i="3"/>
  <c r="Z14" i="3"/>
  <c r="Y14" i="3"/>
  <c r="W14" i="3"/>
  <c r="H14" i="3"/>
  <c r="K14" i="3" s="1"/>
  <c r="O14" i="3" s="1"/>
  <c r="P14" i="3" s="1"/>
  <c r="F14" i="3"/>
  <c r="J14" i="3" s="1"/>
  <c r="N14" i="3" s="1"/>
  <c r="Q14" i="3" s="1"/>
  <c r="E14" i="3"/>
  <c r="I14" i="3" s="1"/>
  <c r="M14" i="3" s="1"/>
  <c r="Z11" i="3"/>
  <c r="Y11" i="3"/>
  <c r="W11" i="3"/>
  <c r="F11" i="3"/>
  <c r="J11" i="3" s="1"/>
  <c r="N11" i="3" s="1"/>
  <c r="Q11" i="3" s="1"/>
  <c r="E11" i="3"/>
  <c r="Z10" i="3"/>
  <c r="Y10" i="3"/>
  <c r="W10" i="3"/>
  <c r="H10" i="3"/>
  <c r="K10" i="3" s="1"/>
  <c r="O10" i="3" s="1"/>
  <c r="P10" i="3" s="1"/>
  <c r="F10" i="3"/>
  <c r="J10" i="3" s="1"/>
  <c r="N10" i="3" s="1"/>
  <c r="Q10" i="3" s="1"/>
  <c r="E10" i="3"/>
  <c r="I10" i="3" s="1"/>
  <c r="M10" i="3" s="1"/>
  <c r="Z9" i="3"/>
  <c r="Y9" i="3"/>
  <c r="W9" i="3"/>
  <c r="F9" i="3"/>
  <c r="J9" i="3" s="1"/>
  <c r="N9" i="3" s="1"/>
  <c r="Q9" i="3" s="1"/>
  <c r="E9" i="3"/>
  <c r="I9" i="3" s="1"/>
  <c r="M9" i="3" s="1"/>
  <c r="Z8" i="3"/>
  <c r="Y8" i="3"/>
  <c r="W8" i="3"/>
  <c r="F8" i="3"/>
  <c r="E8" i="3"/>
  <c r="Z7" i="3"/>
  <c r="Y7" i="3"/>
  <c r="W7" i="3"/>
  <c r="T7" i="3"/>
  <c r="V7" i="3" s="1"/>
  <c r="F7" i="3"/>
  <c r="E7" i="3"/>
  <c r="Z6" i="3"/>
  <c r="Y6" i="3"/>
  <c r="W6" i="3"/>
  <c r="T6" i="3"/>
  <c r="V6" i="3" s="1"/>
  <c r="H6" i="3"/>
  <c r="K6" i="3" s="1"/>
  <c r="O6" i="3" s="1"/>
  <c r="P6" i="3" s="1"/>
  <c r="F6" i="3"/>
  <c r="J6" i="3" s="1"/>
  <c r="N6" i="3" s="1"/>
  <c r="Q6" i="3" s="1"/>
  <c r="E6" i="3"/>
  <c r="Z5" i="3"/>
  <c r="Y5" i="3"/>
  <c r="W5" i="3"/>
  <c r="H5" i="3"/>
  <c r="K5" i="3" s="1"/>
  <c r="O5" i="3" s="1"/>
  <c r="P5" i="3" s="1"/>
  <c r="F5" i="3"/>
  <c r="J5" i="3" s="1"/>
  <c r="N5" i="3" s="1"/>
  <c r="Q5" i="3" s="1"/>
  <c r="E5" i="3"/>
  <c r="Z4" i="3"/>
  <c r="Y4" i="3"/>
  <c r="W4" i="3"/>
  <c r="F4" i="3"/>
  <c r="E4" i="3"/>
  <c r="Z3" i="3"/>
  <c r="Y3" i="3"/>
  <c r="W3" i="3"/>
  <c r="F3" i="3"/>
  <c r="E3" i="3"/>
  <c r="V19" i="3" l="1"/>
  <c r="AA19" i="3" s="1"/>
  <c r="I47" i="3"/>
  <c r="M47" i="3" s="1"/>
  <c r="J48" i="3"/>
  <c r="N48" i="3" s="1"/>
  <c r="Q48" i="3" s="1"/>
  <c r="R48" i="3" s="1"/>
  <c r="V15" i="3"/>
  <c r="AB15" i="3" s="1"/>
  <c r="T9" i="3"/>
  <c r="V9" i="3" s="1"/>
  <c r="J16" i="3"/>
  <c r="N16" i="3" s="1"/>
  <c r="Q16" i="3" s="1"/>
  <c r="I20" i="3"/>
  <c r="M20" i="3" s="1"/>
  <c r="I5" i="3"/>
  <c r="M5" i="3" s="1"/>
  <c r="J20" i="3"/>
  <c r="N20" i="3" s="1"/>
  <c r="Q20" i="3" s="1"/>
  <c r="V37" i="3"/>
  <c r="AA37" i="3" s="1"/>
  <c r="J47" i="3"/>
  <c r="N47" i="3" s="1"/>
  <c r="Q47" i="3" s="1"/>
  <c r="R47" i="3" s="1"/>
  <c r="I52" i="3"/>
  <c r="M52" i="3" s="1"/>
  <c r="V14" i="3"/>
  <c r="AA14" i="3" s="1"/>
  <c r="V21" i="3"/>
  <c r="AA21" i="3" s="1"/>
  <c r="O55" i="4"/>
  <c r="P55" i="4" s="1"/>
  <c r="O56" i="4"/>
  <c r="P56" i="4" s="1"/>
  <c r="O59" i="4"/>
  <c r="P59" i="4" s="1"/>
  <c r="O60" i="4"/>
  <c r="P60" i="4" s="1"/>
  <c r="I3" i="3"/>
  <c r="M3" i="3" s="1"/>
  <c r="J3" i="3"/>
  <c r="N3" i="3" s="1"/>
  <c r="Q3" i="3" s="1"/>
  <c r="I6" i="3"/>
  <c r="M6" i="3" s="1"/>
  <c r="I17" i="3"/>
  <c r="M17" i="3" s="1"/>
  <c r="J18" i="3"/>
  <c r="N18" i="3" s="1"/>
  <c r="Q18" i="3" s="1"/>
  <c r="J4" i="3"/>
  <c r="N4" i="3" s="1"/>
  <c r="Q4" i="3" s="1"/>
  <c r="H8" i="3"/>
  <c r="K8" i="3" s="1"/>
  <c r="O8" i="3" s="1"/>
  <c r="P8" i="3" s="1"/>
  <c r="J15" i="3"/>
  <c r="N15" i="3" s="1"/>
  <c r="Q15" i="3" s="1"/>
  <c r="I4" i="3"/>
  <c r="M4" i="3" s="1"/>
  <c r="J19" i="3"/>
  <c r="N19" i="3" s="1"/>
  <c r="Q19" i="3" s="1"/>
  <c r="H51" i="3"/>
  <c r="K51" i="3" s="1"/>
  <c r="O51" i="3" s="1"/>
  <c r="P51" i="3" s="1"/>
  <c r="I8" i="3"/>
  <c r="M8" i="3" s="1"/>
  <c r="H15" i="3"/>
  <c r="K15" i="3" s="1"/>
  <c r="O15" i="3" s="1"/>
  <c r="P15" i="3" s="1"/>
  <c r="H19" i="3"/>
  <c r="K19" i="3" s="1"/>
  <c r="O19" i="3" s="1"/>
  <c r="P19" i="3" s="1"/>
  <c r="O3" i="3"/>
  <c r="P3" i="3" s="1"/>
  <c r="J8" i="3"/>
  <c r="N8" i="3" s="1"/>
  <c r="Q8" i="3" s="1"/>
  <c r="T54" i="3"/>
  <c r="V54" i="3" s="1"/>
  <c r="AA54" i="3" s="1"/>
  <c r="I15" i="3"/>
  <c r="M15" i="3" s="1"/>
  <c r="I19" i="3"/>
  <c r="M19" i="3" s="1"/>
  <c r="AB29" i="3"/>
  <c r="AA60" i="4"/>
  <c r="AB60" i="4"/>
  <c r="AB28" i="4"/>
  <c r="AA28" i="4"/>
  <c r="AA43" i="4"/>
  <c r="AB43" i="4"/>
  <c r="AA47" i="4"/>
  <c r="AB47" i="4"/>
  <c r="AA23" i="4"/>
  <c r="AB23" i="4"/>
  <c r="AA56" i="4"/>
  <c r="AB56" i="4"/>
  <c r="AA13" i="4"/>
  <c r="AB13" i="4"/>
  <c r="AA29" i="4"/>
  <c r="AB29" i="4"/>
  <c r="AA35" i="4"/>
  <c r="AB35" i="4"/>
  <c r="AB34" i="4"/>
  <c r="AA34" i="4"/>
  <c r="AB19" i="4"/>
  <c r="AA19" i="4"/>
  <c r="AA3" i="4"/>
  <c r="AB3" i="4"/>
  <c r="AB18" i="4"/>
  <c r="AA18" i="4"/>
  <c r="I7" i="3"/>
  <c r="M7" i="3" s="1"/>
  <c r="I11" i="3"/>
  <c r="M11" i="3" s="1"/>
  <c r="J7" i="3"/>
  <c r="N7" i="3" s="1"/>
  <c r="Q7" i="3" s="1"/>
  <c r="AB19" i="3"/>
  <c r="I18" i="3"/>
  <c r="M18" i="3" s="1"/>
  <c r="I22" i="3"/>
  <c r="M22" i="3" s="1"/>
  <c r="T22" i="3"/>
  <c r="V22" i="3" s="1"/>
  <c r="AB39" i="3"/>
  <c r="AB44" i="3"/>
  <c r="H55" i="3"/>
  <c r="K55" i="3" s="1"/>
  <c r="O55" i="3" s="1"/>
  <c r="P55" i="3" s="1"/>
  <c r="I51" i="3"/>
  <c r="M51" i="3" s="1"/>
  <c r="I54" i="3"/>
  <c r="M54" i="3" s="1"/>
  <c r="J49" i="3"/>
  <c r="N49" i="3" s="1"/>
  <c r="Q49" i="3" s="1"/>
  <c r="R49" i="3" s="1"/>
  <c r="I50" i="3"/>
  <c r="M50" i="3" s="1"/>
  <c r="J51" i="3"/>
  <c r="N51" i="3" s="1"/>
  <c r="Q51" i="3" s="1"/>
  <c r="J54" i="3"/>
  <c r="N54" i="3" s="1"/>
  <c r="Q54" i="3" s="1"/>
  <c r="I55" i="3"/>
  <c r="M55" i="3" s="1"/>
  <c r="AB3" i="3"/>
  <c r="AA3" i="3"/>
  <c r="AA9" i="3"/>
  <c r="AB9" i="3"/>
  <c r="AB8" i="3"/>
  <c r="AA8" i="3"/>
  <c r="AB10" i="3"/>
  <c r="AA10" i="3"/>
  <c r="AB4" i="3"/>
  <c r="AA4" i="3"/>
  <c r="AB6" i="3"/>
  <c r="AA6" i="3"/>
  <c r="AB7" i="3"/>
  <c r="AA7" i="3"/>
  <c r="AB5" i="3"/>
  <c r="AB27" i="3"/>
  <c r="AA27" i="3"/>
  <c r="AB41" i="3"/>
  <c r="AA41" i="3"/>
  <c r="AB48" i="3"/>
  <c r="AA48" i="3"/>
  <c r="AB20" i="3"/>
  <c r="AA20" i="3"/>
  <c r="H4" i="3"/>
  <c r="K4" i="3" s="1"/>
  <c r="O4" i="3" s="1"/>
  <c r="P4" i="3" s="1"/>
  <c r="T11" i="3"/>
  <c r="V11" i="3" s="1"/>
  <c r="AB16" i="3"/>
  <c r="AA18" i="3"/>
  <c r="AB18" i="3"/>
  <c r="AB17" i="3"/>
  <c r="AA17" i="3"/>
  <c r="AB21" i="3"/>
  <c r="AB40" i="3"/>
  <c r="AA40" i="3"/>
  <c r="AB47" i="3"/>
  <c r="AA47" i="3"/>
  <c r="AB55" i="3"/>
  <c r="AA55" i="3"/>
  <c r="T25" i="3"/>
  <c r="V25" i="3" s="1"/>
  <c r="T26" i="3"/>
  <c r="V26" i="3" s="1"/>
  <c r="T38" i="3"/>
  <c r="V38" i="3" s="1"/>
  <c r="AB43" i="3"/>
  <c r="I49" i="3"/>
  <c r="M49" i="3" s="1"/>
  <c r="H50" i="3"/>
  <c r="K50" i="3" s="1"/>
  <c r="O50" i="3" s="1"/>
  <c r="P50" i="3" s="1"/>
  <c r="AB50" i="3"/>
  <c r="T53" i="3"/>
  <c r="V53" i="3" s="1"/>
  <c r="H53" i="3"/>
  <c r="K53" i="3" s="1"/>
  <c r="O53" i="3" s="1"/>
  <c r="P53" i="3" s="1"/>
  <c r="AB30" i="3"/>
  <c r="AA30" i="3"/>
  <c r="AB36" i="3"/>
  <c r="AA36" i="3"/>
  <c r="AB51" i="3"/>
  <c r="AA51" i="3"/>
  <c r="AA52" i="3"/>
  <c r="T28" i="3"/>
  <c r="V28" i="3" s="1"/>
  <c r="T42" i="3"/>
  <c r="V42" i="3" s="1"/>
  <c r="T49" i="3"/>
  <c r="V49" i="3" s="1"/>
  <c r="H49" i="3"/>
  <c r="K49" i="3" s="1"/>
  <c r="O49" i="3" s="1"/>
  <c r="P49" i="3" s="1"/>
  <c r="E55" i="1"/>
  <c r="I55" i="1" s="1"/>
  <c r="M55" i="1" s="1"/>
  <c r="E54" i="1"/>
  <c r="F55" i="1"/>
  <c r="Z55" i="1"/>
  <c r="Y55" i="1"/>
  <c r="W55" i="1"/>
  <c r="G55" i="1"/>
  <c r="T55" i="1" s="1"/>
  <c r="V55" i="1" s="1"/>
  <c r="G54" i="1"/>
  <c r="H54" i="1" s="1"/>
  <c r="F54" i="1"/>
  <c r="G53" i="1"/>
  <c r="H53" i="1" s="1"/>
  <c r="K53" i="1" s="1"/>
  <c r="O53" i="1" s="1"/>
  <c r="P53" i="1" s="1"/>
  <c r="F53" i="1"/>
  <c r="E53" i="1"/>
  <c r="G44" i="1"/>
  <c r="H44" i="1" s="1"/>
  <c r="K44" i="1" s="1"/>
  <c r="O44" i="1" s="1"/>
  <c r="P44" i="1" s="1"/>
  <c r="F44" i="1"/>
  <c r="E44" i="1"/>
  <c r="G43" i="1"/>
  <c r="H43" i="1" s="1"/>
  <c r="K43" i="1" s="1"/>
  <c r="O43" i="1" s="1"/>
  <c r="P43" i="1" s="1"/>
  <c r="F43" i="1"/>
  <c r="E43" i="1"/>
  <c r="G42" i="1"/>
  <c r="H42" i="1" s="1"/>
  <c r="K42" i="1" s="1"/>
  <c r="O42" i="1" s="1"/>
  <c r="P42" i="1" s="1"/>
  <c r="F42" i="1"/>
  <c r="J42" i="1" s="1"/>
  <c r="N42" i="1" s="1"/>
  <c r="Q42" i="1" s="1"/>
  <c r="E42" i="1"/>
  <c r="T33" i="1"/>
  <c r="V33" i="1" s="1"/>
  <c r="AB33" i="1" s="1"/>
  <c r="G33" i="1"/>
  <c r="H33" i="1" s="1"/>
  <c r="K33" i="1" s="1"/>
  <c r="O33" i="1" s="1"/>
  <c r="P33" i="1" s="1"/>
  <c r="F33" i="1"/>
  <c r="J33" i="1" s="1"/>
  <c r="N33" i="1" s="1"/>
  <c r="Q33" i="1" s="1"/>
  <c r="E33" i="1"/>
  <c r="I33" i="1" s="1"/>
  <c r="M33" i="1" s="1"/>
  <c r="G32" i="1"/>
  <c r="H32" i="1" s="1"/>
  <c r="K32" i="1" s="1"/>
  <c r="O32" i="1" s="1"/>
  <c r="P32" i="1" s="1"/>
  <c r="F32" i="1"/>
  <c r="E32" i="1"/>
  <c r="G31" i="1"/>
  <c r="H31" i="1" s="1"/>
  <c r="K31" i="1" s="1"/>
  <c r="F31" i="1"/>
  <c r="E31" i="1"/>
  <c r="G22" i="1"/>
  <c r="H22" i="1" s="1"/>
  <c r="K22" i="1" s="1"/>
  <c r="O22" i="1" s="1"/>
  <c r="P22" i="1" s="1"/>
  <c r="F22" i="1"/>
  <c r="E22" i="1"/>
  <c r="G21" i="1"/>
  <c r="H21" i="1" s="1"/>
  <c r="K21" i="1" s="1"/>
  <c r="O21" i="1" s="1"/>
  <c r="P21" i="1" s="1"/>
  <c r="F21" i="1"/>
  <c r="J21" i="1" s="1"/>
  <c r="N21" i="1" s="1"/>
  <c r="Q21" i="1" s="1"/>
  <c r="E21" i="1"/>
  <c r="I21" i="1" s="1"/>
  <c r="M21" i="1" s="1"/>
  <c r="G20" i="1"/>
  <c r="H20" i="1" s="1"/>
  <c r="K20" i="1" s="1"/>
  <c r="O20" i="1" s="1"/>
  <c r="P20" i="1" s="1"/>
  <c r="F20" i="1"/>
  <c r="E20" i="1"/>
  <c r="T22" i="1"/>
  <c r="V22" i="1" s="1"/>
  <c r="AB22" i="1" s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Z11" i="1"/>
  <c r="Y11" i="1"/>
  <c r="Y21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Z21" i="1"/>
  <c r="Z25" i="1"/>
  <c r="Z26" i="1"/>
  <c r="Z27" i="1"/>
  <c r="Z28" i="1"/>
  <c r="Z29" i="1"/>
  <c r="Z30" i="1"/>
  <c r="Z31" i="1"/>
  <c r="Z32" i="1"/>
  <c r="Y25" i="1"/>
  <c r="Y26" i="1"/>
  <c r="Y27" i="1"/>
  <c r="Y28" i="1"/>
  <c r="Y29" i="1"/>
  <c r="Y30" i="1"/>
  <c r="Y31" i="1"/>
  <c r="Y32" i="1"/>
  <c r="Z36" i="1"/>
  <c r="Z37" i="1"/>
  <c r="Z38" i="1"/>
  <c r="Z39" i="1"/>
  <c r="Z40" i="1"/>
  <c r="Z41" i="1"/>
  <c r="Z42" i="1"/>
  <c r="Z43" i="1"/>
  <c r="Y36" i="1"/>
  <c r="Y37" i="1"/>
  <c r="Y38" i="1"/>
  <c r="Y39" i="1"/>
  <c r="Y40" i="1"/>
  <c r="Y41" i="1"/>
  <c r="Y42" i="1"/>
  <c r="Y43" i="1"/>
  <c r="Z47" i="1"/>
  <c r="Z48" i="1"/>
  <c r="Z49" i="1"/>
  <c r="Z50" i="1"/>
  <c r="Z51" i="1"/>
  <c r="Z52" i="1"/>
  <c r="Z53" i="1"/>
  <c r="Z54" i="1"/>
  <c r="Y47" i="1"/>
  <c r="Y48" i="1"/>
  <c r="Y49" i="1"/>
  <c r="Y50" i="1"/>
  <c r="Y51" i="1"/>
  <c r="Y52" i="1"/>
  <c r="Y53" i="1"/>
  <c r="Y54" i="1"/>
  <c r="W54" i="1"/>
  <c r="W53" i="1"/>
  <c r="W52" i="1"/>
  <c r="W51" i="1"/>
  <c r="W50" i="1"/>
  <c r="W49" i="1"/>
  <c r="W48" i="1"/>
  <c r="W47" i="1"/>
  <c r="W37" i="1"/>
  <c r="W38" i="1"/>
  <c r="W39" i="1"/>
  <c r="W40" i="1"/>
  <c r="W41" i="1"/>
  <c r="W42" i="1"/>
  <c r="W43" i="1"/>
  <c r="W36" i="1"/>
  <c r="W25" i="1"/>
  <c r="W26" i="1"/>
  <c r="W27" i="1"/>
  <c r="W28" i="1"/>
  <c r="W29" i="1"/>
  <c r="W30" i="1"/>
  <c r="W31" i="1"/>
  <c r="W32" i="1"/>
  <c r="W14" i="1"/>
  <c r="W15" i="1"/>
  <c r="W16" i="1"/>
  <c r="W17" i="1"/>
  <c r="W18" i="1"/>
  <c r="W19" i="1"/>
  <c r="W20" i="1"/>
  <c r="W21" i="1"/>
  <c r="W3" i="1"/>
  <c r="W4" i="1"/>
  <c r="W5" i="1"/>
  <c r="W6" i="1"/>
  <c r="W7" i="1"/>
  <c r="W8" i="1"/>
  <c r="W9" i="1"/>
  <c r="W10" i="1"/>
  <c r="W11" i="1"/>
  <c r="E47" i="1"/>
  <c r="E48" i="1"/>
  <c r="E49" i="1"/>
  <c r="E50" i="1"/>
  <c r="E51" i="1"/>
  <c r="E52" i="1"/>
  <c r="E36" i="1"/>
  <c r="E37" i="1"/>
  <c r="E38" i="1"/>
  <c r="E39" i="1"/>
  <c r="E40" i="1"/>
  <c r="E41" i="1"/>
  <c r="F25" i="1"/>
  <c r="F26" i="1"/>
  <c r="F27" i="1"/>
  <c r="F28" i="1"/>
  <c r="F29" i="1"/>
  <c r="F30" i="1"/>
  <c r="E25" i="1"/>
  <c r="E26" i="1"/>
  <c r="E27" i="1"/>
  <c r="E28" i="1"/>
  <c r="E29" i="1"/>
  <c r="E30" i="1"/>
  <c r="H14" i="1"/>
  <c r="K14" i="1" s="1"/>
  <c r="O14" i="1" s="1"/>
  <c r="P14" i="1" s="1"/>
  <c r="H15" i="1"/>
  <c r="K15" i="1" s="1"/>
  <c r="O15" i="1" s="1"/>
  <c r="P15" i="1" s="1"/>
  <c r="H16" i="1"/>
  <c r="K16" i="1" s="1"/>
  <c r="O16" i="1" s="1"/>
  <c r="P16" i="1" s="1"/>
  <c r="H17" i="1"/>
  <c r="K17" i="1" s="1"/>
  <c r="O17" i="1" s="1"/>
  <c r="P17" i="1" s="1"/>
  <c r="H18" i="1"/>
  <c r="K18" i="1" s="1"/>
  <c r="O18" i="1" s="1"/>
  <c r="P18" i="1" s="1"/>
  <c r="H19" i="1"/>
  <c r="K19" i="1" s="1"/>
  <c r="O19" i="1" s="1"/>
  <c r="P19" i="1" s="1"/>
  <c r="F19" i="1"/>
  <c r="J19" i="1" s="1"/>
  <c r="N19" i="1" s="1"/>
  <c r="Q19" i="1" s="1"/>
  <c r="F18" i="1"/>
  <c r="J18" i="1" s="1"/>
  <c r="N18" i="1" s="1"/>
  <c r="Q18" i="1" s="1"/>
  <c r="F17" i="1"/>
  <c r="J17" i="1" s="1"/>
  <c r="N17" i="1" s="1"/>
  <c r="Q17" i="1" s="1"/>
  <c r="F16" i="1"/>
  <c r="J16" i="1" s="1"/>
  <c r="N16" i="1" s="1"/>
  <c r="Q16" i="1" s="1"/>
  <c r="F15" i="1"/>
  <c r="J15" i="1" s="1"/>
  <c r="N15" i="1" s="1"/>
  <c r="Q15" i="1" s="1"/>
  <c r="F14" i="1"/>
  <c r="J14" i="1" s="1"/>
  <c r="N14" i="1" s="1"/>
  <c r="Q14" i="1" s="1"/>
  <c r="F11" i="1"/>
  <c r="E14" i="1"/>
  <c r="I14" i="1" s="1"/>
  <c r="M14" i="1" s="1"/>
  <c r="E15" i="1"/>
  <c r="I15" i="1" s="1"/>
  <c r="M15" i="1" s="1"/>
  <c r="E16" i="1"/>
  <c r="I16" i="1" s="1"/>
  <c r="M16" i="1" s="1"/>
  <c r="E17" i="1"/>
  <c r="I17" i="1" s="1"/>
  <c r="M17" i="1" s="1"/>
  <c r="E18" i="1"/>
  <c r="I18" i="1" s="1"/>
  <c r="M18" i="1" s="1"/>
  <c r="E19" i="1"/>
  <c r="I19" i="1" s="1"/>
  <c r="M19" i="1" s="1"/>
  <c r="E11" i="1"/>
  <c r="S29" i="1"/>
  <c r="S28" i="1"/>
  <c r="S27" i="1"/>
  <c r="T19" i="1"/>
  <c r="V19" i="1" s="1"/>
  <c r="S18" i="1"/>
  <c r="T18" i="1" s="1"/>
  <c r="V18" i="1" s="1"/>
  <c r="T17" i="1"/>
  <c r="V17" i="1" s="1"/>
  <c r="T16" i="1"/>
  <c r="V16" i="1" s="1"/>
  <c r="T15" i="1"/>
  <c r="V15" i="1" s="1"/>
  <c r="T14" i="1"/>
  <c r="V14" i="1" s="1"/>
  <c r="G10" i="1"/>
  <c r="F10" i="1"/>
  <c r="E10" i="1"/>
  <c r="G9" i="1"/>
  <c r="F9" i="1"/>
  <c r="E9" i="1"/>
  <c r="G8" i="1"/>
  <c r="T8" i="1" s="1"/>
  <c r="V8" i="1" s="1"/>
  <c r="F8" i="1"/>
  <c r="E8" i="1"/>
  <c r="G7" i="1"/>
  <c r="H7" i="1" s="1"/>
  <c r="K7" i="1" s="1"/>
  <c r="O7" i="1" s="1"/>
  <c r="P7" i="1" s="1"/>
  <c r="F7" i="1"/>
  <c r="E7" i="1"/>
  <c r="G6" i="1"/>
  <c r="H6" i="1" s="1"/>
  <c r="K6" i="1" s="1"/>
  <c r="F6" i="1"/>
  <c r="E6" i="1"/>
  <c r="G5" i="1"/>
  <c r="H5" i="1" s="1"/>
  <c r="K5" i="1" s="1"/>
  <c r="F5" i="1"/>
  <c r="J5" i="1" s="1"/>
  <c r="E5" i="1"/>
  <c r="G4" i="1"/>
  <c r="H4" i="1" s="1"/>
  <c r="K4" i="1" s="1"/>
  <c r="O4" i="1" s="1"/>
  <c r="P4" i="1" s="1"/>
  <c r="F4" i="1"/>
  <c r="E4" i="1"/>
  <c r="G3" i="1"/>
  <c r="H3" i="1" s="1"/>
  <c r="K3" i="1" s="1"/>
  <c r="O3" i="1" s="1"/>
  <c r="P3" i="1" s="1"/>
  <c r="F3" i="1"/>
  <c r="E3" i="1"/>
  <c r="G11" i="1"/>
  <c r="J11" i="1" s="1"/>
  <c r="N11" i="1" s="1"/>
  <c r="Q11" i="1" s="1"/>
  <c r="G30" i="1"/>
  <c r="H30" i="1" s="1"/>
  <c r="K30" i="1" s="1"/>
  <c r="G29" i="1"/>
  <c r="G28" i="1"/>
  <c r="H28" i="1" s="1"/>
  <c r="K28" i="1" s="1"/>
  <c r="G27" i="1"/>
  <c r="H27" i="1" s="1"/>
  <c r="K27" i="1" s="1"/>
  <c r="G26" i="1"/>
  <c r="H26" i="1" s="1"/>
  <c r="K26" i="1" s="1"/>
  <c r="G25" i="1"/>
  <c r="T25" i="1" s="1"/>
  <c r="G41" i="1"/>
  <c r="F41" i="1"/>
  <c r="G40" i="1"/>
  <c r="T40" i="1" s="1"/>
  <c r="V40" i="1" s="1"/>
  <c r="F40" i="1"/>
  <c r="G39" i="1"/>
  <c r="F39" i="1"/>
  <c r="G38" i="1"/>
  <c r="I38" i="1" s="1"/>
  <c r="M38" i="1" s="1"/>
  <c r="F38" i="1"/>
  <c r="G37" i="1"/>
  <c r="F37" i="1"/>
  <c r="G36" i="1"/>
  <c r="H36" i="1" s="1"/>
  <c r="K36" i="1" s="1"/>
  <c r="O36" i="1" s="1"/>
  <c r="P36" i="1" s="1"/>
  <c r="F36" i="1"/>
  <c r="G47" i="1"/>
  <c r="G48" i="1"/>
  <c r="H48" i="1" s="1"/>
  <c r="K48" i="1" s="1"/>
  <c r="O48" i="1" s="1"/>
  <c r="P48" i="1" s="1"/>
  <c r="G49" i="1"/>
  <c r="H49" i="1" s="1"/>
  <c r="K49" i="1" s="1"/>
  <c r="O49" i="1" s="1"/>
  <c r="P49" i="1" s="1"/>
  <c r="G50" i="1"/>
  <c r="G51" i="1"/>
  <c r="G52" i="1"/>
  <c r="H52" i="1" s="1"/>
  <c r="K52" i="1" s="1"/>
  <c r="O52" i="1" s="1"/>
  <c r="P52" i="1" s="1"/>
  <c r="F47" i="1"/>
  <c r="F48" i="1"/>
  <c r="F49" i="1"/>
  <c r="F50" i="1"/>
  <c r="F51" i="1"/>
  <c r="F52" i="1"/>
  <c r="AB37" i="3" l="1"/>
  <c r="AA15" i="3"/>
  <c r="AB14" i="3"/>
  <c r="AA22" i="3"/>
  <c r="AB22" i="3"/>
  <c r="T29" i="1"/>
  <c r="AB54" i="3"/>
  <c r="AB49" i="3"/>
  <c r="AA49" i="3"/>
  <c r="AB28" i="3"/>
  <c r="AA28" i="3"/>
  <c r="AB26" i="3"/>
  <c r="AA26" i="3"/>
  <c r="AA11" i="3"/>
  <c r="AB11" i="3"/>
  <c r="AB42" i="3"/>
  <c r="AA42" i="3"/>
  <c r="AB53" i="3"/>
  <c r="AA53" i="3"/>
  <c r="AB38" i="3"/>
  <c r="AA38" i="3"/>
  <c r="AB25" i="3"/>
  <c r="AA25" i="3"/>
  <c r="I20" i="1"/>
  <c r="M20" i="1" s="1"/>
  <c r="J6" i="1"/>
  <c r="I9" i="1"/>
  <c r="J10" i="1"/>
  <c r="N10" i="1" s="1"/>
  <c r="Q10" i="1" s="1"/>
  <c r="J52" i="1"/>
  <c r="N52" i="1" s="1"/>
  <c r="Q52" i="1" s="1"/>
  <c r="J48" i="1"/>
  <c r="N48" i="1" s="1"/>
  <c r="Q48" i="1" s="1"/>
  <c r="I3" i="1"/>
  <c r="J51" i="1"/>
  <c r="N51" i="1" s="1"/>
  <c r="Q51" i="1" s="1"/>
  <c r="J47" i="1"/>
  <c r="N47" i="1" s="1"/>
  <c r="Q47" i="1" s="1"/>
  <c r="I6" i="1"/>
  <c r="I10" i="1"/>
  <c r="T26" i="1"/>
  <c r="V26" i="1" s="1"/>
  <c r="J20" i="1"/>
  <c r="N20" i="1" s="1"/>
  <c r="Q20" i="1" s="1"/>
  <c r="J55" i="1"/>
  <c r="N55" i="1" s="1"/>
  <c r="Q55" i="1" s="1"/>
  <c r="AB55" i="1"/>
  <c r="AA55" i="1"/>
  <c r="I11" i="1"/>
  <c r="M11" i="1" s="1"/>
  <c r="I52" i="1"/>
  <c r="M52" i="1" s="1"/>
  <c r="T31" i="1"/>
  <c r="T44" i="1"/>
  <c r="V44" i="1" s="1"/>
  <c r="AA44" i="1" s="1"/>
  <c r="I54" i="1"/>
  <c r="M54" i="1" s="1"/>
  <c r="J50" i="1"/>
  <c r="N50" i="1" s="1"/>
  <c r="Q50" i="1" s="1"/>
  <c r="T3" i="1"/>
  <c r="V3" i="1" s="1"/>
  <c r="AB3" i="1" s="1"/>
  <c r="I22" i="1"/>
  <c r="M22" i="1" s="1"/>
  <c r="J31" i="1"/>
  <c r="N31" i="1" s="1"/>
  <c r="Q31" i="1" s="1"/>
  <c r="T30" i="1"/>
  <c r="I44" i="1"/>
  <c r="M44" i="1" s="1"/>
  <c r="I53" i="1"/>
  <c r="M53" i="1" s="1"/>
  <c r="J54" i="1"/>
  <c r="N54" i="1" s="1"/>
  <c r="Q54" i="1" s="1"/>
  <c r="J22" i="1"/>
  <c r="N22" i="1" s="1"/>
  <c r="Q22" i="1" s="1"/>
  <c r="J44" i="1"/>
  <c r="N44" i="1" s="1"/>
  <c r="Q44" i="1" s="1"/>
  <c r="J53" i="1"/>
  <c r="N53" i="1" s="1"/>
  <c r="Q53" i="1" s="1"/>
  <c r="H55" i="1"/>
  <c r="K55" i="1" s="1"/>
  <c r="O55" i="1" s="1"/>
  <c r="P55" i="1" s="1"/>
  <c r="K54" i="1"/>
  <c r="O54" i="1" s="1"/>
  <c r="P54" i="1" s="1"/>
  <c r="J29" i="1"/>
  <c r="N29" i="1" s="1"/>
  <c r="Q29" i="1" s="1"/>
  <c r="I32" i="1"/>
  <c r="M32" i="1" s="1"/>
  <c r="I43" i="1"/>
  <c r="M43" i="1" s="1"/>
  <c r="T27" i="1"/>
  <c r="V27" i="1" s="1"/>
  <c r="O31" i="1"/>
  <c r="P31" i="1" s="1"/>
  <c r="J36" i="1"/>
  <c r="N36" i="1" s="1"/>
  <c r="Q36" i="1" s="1"/>
  <c r="T36" i="1"/>
  <c r="V36" i="1" s="1"/>
  <c r="AB36" i="1" s="1"/>
  <c r="I31" i="1"/>
  <c r="M31" i="1" s="1"/>
  <c r="J32" i="1"/>
  <c r="N32" i="1" s="1"/>
  <c r="Q32" i="1" s="1"/>
  <c r="T32" i="1"/>
  <c r="V32" i="1" s="1"/>
  <c r="AB32" i="1" s="1"/>
  <c r="T28" i="1"/>
  <c r="V28" i="1" s="1"/>
  <c r="AA28" i="1" s="1"/>
  <c r="I42" i="1"/>
  <c r="M42" i="1" s="1"/>
  <c r="J43" i="1"/>
  <c r="N43" i="1" s="1"/>
  <c r="Q43" i="1" s="1"/>
  <c r="I29" i="1"/>
  <c r="M29" i="1" s="1"/>
  <c r="J26" i="1"/>
  <c r="N26" i="1" s="1"/>
  <c r="Q26" i="1" s="1"/>
  <c r="T7" i="1"/>
  <c r="V7" i="1" s="1"/>
  <c r="AB7" i="1" s="1"/>
  <c r="H8" i="1"/>
  <c r="K8" i="1" s="1"/>
  <c r="J28" i="1"/>
  <c r="N28" i="1" s="1"/>
  <c r="Q28" i="1" s="1"/>
  <c r="I47" i="1"/>
  <c r="M47" i="1" s="1"/>
  <c r="I28" i="1"/>
  <c r="M28" i="1" s="1"/>
  <c r="T21" i="1"/>
  <c r="V21" i="1" s="1"/>
  <c r="AA21" i="1" s="1"/>
  <c r="J49" i="1"/>
  <c r="N49" i="1" s="1"/>
  <c r="Q49" i="1" s="1"/>
  <c r="J41" i="1"/>
  <c r="N41" i="1" s="1"/>
  <c r="Q41" i="1" s="1"/>
  <c r="T11" i="1"/>
  <c r="V11" i="1" s="1"/>
  <c r="AB11" i="1" s="1"/>
  <c r="T20" i="1"/>
  <c r="V20" i="1" s="1"/>
  <c r="AA20" i="1" s="1"/>
  <c r="I26" i="1"/>
  <c r="M26" i="1" s="1"/>
  <c r="J30" i="1"/>
  <c r="N30" i="1" s="1"/>
  <c r="Q30" i="1" s="1"/>
  <c r="H47" i="1"/>
  <c r="K47" i="1" s="1"/>
  <c r="O47" i="1" s="1"/>
  <c r="P47" i="1" s="1"/>
  <c r="AB17" i="1"/>
  <c r="AA17" i="1"/>
  <c r="T53" i="1"/>
  <c r="V53" i="1" s="1"/>
  <c r="T37" i="1"/>
  <c r="V37" i="1" s="1"/>
  <c r="H37" i="1"/>
  <c r="K37" i="1" s="1"/>
  <c r="O37" i="1" s="1"/>
  <c r="P37" i="1" s="1"/>
  <c r="I37" i="1"/>
  <c r="M37" i="1" s="1"/>
  <c r="T52" i="1"/>
  <c r="V52" i="1" s="1"/>
  <c r="J38" i="1"/>
  <c r="N38" i="1" s="1"/>
  <c r="Q38" i="1" s="1"/>
  <c r="AB14" i="1"/>
  <c r="AA14" i="1"/>
  <c r="AB18" i="1"/>
  <c r="AA18" i="1"/>
  <c r="AB19" i="1"/>
  <c r="AA19" i="1"/>
  <c r="I25" i="1"/>
  <c r="M25" i="1" s="1"/>
  <c r="J25" i="1"/>
  <c r="N25" i="1" s="1"/>
  <c r="Q25" i="1" s="1"/>
  <c r="I48" i="1"/>
  <c r="M48" i="1" s="1"/>
  <c r="AA40" i="1"/>
  <c r="AB40" i="1"/>
  <c r="T49" i="1"/>
  <c r="V49" i="1" s="1"/>
  <c r="H39" i="1"/>
  <c r="K39" i="1" s="1"/>
  <c r="O39" i="1" s="1"/>
  <c r="P39" i="1" s="1"/>
  <c r="T39" i="1"/>
  <c r="V39" i="1" s="1"/>
  <c r="T43" i="1"/>
  <c r="V43" i="1" s="1"/>
  <c r="T48" i="1"/>
  <c r="V48" i="1" s="1"/>
  <c r="J40" i="1"/>
  <c r="N40" i="1" s="1"/>
  <c r="Q40" i="1" s="1"/>
  <c r="H25" i="1"/>
  <c r="K25" i="1" s="1"/>
  <c r="O25" i="1" s="1"/>
  <c r="P25" i="1" s="1"/>
  <c r="M3" i="1"/>
  <c r="T38" i="1"/>
  <c r="V38" i="1" s="1"/>
  <c r="H38" i="1"/>
  <c r="K38" i="1" s="1"/>
  <c r="O38" i="1" s="1"/>
  <c r="P38" i="1" s="1"/>
  <c r="AA8" i="1"/>
  <c r="AB8" i="1"/>
  <c r="AB16" i="1"/>
  <c r="AA16" i="1"/>
  <c r="I39" i="1"/>
  <c r="M39" i="1" s="1"/>
  <c r="T41" i="1"/>
  <c r="V41" i="1" s="1"/>
  <c r="H41" i="1"/>
  <c r="K41" i="1" s="1"/>
  <c r="O41" i="1" s="1"/>
  <c r="P41" i="1" s="1"/>
  <c r="I41" i="1"/>
  <c r="M41" i="1" s="1"/>
  <c r="AB15" i="1"/>
  <c r="AA15" i="1"/>
  <c r="I51" i="1"/>
  <c r="M51" i="1" s="1"/>
  <c r="H51" i="1"/>
  <c r="K51" i="1" s="1"/>
  <c r="O51" i="1" s="1"/>
  <c r="P51" i="1" s="1"/>
  <c r="T51" i="1"/>
  <c r="V51" i="1" s="1"/>
  <c r="T47" i="1"/>
  <c r="V47" i="1" s="1"/>
  <c r="T42" i="1"/>
  <c r="V42" i="1" s="1"/>
  <c r="I50" i="1"/>
  <c r="M50" i="1" s="1"/>
  <c r="H50" i="1"/>
  <c r="K50" i="1" s="1"/>
  <c r="O50" i="1" s="1"/>
  <c r="P50" i="1" s="1"/>
  <c r="T54" i="1"/>
  <c r="V54" i="1" s="1"/>
  <c r="T50" i="1"/>
  <c r="V50" i="1" s="1"/>
  <c r="J37" i="1"/>
  <c r="N37" i="1" s="1"/>
  <c r="Q37" i="1" s="1"/>
  <c r="J39" i="1"/>
  <c r="N39" i="1" s="1"/>
  <c r="Q39" i="1" s="1"/>
  <c r="I5" i="1"/>
  <c r="M5" i="1" s="1"/>
  <c r="I7" i="1"/>
  <c r="M7" i="1" s="1"/>
  <c r="H40" i="1"/>
  <c r="K40" i="1" s="1"/>
  <c r="O40" i="1" s="1"/>
  <c r="P40" i="1" s="1"/>
  <c r="I49" i="1"/>
  <c r="M49" i="1" s="1"/>
  <c r="T10" i="1"/>
  <c r="V10" i="1" s="1"/>
  <c r="T6" i="1"/>
  <c r="V6" i="1" s="1"/>
  <c r="T4" i="1"/>
  <c r="V4" i="1" s="1"/>
  <c r="J9" i="1"/>
  <c r="N9" i="1" s="1"/>
  <c r="Q9" i="1" s="1"/>
  <c r="H11" i="1"/>
  <c r="K11" i="1" s="1"/>
  <c r="O11" i="1" s="1"/>
  <c r="P11" i="1" s="1"/>
  <c r="I27" i="1"/>
  <c r="M27" i="1" s="1"/>
  <c r="J27" i="1"/>
  <c r="N27" i="1" s="1"/>
  <c r="Q27" i="1" s="1"/>
  <c r="T9" i="1"/>
  <c r="V9" i="1" s="1"/>
  <c r="T5" i="1"/>
  <c r="V5" i="1" s="1"/>
  <c r="V25" i="1"/>
  <c r="V29" i="1"/>
  <c r="J8" i="1"/>
  <c r="N8" i="1" s="1"/>
  <c r="Q8" i="1" s="1"/>
  <c r="J4" i="1"/>
  <c r="N4" i="1" s="1"/>
  <c r="Q4" i="1" s="1"/>
  <c r="H10" i="1"/>
  <c r="K10" i="1" s="1"/>
  <c r="O10" i="1" s="1"/>
  <c r="P10" i="1" s="1"/>
  <c r="H29" i="1"/>
  <c r="K29" i="1" s="1"/>
  <c r="O29" i="1" s="1"/>
  <c r="P29" i="1" s="1"/>
  <c r="V31" i="1"/>
  <c r="O26" i="1"/>
  <c r="P26" i="1" s="1"/>
  <c r="O30" i="1"/>
  <c r="P30" i="1" s="1"/>
  <c r="M6" i="1"/>
  <c r="J7" i="1"/>
  <c r="N7" i="1" s="1"/>
  <c r="Q7" i="1" s="1"/>
  <c r="J3" i="1"/>
  <c r="N3" i="1" s="1"/>
  <c r="Q3" i="1" s="1"/>
  <c r="I8" i="1"/>
  <c r="M8" i="1" s="1"/>
  <c r="I4" i="1"/>
  <c r="M4" i="1" s="1"/>
  <c r="H9" i="1"/>
  <c r="K9" i="1" s="1"/>
  <c r="O9" i="1" s="1"/>
  <c r="P9" i="1" s="1"/>
  <c r="I30" i="1"/>
  <c r="M30" i="1" s="1"/>
  <c r="V30" i="1"/>
  <c r="I40" i="1"/>
  <c r="M40" i="1" s="1"/>
  <c r="I36" i="1"/>
  <c r="M36" i="1" s="1"/>
  <c r="O28" i="1"/>
  <c r="P28" i="1" s="1"/>
  <c r="O27" i="1"/>
  <c r="P27" i="1" s="1"/>
  <c r="M10" i="1"/>
  <c r="M9" i="1"/>
  <c r="N6" i="1"/>
  <c r="Q6" i="1" s="1"/>
  <c r="N5" i="1"/>
  <c r="Q5" i="1" s="1"/>
  <c r="O8" i="1"/>
  <c r="P8" i="1" s="1"/>
  <c r="O6" i="1"/>
  <c r="P6" i="1" s="1"/>
  <c r="O5" i="1"/>
  <c r="P5" i="1" s="1"/>
  <c r="AA32" i="1" l="1"/>
  <c r="AA36" i="1"/>
  <c r="AA7" i="1"/>
  <c r="AA3" i="1"/>
  <c r="AB44" i="1"/>
  <c r="AA26" i="1"/>
  <c r="AB26" i="1"/>
  <c r="AA11" i="1"/>
  <c r="AB28" i="1"/>
  <c r="AB20" i="1"/>
  <c r="AB21" i="1"/>
  <c r="AB30" i="1"/>
  <c r="AA30" i="1"/>
  <c r="AB31" i="1"/>
  <c r="AA31" i="1"/>
  <c r="AA9" i="1"/>
  <c r="AB9" i="1"/>
  <c r="AA6" i="1"/>
  <c r="AB6" i="1"/>
  <c r="AA51" i="1"/>
  <c r="AB51" i="1"/>
  <c r="AB29" i="1"/>
  <c r="AA29" i="1"/>
  <c r="AA10" i="1"/>
  <c r="AB10" i="1"/>
  <c r="AB48" i="1"/>
  <c r="AA48" i="1"/>
  <c r="AB43" i="1"/>
  <c r="AA43" i="1"/>
  <c r="AB49" i="1"/>
  <c r="AA49" i="1"/>
  <c r="AB52" i="1"/>
  <c r="AA52" i="1"/>
  <c r="AB25" i="1"/>
  <c r="AA25" i="1"/>
  <c r="AB27" i="1"/>
  <c r="AA27" i="1"/>
  <c r="AB50" i="1"/>
  <c r="AA50" i="1"/>
  <c r="AB42" i="1"/>
  <c r="AA42" i="1"/>
  <c r="AB37" i="1"/>
  <c r="AA37" i="1"/>
  <c r="AA5" i="1"/>
  <c r="AB5" i="1"/>
  <c r="AA4" i="1"/>
  <c r="AB4" i="1"/>
  <c r="AB54" i="1"/>
  <c r="AA54" i="1"/>
  <c r="AA47" i="1"/>
  <c r="AB47" i="1"/>
  <c r="AB41" i="1"/>
  <c r="AA41" i="1"/>
  <c r="AB38" i="1"/>
  <c r="AA38" i="1"/>
  <c r="AB39" i="1"/>
  <c r="AA39" i="1"/>
  <c r="AB53" i="1"/>
  <c r="AA53" i="1"/>
</calcChain>
</file>

<file path=xl/sharedStrings.xml><?xml version="1.0" encoding="utf-8"?>
<sst xmlns="http://schemas.openxmlformats.org/spreadsheetml/2006/main" count="424" uniqueCount="43">
  <si>
    <t>V</t>
  </si>
  <si>
    <t>G</t>
  </si>
  <si>
    <t>dt0</t>
  </si>
  <si>
    <t>Dl</t>
  </si>
  <si>
    <t>lD</t>
  </si>
  <si>
    <t>lT</t>
  </si>
  <si>
    <t>d0</t>
  </si>
  <si>
    <t>PDAS</t>
  </si>
  <si>
    <t>lD/dx(ep=1)</t>
  </si>
  <si>
    <t>lT/dx(ep=1)</t>
  </si>
  <si>
    <t>PDAS/dx(ep=1)</t>
  </si>
  <si>
    <t>ep</t>
  </si>
  <si>
    <t>lD/dx(ep)</t>
  </si>
  <si>
    <t>lT/dx(ep)</t>
  </si>
  <si>
    <t>PDAS/dx(ep)</t>
  </si>
  <si>
    <t>Nx</t>
  </si>
  <si>
    <t>Ny</t>
  </si>
  <si>
    <t>Nx_simulation</t>
  </si>
  <si>
    <t>lx(micron)</t>
  </si>
  <si>
    <t>N</t>
  </si>
  <si>
    <t>PDAS(micron)</t>
  </si>
  <si>
    <t>equation</t>
  </si>
  <si>
    <t>Ln(V)</t>
  </si>
  <si>
    <t>ln(G)</t>
  </si>
  <si>
    <t>ln(PDAS)</t>
  </si>
  <si>
    <t>weight</t>
  </si>
  <si>
    <t>6\7</t>
  </si>
  <si>
    <t>8\9</t>
  </si>
  <si>
    <t>12\13</t>
  </si>
  <si>
    <t>10\11</t>
  </si>
  <si>
    <t>9\10</t>
  </si>
  <si>
    <t>7\8</t>
  </si>
  <si>
    <t>5\6</t>
  </si>
  <si>
    <t>20-23</t>
  </si>
  <si>
    <t>secondary</t>
  </si>
  <si>
    <t>6\8 or 9/10</t>
  </si>
  <si>
    <t>17\20</t>
  </si>
  <si>
    <t>16\20</t>
  </si>
  <si>
    <t>19\16</t>
  </si>
  <si>
    <t>5\7</t>
  </si>
  <si>
    <t>6\8</t>
  </si>
  <si>
    <t>7\9</t>
  </si>
  <si>
    <t>8\10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</si>
</sst>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6" fontId="1" fillId="0" borderId="0" xfId="0" applyNumberFormat="1" applyFon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0" fontId="2" fillId="2" borderId="0" xfId="0" applyFont="1" applyFill="1"/>
    <xf numFmtId="0" fontId="0" fillId="6" borderId="0" xfId="0" applyFill="1"/>
    <xf numFmtId="16" fontId="0" fillId="0" borderId="0" xfId="0" applyNumberFormat="1"/>
    <xf numFmtId="0" fontId="1" fillId="7" borderId="0" xfId="0" applyFont="1" applyFill="1"/>
    <xf numFmtId="0" fontId="0" fillId="8" borderId="0" xfId="0" applyFill="1"/>
    <xf numFmtId="1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7917480314960629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'Ti-3.4Ni'!$B$3</c:f>
              <c:strCache>
                <c:ptCount val="1"/>
                <c:pt idx="0">
                  <c:v>1.00E+07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6570866141732283E-2"/>
                  <c:y val="-0.61588947214931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'Ti-3.4Ni'!$A$3:$A$11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'Ti-3.4Ni'!$V$3:$V$11</c:f>
              <c:numCache>
                <c:formatCode>General</c:formatCode>
                <c:ptCount val="9"/>
                <c:pt idx="0">
                  <c:v>2.4685714285714289</c:v>
                </c:pt>
                <c:pt idx="1">
                  <c:v>2.1599999999999997</c:v>
                </c:pt>
                <c:pt idx="2">
                  <c:v>1.08</c:v>
                </c:pt>
                <c:pt idx="3">
                  <c:v>0.9257142857142856</c:v>
                </c:pt>
                <c:pt idx="4">
                  <c:v>0.80999999999999994</c:v>
                </c:pt>
                <c:pt idx="5">
                  <c:v>0.72</c:v>
                </c:pt>
                <c:pt idx="6">
                  <c:v>0.57600000000000007</c:v>
                </c:pt>
                <c:pt idx="7">
                  <c:v>0.56000000000000005</c:v>
                </c:pt>
                <c:pt idx="8">
                  <c:v>0.52800000000000002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1-4DFD-8786-D693A0BE751A}"/>
            </c:ext>
          </c:extLst>
        </c:ser>
        <c:ser>
          <c:idx val="2"/>
          <c:order val="1"/>
          <c:tx>
            <c:strRef>
              <c:f>'Ti-3.4Ni'!$B$14</c:f>
              <c:strCache>
                <c:ptCount val="1"/>
                <c:pt idx="0">
                  <c:v>8.00E+06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2952099737532808E-2"/>
                  <c:y val="-0.51270268299795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'Ti-3.4Ni'!$A$14:$A$22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'Ti-3.4Ni'!$V$14:$V$22</c:f>
              <c:numCache>
                <c:formatCode>General</c:formatCode>
                <c:ptCount val="9"/>
                <c:pt idx="0">
                  <c:v>2.8800000000000003</c:v>
                </c:pt>
                <c:pt idx="1">
                  <c:v>2.1599999999999997</c:v>
                </c:pt>
                <c:pt idx="2">
                  <c:v>1.26</c:v>
                </c:pt>
                <c:pt idx="3">
                  <c:v>1.08</c:v>
                </c:pt>
                <c:pt idx="4">
                  <c:v>0.97199999999999998</c:v>
                </c:pt>
                <c:pt idx="5">
                  <c:v>0.89999999999999991</c:v>
                </c:pt>
                <c:pt idx="6">
                  <c:v>0.72</c:v>
                </c:pt>
                <c:pt idx="7">
                  <c:v>0.61599999999999999</c:v>
                </c:pt>
                <c:pt idx="8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1-4AF4-A8D8-9C9D2FB7F8FF}"/>
            </c:ext>
          </c:extLst>
        </c:ser>
        <c:ser>
          <c:idx val="3"/>
          <c:order val="2"/>
          <c:tx>
            <c:strRef>
              <c:f>'Ti-3.4Ni'!$B$25</c:f>
              <c:strCache>
                <c:ptCount val="1"/>
                <c:pt idx="0">
                  <c:v>7.00E+06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8507655293088365E-2"/>
                  <c:y val="-0.40755577427821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'Ti-3.4Ni'!$A$25:$A$33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'Ti-3.4Ni'!$V$25:$V$33</c:f>
              <c:numCache>
                <c:formatCode>General</c:formatCode>
                <c:ptCount val="9"/>
                <c:pt idx="0">
                  <c:v>2.8800000000000003</c:v>
                </c:pt>
                <c:pt idx="1">
                  <c:v>2.1599999999999997</c:v>
                </c:pt>
                <c:pt idx="2">
                  <c:v>1.2342857142857144</c:v>
                </c:pt>
                <c:pt idx="3">
                  <c:v>1.0125</c:v>
                </c:pt>
                <c:pt idx="4">
                  <c:v>0.97199999999999998</c:v>
                </c:pt>
                <c:pt idx="5">
                  <c:v>0.89999999999999991</c:v>
                </c:pt>
                <c:pt idx="6">
                  <c:v>0.76800000000000002</c:v>
                </c:pt>
                <c:pt idx="7">
                  <c:v>0.67199999999999993</c:v>
                </c:pt>
                <c:pt idx="8">
                  <c:v>0.56159999999999999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1-4AF4-A8D8-9C9D2FB7F8FF}"/>
            </c:ext>
          </c:extLst>
        </c:ser>
        <c:ser>
          <c:idx val="4"/>
          <c:order val="3"/>
          <c:tx>
            <c:strRef>
              <c:f>'Ti-3.4Ni'!$B$36</c:f>
              <c:strCache>
                <c:ptCount val="1"/>
                <c:pt idx="0">
                  <c:v>6.00E+06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2404199475065617E-2"/>
                  <c:y val="-0.32694808982210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'Ti-3.4Ni'!$A$36:$A$44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'Ti-3.4Ni'!$V$36:$V$44</c:f>
              <c:numCache>
                <c:formatCode>General</c:formatCode>
                <c:ptCount val="9"/>
                <c:pt idx="0">
                  <c:v>3.1418181818181821</c:v>
                </c:pt>
                <c:pt idx="1">
                  <c:v>2.356363636363636</c:v>
                </c:pt>
                <c:pt idx="2">
                  <c:v>1.35</c:v>
                </c:pt>
                <c:pt idx="3">
                  <c:v>1.2342857142857144</c:v>
                </c:pt>
                <c:pt idx="4">
                  <c:v>1.1108571428571428</c:v>
                </c:pt>
                <c:pt idx="5">
                  <c:v>0.9900000000000001</c:v>
                </c:pt>
                <c:pt idx="6">
                  <c:v>0.86399999999999988</c:v>
                </c:pt>
                <c:pt idx="7">
                  <c:v>0.72799999999999998</c:v>
                </c:pt>
                <c:pt idx="8">
                  <c:v>0.589090909090909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F1-4AF4-A8D8-9C9D2FB7F8FF}"/>
            </c:ext>
          </c:extLst>
        </c:ser>
        <c:ser>
          <c:idx val="1"/>
          <c:order val="4"/>
          <c:tx>
            <c:strRef>
              <c:f>'Ti-3.4Ni'!$B$47</c:f>
              <c:strCache>
                <c:ptCount val="1"/>
                <c:pt idx="0">
                  <c:v>5.00E+06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84864391951006E-2"/>
                  <c:y val="-0.22955125400991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'Ti-3.4Ni'!$A$47:$A$55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'Ti-3.4Ni'!$V$47:$V$55</c:f>
              <c:numCache>
                <c:formatCode>General</c:formatCode>
                <c:ptCount val="9"/>
                <c:pt idx="0">
                  <c:v>3.4560000000000004</c:v>
                </c:pt>
                <c:pt idx="1">
                  <c:v>2.5919999999999996</c:v>
                </c:pt>
                <c:pt idx="2">
                  <c:v>1.44</c:v>
                </c:pt>
                <c:pt idx="3">
                  <c:v>1.3885714285714286</c:v>
                </c:pt>
                <c:pt idx="4">
                  <c:v>1.2342857142857144</c:v>
                </c:pt>
                <c:pt idx="5">
                  <c:v>1.1314285714285715</c:v>
                </c:pt>
                <c:pt idx="6">
                  <c:v>0.98742857142857132</c:v>
                </c:pt>
                <c:pt idx="7">
                  <c:v>0.78400000000000003</c:v>
                </c:pt>
                <c:pt idx="8">
                  <c:v>0.64799999999999991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1-4DFD-8786-D693A0BE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00488"/>
        <c:axId val="372099808"/>
      </c:scatterChart>
      <c:valAx>
        <c:axId val="571500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99808"/>
        <c:crosses val="autoZero"/>
        <c:crossBetween val="midCat"/>
      </c:valAx>
      <c:valAx>
        <c:axId val="3720998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3224956255468074"/>
          <c:y val="4.0427238261883935E-2"/>
          <c:w val="0.13842104111986001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973075804343"/>
          <c:y val="3.60586847502972E-2"/>
          <c:w val="0.83874179018021555"/>
          <c:h val="0.83150749787113731"/>
        </c:manualLayout>
      </c:layout>
      <c:scatterChart>
        <c:scatterStyle val="lineMarker"/>
        <c:varyColors val="0"/>
        <c:ser>
          <c:idx val="2"/>
          <c:order val="0"/>
          <c:tx>
            <c:strRef>
              <c:f>'Ti-7.1Ni'!$B$3</c:f>
              <c:strCache>
                <c:ptCount val="1"/>
                <c:pt idx="0">
                  <c:v>10000000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3302480693886919E-2"/>
                  <c:y val="-0.707066888363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'Ti-7.1Ni'!$V$3:$V$11</c:f>
              <c:numCache>
                <c:formatCode>General</c:formatCode>
                <c:ptCount val="9"/>
                <c:pt idx="0">
                  <c:v>2.0554285714285716</c:v>
                </c:pt>
                <c:pt idx="1">
                  <c:v>1.1890909090909092</c:v>
                </c:pt>
                <c:pt idx="2">
                  <c:v>1.0673280000000001</c:v>
                </c:pt>
                <c:pt idx="3">
                  <c:v>0.72666666666666657</c:v>
                </c:pt>
                <c:pt idx="4">
                  <c:v>0.6976</c:v>
                </c:pt>
                <c:pt idx="5">
                  <c:v>0.59295999999999993</c:v>
                </c:pt>
                <c:pt idx="6">
                  <c:v>0.48832000000000003</c:v>
                </c:pt>
                <c:pt idx="7">
                  <c:v>0.46041599999999994</c:v>
                </c:pt>
                <c:pt idx="8">
                  <c:v>0.39966666666666661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9-4B66-B36E-6ADFBB2312BA}"/>
            </c:ext>
          </c:extLst>
        </c:ser>
        <c:ser>
          <c:idx val="1"/>
          <c:order val="1"/>
          <c:tx>
            <c:strRef>
              <c:f>'Ti-7.1Ni'!$B$14</c:f>
              <c:strCache>
                <c:ptCount val="1"/>
                <c:pt idx="0">
                  <c:v>8000000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097013131572734E-2"/>
                  <c:y val="-0.63980491626851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'Ti-7.1Ni'!$A$14:$A$22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'Ti-7.1Ni'!$V$14:$V$22</c:f>
              <c:numCache>
                <c:formatCode>General</c:formatCode>
                <c:ptCount val="9"/>
                <c:pt idx="0">
                  <c:v>2.5113599999999998</c:v>
                </c:pt>
                <c:pt idx="1">
                  <c:v>1.3564444444444443</c:v>
                </c:pt>
                <c:pt idx="2">
                  <c:v>1.1859200000000001</c:v>
                </c:pt>
                <c:pt idx="3">
                  <c:v>0.71345454545454545</c:v>
                </c:pt>
                <c:pt idx="4">
                  <c:v>0.6976</c:v>
                </c:pt>
                <c:pt idx="5">
                  <c:v>0.64686545454545452</c:v>
                </c:pt>
                <c:pt idx="6">
                  <c:v>0.60209523809523813</c:v>
                </c:pt>
                <c:pt idx="7">
                  <c:v>0.5086666666666666</c:v>
                </c:pt>
                <c:pt idx="8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9-4B66-B36E-6ADFBB2312BA}"/>
            </c:ext>
          </c:extLst>
        </c:ser>
        <c:ser>
          <c:idx val="3"/>
          <c:order val="2"/>
          <c:tx>
            <c:strRef>
              <c:f>'Ti-7.1Ni'!$B$26</c:f>
              <c:strCache>
                <c:ptCount val="1"/>
                <c:pt idx="0">
                  <c:v>7000000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565123114560339"/>
                  <c:y val="-0.55282832716792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'Ti-7.1Ni'!$A$25:$A$33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</c:numCache>
            </c:numRef>
          </c:xVal>
          <c:yVal>
            <c:numRef>
              <c:f>'Ti-7.1Ni'!$V$25:$V$33</c:f>
              <c:numCache>
                <c:formatCode>General</c:formatCode>
                <c:ptCount val="9"/>
                <c:pt idx="0">
                  <c:v>2.8339999999999996</c:v>
                </c:pt>
                <c:pt idx="1">
                  <c:v>1.5259999999999998</c:v>
                </c:pt>
                <c:pt idx="2">
                  <c:v>1.2310588235294118</c:v>
                </c:pt>
                <c:pt idx="3">
                  <c:v>1.1117999999999999</c:v>
                </c:pt>
                <c:pt idx="4">
                  <c:v>0.9520188235294117</c:v>
                </c:pt>
                <c:pt idx="5">
                  <c:v>0.78479999999999994</c:v>
                </c:pt>
                <c:pt idx="6">
                  <c:v>0.6976</c:v>
                </c:pt>
                <c:pt idx="7">
                  <c:v>0.65225599999999995</c:v>
                </c:pt>
                <c:pt idx="8">
                  <c:v>0.61039999999999994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79-4B66-B36E-6ADFBB2312BA}"/>
            </c:ext>
          </c:extLst>
        </c:ser>
        <c:ser>
          <c:idx val="4"/>
          <c:order val="3"/>
          <c:tx>
            <c:strRef>
              <c:f>'Ti-7.1Ni'!$B$36</c:f>
              <c:strCache>
                <c:ptCount val="1"/>
                <c:pt idx="0">
                  <c:v>6000000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294538046721885"/>
                  <c:y val="-0.40903729477671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558679529551868"/>
                  <c:y val="-0.1494018280166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'Ti-7.1Ni'!$A$36:$A$44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</c:numCache>
            </c:numRef>
          </c:xVal>
          <c:yVal>
            <c:numRef>
              <c:f>'Ti-7.1Ni'!$V$36:$V$44</c:f>
              <c:numCache>
                <c:formatCode>General</c:formatCode>
                <c:ptCount val="9"/>
                <c:pt idx="0">
                  <c:v>3.8843636363636365</c:v>
                </c:pt>
                <c:pt idx="1">
                  <c:v>2.9299200000000001</c:v>
                </c:pt>
                <c:pt idx="2">
                  <c:v>2.4222222222222225</c:v>
                </c:pt>
                <c:pt idx="3">
                  <c:v>1.7439999999999998</c:v>
                </c:pt>
                <c:pt idx="4">
                  <c:v>1.3952</c:v>
                </c:pt>
                <c:pt idx="5">
                  <c:v>1.26004</c:v>
                </c:pt>
                <c:pt idx="6">
                  <c:v>1.1239111111111111</c:v>
                </c:pt>
                <c:pt idx="7">
                  <c:v>0.96378947368421064</c:v>
                </c:pt>
                <c:pt idx="8">
                  <c:v>0.88852210526315789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79-4B66-B36E-6ADFBB2312BA}"/>
            </c:ext>
          </c:extLst>
        </c:ser>
        <c:ser>
          <c:idx val="0"/>
          <c:order val="4"/>
          <c:tx>
            <c:strRef>
              <c:f>'Ti-7.1Ni'!$B$47</c:f>
              <c:strCache>
                <c:ptCount val="1"/>
                <c:pt idx="0">
                  <c:v>5000000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4654225614589645"/>
                  <c:y val="-0.31615572559051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'Ti-7.1Ni'!$A$50:$A$55</c:f>
              <c:numCache>
                <c:formatCode>General</c:formatCode>
                <c:ptCount val="6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</c:numCache>
            </c:numRef>
          </c:xVal>
          <c:yVal>
            <c:numRef>
              <c:f>'Ti-7.1Ni'!$V$50:$V$55</c:f>
              <c:numCache>
                <c:formatCode>General</c:formatCode>
                <c:ptCount val="6"/>
                <c:pt idx="0">
                  <c:v>1.962</c:v>
                </c:pt>
                <c:pt idx="1">
                  <c:v>1.5695999999999999</c:v>
                </c:pt>
                <c:pt idx="2">
                  <c:v>1.3176888888888889</c:v>
                </c:pt>
                <c:pt idx="3">
                  <c:v>1.2644</c:v>
                </c:pt>
                <c:pt idx="4">
                  <c:v>1.0657777777777777</c:v>
                </c:pt>
                <c:pt idx="5">
                  <c:v>1.0231466666666664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9-4B66-B36E-6ADFBB23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72448"/>
        <c:axId val="550268512"/>
      </c:scatterChart>
      <c:valAx>
        <c:axId val="550272448"/>
        <c:scaling>
          <c:orientation val="minMax"/>
          <c:max val="0.1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8512"/>
        <c:crosses val="autoZero"/>
        <c:crossBetween val="midCat"/>
      </c:valAx>
      <c:valAx>
        <c:axId val="5502685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61654032890633"/>
          <c:y val="0.13117720253720674"/>
          <c:w val="0.30953749149033605"/>
          <c:h val="0.20309095483685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973075804343"/>
          <c:y val="3.60586847502972E-2"/>
          <c:w val="0.83874179018021555"/>
          <c:h val="0.83150749787113731"/>
        </c:manualLayout>
      </c:layout>
      <c:scatterChart>
        <c:scatterStyle val="lineMarker"/>
        <c:varyColors val="0"/>
        <c:ser>
          <c:idx val="2"/>
          <c:order val="0"/>
          <c:tx>
            <c:strRef>
              <c:f>'Ti-7.1Ni'!$B$3</c:f>
              <c:strCache>
                <c:ptCount val="1"/>
                <c:pt idx="0">
                  <c:v>10000000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3302480693886919E-2"/>
                  <c:y val="-0.707066888363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'Ti-7.1Ni'!$A$4:$A$11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'Ti-7.1Ni'!$V$4:$V$11</c:f>
              <c:numCache>
                <c:formatCode>General</c:formatCode>
                <c:ptCount val="8"/>
                <c:pt idx="0">
                  <c:v>1.1890909090909092</c:v>
                </c:pt>
                <c:pt idx="1">
                  <c:v>1.0673280000000001</c:v>
                </c:pt>
                <c:pt idx="2">
                  <c:v>0.72666666666666657</c:v>
                </c:pt>
                <c:pt idx="3">
                  <c:v>0.6976</c:v>
                </c:pt>
                <c:pt idx="4">
                  <c:v>0.59295999999999993</c:v>
                </c:pt>
                <c:pt idx="5">
                  <c:v>0.48832000000000003</c:v>
                </c:pt>
                <c:pt idx="6">
                  <c:v>0.46041599999999994</c:v>
                </c:pt>
                <c:pt idx="7">
                  <c:v>0.39966666666666661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F-49F8-AA46-F56770EC78C5}"/>
            </c:ext>
          </c:extLst>
        </c:ser>
        <c:ser>
          <c:idx val="1"/>
          <c:order val="1"/>
          <c:tx>
            <c:strRef>
              <c:f>'Ti-7.1Ni'!$B$14</c:f>
              <c:strCache>
                <c:ptCount val="1"/>
                <c:pt idx="0">
                  <c:v>8000000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097013131572734E-2"/>
                  <c:y val="-0.63980491626851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'Ti-7.1Ni'!$A$15:$A$22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'Ti-7.1Ni'!$V$15:$V$22</c:f>
              <c:numCache>
                <c:formatCode>General</c:formatCode>
                <c:ptCount val="8"/>
                <c:pt idx="0">
                  <c:v>1.3564444444444443</c:v>
                </c:pt>
                <c:pt idx="1">
                  <c:v>1.1859200000000001</c:v>
                </c:pt>
                <c:pt idx="2">
                  <c:v>0.71345454545454545</c:v>
                </c:pt>
                <c:pt idx="3">
                  <c:v>0.6976</c:v>
                </c:pt>
                <c:pt idx="4">
                  <c:v>0.64686545454545452</c:v>
                </c:pt>
                <c:pt idx="5">
                  <c:v>0.60209523809523813</c:v>
                </c:pt>
                <c:pt idx="6">
                  <c:v>0.5086666666666666</c:v>
                </c:pt>
                <c:pt idx="7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F-49F8-AA46-F56770EC78C5}"/>
            </c:ext>
          </c:extLst>
        </c:ser>
        <c:ser>
          <c:idx val="3"/>
          <c:order val="2"/>
          <c:tx>
            <c:strRef>
              <c:f>'Ti-7.1Ni'!$B$26</c:f>
              <c:strCache>
                <c:ptCount val="1"/>
                <c:pt idx="0">
                  <c:v>7000000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565123114560339"/>
                  <c:y val="-0.55282832716792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'Ti-7.1Ni'!$A$26:$A$33</c:f>
              <c:numCache>
                <c:formatCode>General</c:formatCode>
                <c:ptCount val="8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'Ti-7.1Ni'!$V$26:$V$33</c:f>
              <c:numCache>
                <c:formatCode>General</c:formatCode>
                <c:ptCount val="8"/>
                <c:pt idx="0">
                  <c:v>1.5259999999999998</c:v>
                </c:pt>
                <c:pt idx="1">
                  <c:v>1.2310588235294118</c:v>
                </c:pt>
                <c:pt idx="2">
                  <c:v>1.1117999999999999</c:v>
                </c:pt>
                <c:pt idx="3">
                  <c:v>0.9520188235294117</c:v>
                </c:pt>
                <c:pt idx="4">
                  <c:v>0.78479999999999994</c:v>
                </c:pt>
                <c:pt idx="5">
                  <c:v>0.6976</c:v>
                </c:pt>
                <c:pt idx="6">
                  <c:v>0.65225599999999995</c:v>
                </c:pt>
                <c:pt idx="7">
                  <c:v>0.61039999999999994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F-49F8-AA46-F56770EC78C5}"/>
            </c:ext>
          </c:extLst>
        </c:ser>
        <c:ser>
          <c:idx val="4"/>
          <c:order val="3"/>
          <c:tx>
            <c:strRef>
              <c:f>'Ti-7.1Ni'!$B$36</c:f>
              <c:strCache>
                <c:ptCount val="1"/>
                <c:pt idx="0">
                  <c:v>6000000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294538046721885"/>
                  <c:y val="-0.40903729477671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558679529551868"/>
                  <c:y val="-0.1494018280166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'Ti-7.1Ni'!$A$39:$A$44</c:f>
              <c:numCache>
                <c:formatCode>General</c:formatCode>
                <c:ptCount val="6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</c:numCache>
            </c:numRef>
          </c:xVal>
          <c:yVal>
            <c:numRef>
              <c:f>'Ti-7.1Ni'!$V$39:$V$44</c:f>
              <c:numCache>
                <c:formatCode>General</c:formatCode>
                <c:ptCount val="6"/>
                <c:pt idx="0">
                  <c:v>1.7439999999999998</c:v>
                </c:pt>
                <c:pt idx="1">
                  <c:v>1.3952</c:v>
                </c:pt>
                <c:pt idx="2">
                  <c:v>1.26004</c:v>
                </c:pt>
                <c:pt idx="3">
                  <c:v>1.1239111111111111</c:v>
                </c:pt>
                <c:pt idx="4">
                  <c:v>0.96378947368421064</c:v>
                </c:pt>
                <c:pt idx="5">
                  <c:v>0.88852210526315789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3F-49F8-AA46-F56770EC78C5}"/>
            </c:ext>
          </c:extLst>
        </c:ser>
        <c:ser>
          <c:idx val="0"/>
          <c:order val="4"/>
          <c:tx>
            <c:strRef>
              <c:f>'Ti-7.1Ni'!$B$47</c:f>
              <c:strCache>
                <c:ptCount val="1"/>
                <c:pt idx="0">
                  <c:v>5000000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4654225614589645"/>
                  <c:y val="-0.31615572559051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'Ti-7.1Ni'!$A$50:$A$55</c:f>
              <c:numCache>
                <c:formatCode>General</c:formatCode>
                <c:ptCount val="6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</c:numCache>
            </c:numRef>
          </c:xVal>
          <c:yVal>
            <c:numRef>
              <c:f>'Ti-7.1Ni'!$V$50:$V$55</c:f>
              <c:numCache>
                <c:formatCode>General</c:formatCode>
                <c:ptCount val="6"/>
                <c:pt idx="0">
                  <c:v>1.962</c:v>
                </c:pt>
                <c:pt idx="1">
                  <c:v>1.5695999999999999</c:v>
                </c:pt>
                <c:pt idx="2">
                  <c:v>1.3176888888888889</c:v>
                </c:pt>
                <c:pt idx="3">
                  <c:v>1.2644</c:v>
                </c:pt>
                <c:pt idx="4">
                  <c:v>1.0657777777777777</c:v>
                </c:pt>
                <c:pt idx="5">
                  <c:v>1.0231466666666664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3F-49F8-AA46-F56770EC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72448"/>
        <c:axId val="550268512"/>
      </c:scatterChart>
      <c:valAx>
        <c:axId val="550272448"/>
        <c:scaling>
          <c:orientation val="minMax"/>
          <c:max val="0.1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68512"/>
        <c:crosses val="autoZero"/>
        <c:crossBetween val="midCat"/>
      </c:valAx>
      <c:valAx>
        <c:axId val="5502685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64880864460992"/>
          <c:y val="4.676544985428132E-2"/>
          <c:w val="0.34039774272610962"/>
          <c:h val="0.2272085056173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'Ti-10.7'!$B$2</c:f>
              <c:strCache>
                <c:ptCount val="1"/>
                <c:pt idx="0">
                  <c:v>10000000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306933508311461"/>
                  <c:y val="-0.14944736074657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'Ti-10.7'!$A$2:$A$13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5.0000000000000001E-4</c:v>
                </c:pt>
                <c:pt idx="2">
                  <c:v>8.4999999999999995E-4</c:v>
                </c:pt>
                <c:pt idx="3">
                  <c:v>1E-3</c:v>
                </c:pt>
                <c:pt idx="4">
                  <c:v>1.5E-3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8.0000000000000002E-3</c:v>
                </c:pt>
              </c:numCache>
            </c:numRef>
          </c:xVal>
          <c:yVal>
            <c:numRef>
              <c:f>'Ti-10.7'!$V$2:$V$13</c:f>
              <c:numCache>
                <c:formatCode>General</c:formatCode>
                <c:ptCount val="12"/>
                <c:pt idx="0">
                  <c:v>33.69408</c:v>
                </c:pt>
                <c:pt idx="1">
                  <c:v>20.143199999999997</c:v>
                </c:pt>
                <c:pt idx="2">
                  <c:v>17.3964</c:v>
                </c:pt>
                <c:pt idx="3">
                  <c:v>14.44032</c:v>
                </c:pt>
                <c:pt idx="4">
                  <c:v>12.452159999999997</c:v>
                </c:pt>
                <c:pt idx="5">
                  <c:v>10.547711999999999</c:v>
                </c:pt>
                <c:pt idx="6">
                  <c:v>9.3355294117647052</c:v>
                </c:pt>
                <c:pt idx="7">
                  <c:v>8.1386666666666674</c:v>
                </c:pt>
                <c:pt idx="8">
                  <c:v>7.8992941176470577</c:v>
                </c:pt>
                <c:pt idx="9">
                  <c:v>5.826545454545454</c:v>
                </c:pt>
                <c:pt idx="10">
                  <c:v>5.2646999999999995</c:v>
                </c:pt>
                <c:pt idx="11">
                  <c:v>4.3406222222222217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C-4027-A217-712A4E703176}"/>
            </c:ext>
          </c:extLst>
        </c:ser>
        <c:ser>
          <c:idx val="0"/>
          <c:order val="1"/>
          <c:tx>
            <c:strRef>
              <c:f>'Ti-10.7'!$B$52</c:f>
              <c:strCache>
                <c:ptCount val="1"/>
                <c:pt idx="0">
                  <c:v>5000000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4773775153105862"/>
                  <c:y val="-0.36357568940246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'Ti-10.7'!$A$52:$A$61</c:f>
              <c:numCache>
                <c:formatCode>General</c:formatCode>
                <c:ptCount val="10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</c:numCache>
            </c:numRef>
          </c:xVal>
          <c:yVal>
            <c:numRef>
              <c:f>'Ti-10.7'!$V$52:$V$61</c:f>
              <c:numCache>
                <c:formatCode>General</c:formatCode>
                <c:ptCount val="10"/>
                <c:pt idx="0">
                  <c:v>62.947499999999998</c:v>
                </c:pt>
                <c:pt idx="1">
                  <c:v>47.8401</c:v>
                </c:pt>
                <c:pt idx="2">
                  <c:v>30.564392727272722</c:v>
                </c:pt>
                <c:pt idx="3">
                  <c:v>21.320399999999999</c:v>
                </c:pt>
                <c:pt idx="4">
                  <c:v>18.312000000000001</c:v>
                </c:pt>
                <c:pt idx="5">
                  <c:v>17.854199999999999</c:v>
                </c:pt>
                <c:pt idx="6">
                  <c:v>16.251899999999999</c:v>
                </c:pt>
                <c:pt idx="7">
                  <c:v>16.023</c:v>
                </c:pt>
                <c:pt idx="8">
                  <c:v>15.275259999999999</c:v>
                </c:pt>
                <c:pt idx="9">
                  <c:v>14.832719999999998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B-4063-8E82-B8440CDF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41608"/>
        <c:axId val="724741936"/>
      </c:scatterChart>
      <c:valAx>
        <c:axId val="72474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41936"/>
        <c:crosses val="autoZero"/>
        <c:crossBetween val="midCat"/>
      </c:valAx>
      <c:valAx>
        <c:axId val="72474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4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9748928258967624"/>
          <c:y val="0.15638477008555746"/>
          <c:w val="0.3025107174103237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4</xdr:row>
      <xdr:rowOff>14287</xdr:rowOff>
    </xdr:from>
    <xdr:to>
      <xdr:col>10</xdr:col>
      <xdr:colOff>466725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7E409-B592-477F-961F-036F54C3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243933</xdr:colOff>
      <xdr:row>5</xdr:row>
      <xdr:rowOff>139391</xdr:rowOff>
    </xdr:from>
    <xdr:to>
      <xdr:col>13</xdr:col>
      <xdr:colOff>394938</xdr:colOff>
      <xdr:row>34</xdr:row>
      <xdr:rowOff>151008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8C6B1-FD7A-4AE2-8CEF-D3AFA464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209087</xdr:colOff>
      <xdr:row>13</xdr:row>
      <xdr:rowOff>116159</xdr:rowOff>
    </xdr:from>
    <xdr:to>
      <xdr:col>34</xdr:col>
      <xdr:colOff>499483</xdr:colOff>
      <xdr:row>30</xdr:row>
      <xdr:rowOff>116159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40B6C-E199-4348-8F28-F44EC2B0A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36</xdr:row>
      <xdr:rowOff>66675</xdr:rowOff>
    </xdr:from>
    <xdr:to>
      <xdr:col>16</xdr:col>
      <xdr:colOff>190500</xdr:colOff>
      <xdr:row>51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0EFAF-1E05-43EF-9FEA-8FF9AA05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AB4E-58ED-4A4C-8E0B-9EF87FD9EA83}">
  <dimension ref="A1:AQ122"/>
  <sheetViews>
    <sheetView workbookViewId="0">
      <selection activeCell="I22" sqref="I22"/>
    </sheetView>
  </sheetViews>
  <sheetFormatPr defaultRowHeight="15" x14ac:dyDescent="0.25"/>
  <cols>
    <col min="1" max="11" width="12.140625" customWidth="1"/>
    <col min="12" max="12" width="6.5703125" customWidth="1"/>
    <col min="13" max="13" width="9.7109375" customWidth="1"/>
    <col min="14" max="14" width="7.85546875" customWidth="1"/>
    <col min="15" max="15" width="5.140625" customWidth="1"/>
    <col min="16" max="16" width="10.42578125" customWidth="1"/>
    <col min="17" max="17" width="10.85546875" customWidth="1"/>
    <col min="18" max="18" width="4" customWidth="1"/>
    <col min="19" max="19" width="5.5703125" customWidth="1"/>
    <col min="20" max="20" width="12" bestFit="1" customWidth="1"/>
    <col min="21" max="21" width="12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22</v>
      </c>
      <c r="Z1" t="s">
        <v>23</v>
      </c>
      <c r="AA1" t="s">
        <v>24</v>
      </c>
      <c r="AB1" t="s">
        <v>25</v>
      </c>
    </row>
    <row r="3" spans="1:43" x14ac:dyDescent="0.25">
      <c r="A3" s="5">
        <v>0.01</v>
      </c>
      <c r="B3" s="1">
        <v>10000000</v>
      </c>
      <c r="C3">
        <v>64.900000000000006</v>
      </c>
      <c r="D3" s="1">
        <v>3.9199999999999997E-9</v>
      </c>
      <c r="E3">
        <f t="shared" ref="E3:E10" si="0">2*D3/A3</f>
        <v>7.8399999999999993E-7</v>
      </c>
      <c r="F3" s="1">
        <f t="shared" ref="F3:F10" si="1">C3/B3</f>
        <v>6.4900000000000005E-6</v>
      </c>
      <c r="G3">
        <f t="shared" ref="G3:G10" si="2">0.0000000045</f>
        <v>4.4999999999999998E-9</v>
      </c>
      <c r="H3" s="1">
        <f t="shared" ref="H3:H10" si="3">(G3*C3*C3*D3)^0.25*B3^-0.5 *A3^-0.25</f>
        <v>5.2209194592523616E-7</v>
      </c>
      <c r="I3">
        <f t="shared" ref="I3:I10" si="4">E3/(0.8*G3)</f>
        <v>217.77777777777777</v>
      </c>
      <c r="J3" s="1">
        <f t="shared" ref="J3:J10" si="5">F3/(0.8*G3)</f>
        <v>1802.7777777777778</v>
      </c>
      <c r="K3" s="1">
        <f t="shared" ref="K3:K10" si="6">H3/(0.8*G3)</f>
        <v>145.02554053478784</v>
      </c>
      <c r="L3">
        <v>40</v>
      </c>
      <c r="M3">
        <f t="shared" ref="M3:M10" si="7">I3/L3</f>
        <v>5.4444444444444446</v>
      </c>
      <c r="N3">
        <f t="shared" ref="N3:N10" si="8">J3/L3</f>
        <v>45.069444444444443</v>
      </c>
      <c r="O3">
        <f t="shared" ref="O3:O10" si="9">K3/L3</f>
        <v>3.625638513369696</v>
      </c>
      <c r="P3">
        <f t="shared" ref="P3:P10" si="10">O3*20</f>
        <v>72.512770267393918</v>
      </c>
      <c r="Q3">
        <f t="shared" ref="Q3:Q10" si="11">N3*30</f>
        <v>1352.0833333333333</v>
      </c>
      <c r="S3">
        <v>120</v>
      </c>
      <c r="T3">
        <f t="shared" ref="T3:T10" si="12">S3*0.8*L3*G3*1000000</f>
        <v>17.28</v>
      </c>
      <c r="U3" s="5">
        <v>7</v>
      </c>
      <c r="V3">
        <f t="shared" ref="V3:V10" si="13">T3/U3</f>
        <v>2.4685714285714289</v>
      </c>
      <c r="W3" s="1">
        <f t="shared" ref="W3:W10" si="14">A3^-0.4846*B3^-0.22</f>
        <v>0.26865813772686997</v>
      </c>
      <c r="Y3">
        <f t="shared" ref="Y3:Y10" si="15">LN(A3)</f>
        <v>-4.6051701859880909</v>
      </c>
      <c r="Z3">
        <f t="shared" ref="Z3:Z10" si="16">LN(B3)</f>
        <v>16.11809565095832</v>
      </c>
      <c r="AA3">
        <f t="shared" ref="AA3:AA10" si="17">LN(V3*0.000001)</f>
        <v>-12.911870943643677</v>
      </c>
      <c r="AB3" s="2">
        <f t="shared" ref="AB3:AB10" si="18">(V3/MAX(ABS(V3-(T3/(U3-1))),ABS(V3-(T3/(U3+1)))))^2</f>
        <v>36</v>
      </c>
      <c r="AC3" t="s">
        <v>26</v>
      </c>
    </row>
    <row r="4" spans="1:43" x14ac:dyDescent="0.25">
      <c r="A4" s="5">
        <v>0.02</v>
      </c>
      <c r="B4" s="1">
        <v>10000000</v>
      </c>
      <c r="C4">
        <v>64.900000000000006</v>
      </c>
      <c r="D4" s="1">
        <v>3.9199999999999997E-9</v>
      </c>
      <c r="E4">
        <f t="shared" si="0"/>
        <v>3.9199999999999996E-7</v>
      </c>
      <c r="F4" s="1">
        <f t="shared" si="1"/>
        <v>6.4900000000000005E-6</v>
      </c>
      <c r="G4">
        <f t="shared" si="2"/>
        <v>4.4999999999999998E-9</v>
      </c>
      <c r="H4" s="1">
        <f t="shared" si="3"/>
        <v>4.3902524576136731E-7</v>
      </c>
      <c r="I4">
        <f t="shared" si="4"/>
        <v>108.88888888888889</v>
      </c>
      <c r="J4" s="1">
        <f t="shared" si="5"/>
        <v>1802.7777777777778</v>
      </c>
      <c r="K4" s="1">
        <f t="shared" si="6"/>
        <v>121.95145715593536</v>
      </c>
      <c r="L4">
        <v>30</v>
      </c>
      <c r="M4">
        <f t="shared" si="7"/>
        <v>3.6296296296296293</v>
      </c>
      <c r="N4">
        <f t="shared" si="8"/>
        <v>60.092592592592595</v>
      </c>
      <c r="O4">
        <f t="shared" si="9"/>
        <v>4.0650485718645122</v>
      </c>
      <c r="P4">
        <f t="shared" si="10"/>
        <v>81.300971437290244</v>
      </c>
      <c r="Q4">
        <f t="shared" si="11"/>
        <v>1802.7777777777778</v>
      </c>
      <c r="S4">
        <v>120</v>
      </c>
      <c r="T4">
        <f t="shared" si="12"/>
        <v>12.959999999999999</v>
      </c>
      <c r="U4" s="5">
        <v>6</v>
      </c>
      <c r="V4">
        <f t="shared" si="13"/>
        <v>2.1599999999999997</v>
      </c>
      <c r="W4" s="1">
        <f t="shared" si="14"/>
        <v>0.19200868093364934</v>
      </c>
      <c r="Y4">
        <f t="shared" si="15"/>
        <v>-3.912023005428146</v>
      </c>
      <c r="Z4">
        <f t="shared" si="16"/>
        <v>16.11809565095832</v>
      </c>
      <c r="AA4">
        <f t="shared" si="17"/>
        <v>-13.0454023362682</v>
      </c>
      <c r="AB4" s="2">
        <f t="shared" si="18"/>
        <v>25</v>
      </c>
      <c r="AC4" t="s">
        <v>26</v>
      </c>
    </row>
    <row r="5" spans="1:43" x14ac:dyDescent="0.25">
      <c r="A5" s="5">
        <v>0.03</v>
      </c>
      <c r="B5" s="1">
        <v>10000000</v>
      </c>
      <c r="C5">
        <v>64.900000000000006</v>
      </c>
      <c r="D5" s="1">
        <v>3.9199999999999997E-9</v>
      </c>
      <c r="E5">
        <f t="shared" si="0"/>
        <v>2.6133333333333334E-7</v>
      </c>
      <c r="F5" s="1">
        <f t="shared" si="1"/>
        <v>6.4900000000000005E-6</v>
      </c>
      <c r="G5">
        <f t="shared" si="2"/>
        <v>4.4999999999999998E-9</v>
      </c>
      <c r="H5" s="1">
        <f t="shared" si="3"/>
        <v>3.9670409170527607E-7</v>
      </c>
      <c r="I5">
        <f t="shared" si="4"/>
        <v>72.592592592592595</v>
      </c>
      <c r="J5" s="1">
        <f t="shared" si="5"/>
        <v>1802.7777777777778</v>
      </c>
      <c r="K5" s="1">
        <f t="shared" si="6"/>
        <v>110.19558102924336</v>
      </c>
      <c r="L5">
        <v>20</v>
      </c>
      <c r="M5">
        <f t="shared" si="7"/>
        <v>3.6296296296296298</v>
      </c>
      <c r="N5">
        <f t="shared" si="8"/>
        <v>90.138888888888886</v>
      </c>
      <c r="O5">
        <f t="shared" si="9"/>
        <v>5.5097790514621678</v>
      </c>
      <c r="P5">
        <f t="shared" si="10"/>
        <v>110.19558102924336</v>
      </c>
      <c r="Q5">
        <f t="shared" si="11"/>
        <v>2704.1666666666665</v>
      </c>
      <c r="R5" s="2"/>
      <c r="S5" s="2">
        <v>120</v>
      </c>
      <c r="T5">
        <f t="shared" si="12"/>
        <v>8.64</v>
      </c>
      <c r="U5" s="10">
        <v>8</v>
      </c>
      <c r="V5">
        <f t="shared" si="13"/>
        <v>1.08</v>
      </c>
      <c r="W5" s="1">
        <f t="shared" si="14"/>
        <v>0.15775641919757138</v>
      </c>
      <c r="X5" s="2"/>
      <c r="Y5">
        <f t="shared" si="15"/>
        <v>-3.5065578973199818</v>
      </c>
      <c r="Z5">
        <f t="shared" si="16"/>
        <v>16.11809565095832</v>
      </c>
      <c r="AA5">
        <f t="shared" si="17"/>
        <v>-13.738549516828146</v>
      </c>
      <c r="AB5" s="2">
        <f t="shared" si="18"/>
        <v>48.999999999999964</v>
      </c>
      <c r="AC5" s="4" t="s">
        <v>26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5">
        <v>0.04</v>
      </c>
      <c r="B6" s="1">
        <v>10000000</v>
      </c>
      <c r="C6">
        <v>64.900000000000006</v>
      </c>
      <c r="D6" s="1">
        <v>3.9199999999999997E-9</v>
      </c>
      <c r="E6">
        <f t="shared" si="0"/>
        <v>1.9599999999999998E-7</v>
      </c>
      <c r="F6" s="1">
        <f t="shared" si="1"/>
        <v>6.4900000000000005E-6</v>
      </c>
      <c r="G6">
        <f t="shared" si="2"/>
        <v>4.4999999999999998E-9</v>
      </c>
      <c r="H6" s="1">
        <f t="shared" si="3"/>
        <v>3.6917475536661477E-7</v>
      </c>
      <c r="I6">
        <f t="shared" si="4"/>
        <v>54.444444444444443</v>
      </c>
      <c r="J6" s="1">
        <f t="shared" si="5"/>
        <v>1802.7777777777778</v>
      </c>
      <c r="K6" s="1">
        <f t="shared" si="6"/>
        <v>102.54854315739298</v>
      </c>
      <c r="L6">
        <v>15</v>
      </c>
      <c r="M6">
        <f t="shared" si="7"/>
        <v>3.6296296296296293</v>
      </c>
      <c r="N6">
        <f t="shared" si="8"/>
        <v>120.18518518518519</v>
      </c>
      <c r="O6">
        <f t="shared" si="9"/>
        <v>6.8365695438261991</v>
      </c>
      <c r="P6">
        <f t="shared" si="10"/>
        <v>136.73139087652399</v>
      </c>
      <c r="Q6">
        <f t="shared" si="11"/>
        <v>3605.5555555555557</v>
      </c>
      <c r="R6" s="2"/>
      <c r="S6" s="2">
        <v>120</v>
      </c>
      <c r="T6">
        <f t="shared" si="12"/>
        <v>6.4799999999999995</v>
      </c>
      <c r="U6" s="10">
        <v>7</v>
      </c>
      <c r="V6">
        <f t="shared" si="13"/>
        <v>0.9257142857142856</v>
      </c>
      <c r="W6" s="1">
        <f t="shared" si="14"/>
        <v>0.13722768223518669</v>
      </c>
      <c r="X6" s="2"/>
      <c r="Y6">
        <f t="shared" si="15"/>
        <v>-3.2188758248682006</v>
      </c>
      <c r="Z6">
        <f t="shared" si="16"/>
        <v>16.11809565095832</v>
      </c>
      <c r="AA6">
        <f t="shared" si="17"/>
        <v>-13.892700196655404</v>
      </c>
      <c r="AB6" s="2">
        <f t="shared" si="18"/>
        <v>36.000000000000014</v>
      </c>
      <c r="AC6" s="2" t="s">
        <v>26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5">
        <v>0.05</v>
      </c>
      <c r="B7" s="1">
        <v>10000000</v>
      </c>
      <c r="C7">
        <v>64.900000000000006</v>
      </c>
      <c r="D7" s="1">
        <v>3.9199999999999997E-9</v>
      </c>
      <c r="E7">
        <f t="shared" si="0"/>
        <v>1.5679999999999997E-7</v>
      </c>
      <c r="F7" s="1">
        <f t="shared" si="1"/>
        <v>6.4900000000000005E-6</v>
      </c>
      <c r="G7">
        <f t="shared" si="2"/>
        <v>4.4999999999999998E-9</v>
      </c>
      <c r="H7" s="1">
        <f t="shared" si="3"/>
        <v>3.4914392714377613E-7</v>
      </c>
      <c r="I7">
        <f t="shared" si="4"/>
        <v>43.55555555555555</v>
      </c>
      <c r="J7" s="1">
        <f t="shared" si="5"/>
        <v>1802.7777777777778</v>
      </c>
      <c r="K7" s="1">
        <f t="shared" si="6"/>
        <v>96.984424206604487</v>
      </c>
      <c r="L7">
        <v>12</v>
      </c>
      <c r="M7">
        <f t="shared" si="7"/>
        <v>3.6296296296296293</v>
      </c>
      <c r="N7">
        <f t="shared" si="8"/>
        <v>150.2314814814815</v>
      </c>
      <c r="O7">
        <f t="shared" si="9"/>
        <v>8.0820353505503739</v>
      </c>
      <c r="P7">
        <f t="shared" si="10"/>
        <v>161.64070701100746</v>
      </c>
      <c r="Q7">
        <f t="shared" si="11"/>
        <v>4506.9444444444453</v>
      </c>
      <c r="R7" s="2"/>
      <c r="S7" s="2">
        <v>150</v>
      </c>
      <c r="T7">
        <f t="shared" si="12"/>
        <v>6.4799999999999995</v>
      </c>
      <c r="U7" s="10">
        <v>8</v>
      </c>
      <c r="V7">
        <f t="shared" si="13"/>
        <v>0.80999999999999994</v>
      </c>
      <c r="W7" s="1">
        <f t="shared" si="14"/>
        <v>0.12316268152773865</v>
      </c>
      <c r="X7" s="2"/>
      <c r="Y7">
        <f t="shared" si="15"/>
        <v>-2.9957322735539909</v>
      </c>
      <c r="Z7">
        <f t="shared" si="16"/>
        <v>16.11809565095832</v>
      </c>
      <c r="AA7">
        <f t="shared" si="17"/>
        <v>-14.026231589279927</v>
      </c>
      <c r="AB7" s="2">
        <f t="shared" si="18"/>
        <v>49.000000000000036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25">
      <c r="A8" s="5">
        <v>0.06</v>
      </c>
      <c r="B8" s="1">
        <v>10000000</v>
      </c>
      <c r="C8">
        <v>64.900000000000006</v>
      </c>
      <c r="D8" s="1">
        <v>3.9199999999999997E-9</v>
      </c>
      <c r="E8">
        <f t="shared" si="0"/>
        <v>1.3066666666666667E-7</v>
      </c>
      <c r="F8" s="1">
        <f t="shared" si="1"/>
        <v>6.4900000000000005E-6</v>
      </c>
      <c r="G8">
        <f t="shared" si="2"/>
        <v>4.4999999999999998E-9</v>
      </c>
      <c r="H8" s="1">
        <f t="shared" si="3"/>
        <v>3.3358704863144755E-7</v>
      </c>
      <c r="I8">
        <f t="shared" si="4"/>
        <v>36.296296296296298</v>
      </c>
      <c r="J8" s="1">
        <f t="shared" si="5"/>
        <v>1802.7777777777778</v>
      </c>
      <c r="K8" s="1">
        <f t="shared" si="6"/>
        <v>92.66306906429098</v>
      </c>
      <c r="L8">
        <v>10</v>
      </c>
      <c r="M8">
        <f t="shared" si="7"/>
        <v>3.6296296296296298</v>
      </c>
      <c r="N8">
        <f t="shared" si="8"/>
        <v>180.27777777777777</v>
      </c>
      <c r="O8">
        <f t="shared" si="9"/>
        <v>9.2663069064290973</v>
      </c>
      <c r="P8">
        <f t="shared" si="10"/>
        <v>185.32613812858193</v>
      </c>
      <c r="Q8">
        <f t="shared" si="11"/>
        <v>5408.333333333333</v>
      </c>
      <c r="R8" s="2"/>
      <c r="S8" s="2">
        <v>180</v>
      </c>
      <c r="T8">
        <f t="shared" si="12"/>
        <v>6.4799999999999995</v>
      </c>
      <c r="U8" s="10">
        <v>9</v>
      </c>
      <c r="V8">
        <f t="shared" si="13"/>
        <v>0.72</v>
      </c>
      <c r="W8" s="1">
        <f t="shared" si="14"/>
        <v>0.11274775525220199</v>
      </c>
      <c r="X8" s="2"/>
      <c r="Y8">
        <f t="shared" si="15"/>
        <v>-2.8134107167600364</v>
      </c>
      <c r="Z8">
        <f t="shared" si="16"/>
        <v>16.11809565095832</v>
      </c>
      <c r="AA8">
        <f t="shared" si="17"/>
        <v>-14.144014624936311</v>
      </c>
      <c r="AB8" s="2">
        <f t="shared" si="18"/>
        <v>64.000000000000028</v>
      </c>
      <c r="AC8" s="2" t="s">
        <v>27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25">
      <c r="A9" s="5">
        <v>7.0000000000000007E-2</v>
      </c>
      <c r="B9" s="1">
        <v>10000000</v>
      </c>
      <c r="C9">
        <v>64.900000000000006</v>
      </c>
      <c r="D9" s="1">
        <v>3.9199999999999997E-9</v>
      </c>
      <c r="E9">
        <f t="shared" si="0"/>
        <v>1.1199999999999998E-7</v>
      </c>
      <c r="F9" s="1">
        <f t="shared" si="1"/>
        <v>6.4900000000000005E-6</v>
      </c>
      <c r="G9">
        <f t="shared" si="2"/>
        <v>4.4999999999999998E-9</v>
      </c>
      <c r="H9" s="1">
        <f t="shared" si="3"/>
        <v>3.209759431061074E-7</v>
      </c>
      <c r="I9">
        <f t="shared" si="4"/>
        <v>31.111111111111107</v>
      </c>
      <c r="J9" s="1">
        <f t="shared" si="5"/>
        <v>1802.7777777777778</v>
      </c>
      <c r="K9" s="1">
        <f t="shared" si="6"/>
        <v>89.15998419614094</v>
      </c>
      <c r="L9">
        <v>8</v>
      </c>
      <c r="M9">
        <f t="shared" si="7"/>
        <v>3.8888888888888884</v>
      </c>
      <c r="N9">
        <f t="shared" si="8"/>
        <v>225.34722222222223</v>
      </c>
      <c r="O9">
        <f t="shared" si="9"/>
        <v>11.144998024517617</v>
      </c>
      <c r="P9">
        <f t="shared" si="10"/>
        <v>222.89996049035236</v>
      </c>
      <c r="Q9">
        <f t="shared" si="11"/>
        <v>6760.416666666667</v>
      </c>
      <c r="R9" s="2"/>
      <c r="S9" s="2">
        <v>180</v>
      </c>
      <c r="T9">
        <f t="shared" si="12"/>
        <v>5.1840000000000002</v>
      </c>
      <c r="U9" s="10">
        <v>9</v>
      </c>
      <c r="V9">
        <f t="shared" si="13"/>
        <v>0.57600000000000007</v>
      </c>
      <c r="W9" s="1">
        <f t="shared" si="14"/>
        <v>0.1046322320198422</v>
      </c>
      <c r="X9" s="2"/>
      <c r="Y9">
        <f t="shared" si="15"/>
        <v>-2.6592600369327779</v>
      </c>
      <c r="Z9">
        <f t="shared" si="16"/>
        <v>16.11809565095832</v>
      </c>
      <c r="AA9">
        <f t="shared" si="17"/>
        <v>-14.36715817625052</v>
      </c>
      <c r="AB9" s="2">
        <f t="shared" si="18"/>
        <v>64.000000000000085</v>
      </c>
      <c r="AC9" s="2" t="s">
        <v>35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25">
      <c r="A10" s="5">
        <v>0.08</v>
      </c>
      <c r="B10" s="1">
        <v>10000000</v>
      </c>
      <c r="C10">
        <v>64.900000000000006</v>
      </c>
      <c r="D10" s="1">
        <v>3.9199999999999997E-9</v>
      </c>
      <c r="E10">
        <f t="shared" si="0"/>
        <v>9.7999999999999991E-8</v>
      </c>
      <c r="F10" s="1">
        <f t="shared" si="1"/>
        <v>6.4900000000000005E-6</v>
      </c>
      <c r="G10">
        <f t="shared" si="2"/>
        <v>4.4999999999999998E-9</v>
      </c>
      <c r="H10" s="1">
        <f t="shared" si="3"/>
        <v>3.1043772838995341E-7</v>
      </c>
      <c r="I10">
        <f t="shared" si="4"/>
        <v>27.222222222222221</v>
      </c>
      <c r="J10" s="1">
        <f t="shared" si="5"/>
        <v>1802.7777777777778</v>
      </c>
      <c r="K10" s="1">
        <f t="shared" si="6"/>
        <v>86.232702330542608</v>
      </c>
      <c r="L10">
        <v>7</v>
      </c>
      <c r="M10">
        <f t="shared" si="7"/>
        <v>3.8888888888888888</v>
      </c>
      <c r="N10">
        <f t="shared" si="8"/>
        <v>257.53968253968253</v>
      </c>
      <c r="O10">
        <f t="shared" si="9"/>
        <v>12.318957475791802</v>
      </c>
      <c r="P10">
        <f t="shared" si="10"/>
        <v>246.37914951583605</v>
      </c>
      <c r="Q10">
        <f t="shared" si="11"/>
        <v>7726.1904761904761</v>
      </c>
      <c r="R10" s="2"/>
      <c r="S10" s="2">
        <v>200</v>
      </c>
      <c r="T10">
        <f t="shared" si="12"/>
        <v>5.04</v>
      </c>
      <c r="U10" s="10">
        <v>9</v>
      </c>
      <c r="V10">
        <f t="shared" si="13"/>
        <v>0.56000000000000005</v>
      </c>
      <c r="W10" s="1">
        <f t="shared" si="14"/>
        <v>9.8075965524437869E-2</v>
      </c>
      <c r="X10" s="2"/>
      <c r="Y10">
        <f t="shared" si="15"/>
        <v>-2.5257286443082556</v>
      </c>
      <c r="Z10">
        <f t="shared" si="16"/>
        <v>16.11809565095832</v>
      </c>
      <c r="AA10">
        <f t="shared" si="17"/>
        <v>-14.395329053217216</v>
      </c>
      <c r="AB10" s="2">
        <f t="shared" si="18"/>
        <v>64.000000000000114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5">
        <v>0.09</v>
      </c>
      <c r="B11" s="1">
        <v>10000000</v>
      </c>
      <c r="C11">
        <v>64.900000000000006</v>
      </c>
      <c r="D11" s="1">
        <v>3.9199999999999997E-9</v>
      </c>
      <c r="E11" s="1">
        <f>2*D11/A11</f>
        <v>8.7111111111111106E-8</v>
      </c>
      <c r="F11" s="1">
        <f>C11/B11</f>
        <v>6.4900000000000005E-6</v>
      </c>
      <c r="G11">
        <f>0.0000000045</f>
        <v>4.4999999999999998E-9</v>
      </c>
      <c r="H11" s="1">
        <f>(G11*C11*C11*D11)^0.25*B11^-0.5 *A11^-0.25</f>
        <v>3.0142992552167072E-7</v>
      </c>
      <c r="I11">
        <f>E11/(0.8*G11)</f>
        <v>24.197530864197528</v>
      </c>
      <c r="J11" s="1">
        <f>F11/(0.8*G11)</f>
        <v>1802.7777777777778</v>
      </c>
      <c r="K11" s="1">
        <f>H11/(0.8*G11)</f>
        <v>83.730534867130757</v>
      </c>
      <c r="L11">
        <v>6</v>
      </c>
      <c r="M11">
        <f>I11/L11</f>
        <v>4.0329218106995883</v>
      </c>
      <c r="N11">
        <f>J11/L11</f>
        <v>300.46296296296299</v>
      </c>
      <c r="O11">
        <f>K11/L11</f>
        <v>13.955089144521793</v>
      </c>
      <c r="P11">
        <f>O11*20</f>
        <v>279.10178289043586</v>
      </c>
      <c r="Q11">
        <f>N11*30</f>
        <v>9013.8888888888905</v>
      </c>
      <c r="S11">
        <v>220</v>
      </c>
      <c r="T11">
        <f>S11*0.8*L11*G11*1000000</f>
        <v>4.7519999999999998</v>
      </c>
      <c r="U11" s="10">
        <v>9</v>
      </c>
      <c r="V11">
        <f>T11/U11</f>
        <v>0.52800000000000002</v>
      </c>
      <c r="W11" s="1">
        <f>A11^-0.4846*B11^-0.22</f>
        <v>9.2634781170638517E-2</v>
      </c>
      <c r="Y11">
        <f>LN(A11)</f>
        <v>-2.4079456086518722</v>
      </c>
      <c r="Z11">
        <f>LN(B11)</f>
        <v>16.11809565095832</v>
      </c>
      <c r="AA11">
        <f>LN(V11*0.000001)</f>
        <v>-14.454169553240149</v>
      </c>
      <c r="AB11" s="2">
        <f>(V11/MAX(ABS(V11-(T11/(U11-1))),ABS(V11-(T11/(U11+1)))))^2</f>
        <v>64.000000000000114</v>
      </c>
      <c r="AC11" t="s">
        <v>27</v>
      </c>
    </row>
    <row r="13" spans="1:4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Y13" t="s">
        <v>22</v>
      </c>
      <c r="Z13" t="s">
        <v>23</v>
      </c>
      <c r="AA13" t="s">
        <v>24</v>
      </c>
      <c r="AB13" t="s">
        <v>25</v>
      </c>
    </row>
    <row r="14" spans="1:43" x14ac:dyDescent="0.25">
      <c r="A14" s="5">
        <v>0.01</v>
      </c>
      <c r="B14" s="1">
        <v>8000000</v>
      </c>
      <c r="C14">
        <v>64.900000000000006</v>
      </c>
      <c r="D14" s="1">
        <v>3.9199999999999997E-9</v>
      </c>
      <c r="E14" s="1">
        <f t="shared" ref="E14:E21" si="19">2*D14/A14</f>
        <v>7.8399999999999993E-7</v>
      </c>
      <c r="F14" s="1">
        <f t="shared" ref="F14:F21" si="20">C14/B14</f>
        <v>8.1125000000000007E-6</v>
      </c>
      <c r="G14">
        <v>4.4999999999999998E-9</v>
      </c>
      <c r="H14" s="1">
        <f t="shared" ref="H14:H21" si="21">(G14*C14*C14*D14)^0.25*B14^-0.5 *A14^-0.25</f>
        <v>5.837165407969862E-7</v>
      </c>
      <c r="I14">
        <f t="shared" ref="I14:I21" si="22">E14/(0.8*G14)</f>
        <v>217.77777777777777</v>
      </c>
      <c r="J14" s="1">
        <f t="shared" ref="J14:J21" si="23">F14/(0.8*G14)</f>
        <v>2253.4722222222226</v>
      </c>
      <c r="K14" s="1">
        <f t="shared" ref="K14:K21" si="24">H14/(0.8*G14)</f>
        <v>162.14348355471839</v>
      </c>
      <c r="L14">
        <v>40</v>
      </c>
      <c r="M14">
        <f t="shared" ref="M14:M21" si="25">I14/L14</f>
        <v>5.4444444444444446</v>
      </c>
      <c r="N14">
        <f t="shared" ref="N14:N21" si="26">J14/L14</f>
        <v>56.336805555555564</v>
      </c>
      <c r="O14">
        <f t="shared" ref="O14:O21" si="27">K14/L14</f>
        <v>4.0535870888679595</v>
      </c>
      <c r="P14">
        <f t="shared" ref="P14:P21" si="28">O14*20</f>
        <v>81.071741777359193</v>
      </c>
      <c r="Q14">
        <f t="shared" ref="Q14:Q21" si="29">N14*30</f>
        <v>1690.104166666667</v>
      </c>
      <c r="S14">
        <v>120</v>
      </c>
      <c r="T14">
        <f t="shared" ref="T14:T19" si="30">S14*0.8*L14*G14*1000000</f>
        <v>17.28</v>
      </c>
      <c r="U14" s="10">
        <v>6</v>
      </c>
      <c r="V14">
        <f t="shared" ref="V14:V22" si="31">T14/U14</f>
        <v>2.8800000000000003</v>
      </c>
      <c r="W14" s="1">
        <f t="shared" ref="W14:W19" si="32">A14^-0.4846*B14^-0.22</f>
        <v>0.28217608449896714</v>
      </c>
      <c r="X14" t="s">
        <v>39</v>
      </c>
      <c r="Y14">
        <f t="shared" ref="Y14:Y19" si="33">LN(A14)</f>
        <v>-4.6051701859880909</v>
      </c>
      <c r="Z14">
        <f t="shared" ref="Z14:Z19" si="34">LN(B14)</f>
        <v>15.89495209964411</v>
      </c>
      <c r="AA14">
        <f t="shared" ref="AA14:AA21" si="35">LN(V14*0.000001)</f>
        <v>-12.75772026381642</v>
      </c>
      <c r="AB14" s="2">
        <f t="shared" ref="AB14:AB22" si="36">(V14/MAX(ABS(V14-(T14/(U14-1))),ABS(V14-(T14/(U14+1)))))^2</f>
        <v>25</v>
      </c>
    </row>
    <row r="15" spans="1:43" x14ac:dyDescent="0.25">
      <c r="A15" s="5">
        <v>0.02</v>
      </c>
      <c r="B15" s="1">
        <v>8000000</v>
      </c>
      <c r="C15">
        <v>64.900000000000006</v>
      </c>
      <c r="D15" s="1">
        <v>3.9199999999999997E-9</v>
      </c>
      <c r="E15" s="1">
        <f t="shared" si="19"/>
        <v>3.9199999999999996E-7</v>
      </c>
      <c r="F15" s="1">
        <f t="shared" si="20"/>
        <v>8.1125000000000007E-6</v>
      </c>
      <c r="G15">
        <v>4.4999999999999998E-9</v>
      </c>
      <c r="H15" s="1">
        <f t="shared" si="21"/>
        <v>4.9084514668048446E-7</v>
      </c>
      <c r="I15">
        <f t="shared" si="22"/>
        <v>108.88888888888889</v>
      </c>
      <c r="J15" s="1">
        <f t="shared" si="23"/>
        <v>2253.4722222222226</v>
      </c>
      <c r="K15" s="1">
        <f t="shared" si="24"/>
        <v>136.34587407791236</v>
      </c>
      <c r="L15">
        <v>30</v>
      </c>
      <c r="M15">
        <f t="shared" si="25"/>
        <v>3.6296296296296293</v>
      </c>
      <c r="N15">
        <f t="shared" si="26"/>
        <v>75.115740740740748</v>
      </c>
      <c r="O15">
        <f t="shared" si="27"/>
        <v>4.5448624692637454</v>
      </c>
      <c r="P15">
        <f t="shared" si="28"/>
        <v>90.897249385274904</v>
      </c>
      <c r="Q15">
        <f t="shared" si="29"/>
        <v>2253.4722222222226</v>
      </c>
      <c r="S15">
        <v>120</v>
      </c>
      <c r="T15">
        <f t="shared" si="30"/>
        <v>12.959999999999999</v>
      </c>
      <c r="U15" s="18">
        <v>6</v>
      </c>
      <c r="V15">
        <f t="shared" si="31"/>
        <v>2.1599999999999997</v>
      </c>
      <c r="W15" s="1">
        <f t="shared" si="32"/>
        <v>0.20166989257831736</v>
      </c>
      <c r="Y15">
        <f t="shared" si="33"/>
        <v>-3.912023005428146</v>
      </c>
      <c r="Z15">
        <f t="shared" si="34"/>
        <v>15.89495209964411</v>
      </c>
      <c r="AA15">
        <f t="shared" si="35"/>
        <v>-13.0454023362682</v>
      </c>
      <c r="AB15" s="2">
        <f t="shared" si="36"/>
        <v>25</v>
      </c>
    </row>
    <row r="16" spans="1:43" x14ac:dyDescent="0.25">
      <c r="A16" s="5">
        <v>0.03</v>
      </c>
      <c r="B16" s="1">
        <v>8000000</v>
      </c>
      <c r="C16">
        <v>64.900000000000006</v>
      </c>
      <c r="D16" s="1">
        <v>3.9199999999999997E-9</v>
      </c>
      <c r="E16" s="1">
        <f t="shared" si="19"/>
        <v>2.6133333333333334E-7</v>
      </c>
      <c r="F16" s="1">
        <f t="shared" si="20"/>
        <v>8.1125000000000007E-6</v>
      </c>
      <c r="G16">
        <v>4.4999999999999998E-9</v>
      </c>
      <c r="H16" s="1">
        <f t="shared" si="21"/>
        <v>4.4352865800265392E-7</v>
      </c>
      <c r="I16">
        <f t="shared" si="22"/>
        <v>72.592592592592595</v>
      </c>
      <c r="J16" s="1">
        <f t="shared" si="23"/>
        <v>2253.4722222222226</v>
      </c>
      <c r="K16" s="1">
        <f t="shared" si="24"/>
        <v>123.2024050007372</v>
      </c>
      <c r="L16">
        <v>20</v>
      </c>
      <c r="M16">
        <f t="shared" si="25"/>
        <v>3.6296296296296298</v>
      </c>
      <c r="N16">
        <f t="shared" si="26"/>
        <v>112.67361111111113</v>
      </c>
      <c r="O16">
        <f t="shared" si="27"/>
        <v>6.1601202500368597</v>
      </c>
      <c r="P16">
        <f t="shared" si="28"/>
        <v>123.2024050007372</v>
      </c>
      <c r="Q16">
        <f t="shared" si="29"/>
        <v>3380.2083333333339</v>
      </c>
      <c r="R16" s="2"/>
      <c r="S16">
        <v>140</v>
      </c>
      <c r="T16">
        <f t="shared" si="30"/>
        <v>10.08</v>
      </c>
      <c r="U16" s="18">
        <v>8</v>
      </c>
      <c r="V16">
        <f t="shared" si="31"/>
        <v>1.26</v>
      </c>
      <c r="W16" s="1">
        <f t="shared" si="32"/>
        <v>0.16569417569254663</v>
      </c>
      <c r="X16" s="2" t="s">
        <v>40</v>
      </c>
      <c r="Y16">
        <f t="shared" si="33"/>
        <v>-3.5065578973199818</v>
      </c>
      <c r="Z16">
        <f t="shared" si="34"/>
        <v>15.89495209964411</v>
      </c>
      <c r="AA16">
        <f t="shared" si="35"/>
        <v>-13.584398837000888</v>
      </c>
      <c r="AB16" s="2">
        <f t="shared" si="36"/>
        <v>49.000000000000036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25">
      <c r="A17" s="5">
        <v>0.04</v>
      </c>
      <c r="B17" s="1">
        <v>8000000</v>
      </c>
      <c r="C17">
        <v>64.900000000000006</v>
      </c>
      <c r="D17" s="1">
        <v>3.9199999999999997E-9</v>
      </c>
      <c r="E17" s="1">
        <f t="shared" si="19"/>
        <v>1.9599999999999998E-7</v>
      </c>
      <c r="F17" s="1">
        <f t="shared" si="20"/>
        <v>8.1125000000000007E-6</v>
      </c>
      <c r="G17">
        <v>4.4999999999999998E-9</v>
      </c>
      <c r="H17" s="1">
        <f t="shared" si="21"/>
        <v>4.1274992428830299E-7</v>
      </c>
      <c r="I17">
        <f t="shared" si="22"/>
        <v>54.444444444444443</v>
      </c>
      <c r="J17" s="1">
        <f t="shared" si="23"/>
        <v>2253.4722222222226</v>
      </c>
      <c r="K17" s="1">
        <f t="shared" si="24"/>
        <v>114.65275674675082</v>
      </c>
      <c r="L17">
        <v>15</v>
      </c>
      <c r="M17">
        <f t="shared" si="25"/>
        <v>3.6296296296296293</v>
      </c>
      <c r="N17">
        <f t="shared" si="26"/>
        <v>150.2314814814815</v>
      </c>
      <c r="O17">
        <f t="shared" si="27"/>
        <v>7.643517116450055</v>
      </c>
      <c r="P17">
        <f t="shared" si="28"/>
        <v>152.87034232900109</v>
      </c>
      <c r="Q17">
        <f t="shared" si="29"/>
        <v>4506.9444444444453</v>
      </c>
      <c r="R17" s="2"/>
      <c r="S17">
        <v>160</v>
      </c>
      <c r="T17">
        <f t="shared" si="30"/>
        <v>8.64</v>
      </c>
      <c r="U17" s="2">
        <v>8</v>
      </c>
      <c r="V17">
        <f t="shared" si="31"/>
        <v>1.08</v>
      </c>
      <c r="W17" s="1">
        <f t="shared" si="32"/>
        <v>0.14413250380437151</v>
      </c>
      <c r="X17" s="2" t="s">
        <v>41</v>
      </c>
      <c r="Y17">
        <f t="shared" si="33"/>
        <v>-3.2188758248682006</v>
      </c>
      <c r="Z17">
        <f t="shared" si="34"/>
        <v>15.89495209964411</v>
      </c>
      <c r="AA17">
        <f t="shared" si="35"/>
        <v>-13.738549516828146</v>
      </c>
      <c r="AB17" s="2">
        <f t="shared" si="36"/>
        <v>48.999999999999964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25">
      <c r="A18" s="5">
        <v>0.05</v>
      </c>
      <c r="B18" s="1">
        <v>8000000</v>
      </c>
      <c r="C18">
        <v>64.900000000000006</v>
      </c>
      <c r="D18" s="1">
        <v>3.9199999999999997E-9</v>
      </c>
      <c r="E18" s="1">
        <f t="shared" si="19"/>
        <v>1.5679999999999997E-7</v>
      </c>
      <c r="F18" s="1">
        <f t="shared" si="20"/>
        <v>8.1125000000000007E-6</v>
      </c>
      <c r="G18">
        <v>4.4999999999999998E-9</v>
      </c>
      <c r="H18" s="1">
        <f t="shared" si="21"/>
        <v>3.9035477751235876E-7</v>
      </c>
      <c r="I18">
        <f t="shared" si="22"/>
        <v>43.55555555555555</v>
      </c>
      <c r="J18" s="1">
        <f t="shared" si="23"/>
        <v>2253.4722222222226</v>
      </c>
      <c r="K18" s="1">
        <f t="shared" si="24"/>
        <v>108.43188264232188</v>
      </c>
      <c r="L18">
        <v>12</v>
      </c>
      <c r="M18">
        <f t="shared" si="25"/>
        <v>3.6296296296296293</v>
      </c>
      <c r="N18">
        <f t="shared" si="26"/>
        <v>187.78935185185188</v>
      </c>
      <c r="O18">
        <f t="shared" si="27"/>
        <v>9.0359902201934901</v>
      </c>
      <c r="P18">
        <f t="shared" si="28"/>
        <v>180.7198044038698</v>
      </c>
      <c r="Q18">
        <f t="shared" si="29"/>
        <v>5633.6805555555566</v>
      </c>
      <c r="R18" s="2"/>
      <c r="S18">
        <f>180</f>
        <v>180</v>
      </c>
      <c r="T18">
        <f t="shared" si="30"/>
        <v>7.7759999999999998</v>
      </c>
      <c r="U18" s="2">
        <v>8</v>
      </c>
      <c r="V18">
        <f t="shared" si="31"/>
        <v>0.97199999999999998</v>
      </c>
      <c r="W18" s="1">
        <f t="shared" si="32"/>
        <v>0.12935980098701721</v>
      </c>
      <c r="X18" s="2" t="s">
        <v>31</v>
      </c>
      <c r="Y18">
        <f t="shared" si="33"/>
        <v>-2.9957322735539909</v>
      </c>
      <c r="Z18">
        <f t="shared" si="34"/>
        <v>15.89495209964411</v>
      </c>
      <c r="AA18">
        <f t="shared" si="35"/>
        <v>-13.843910032485972</v>
      </c>
      <c r="AB18" s="2">
        <f t="shared" si="36"/>
        <v>49.00000000000005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5">
        <v>0.06</v>
      </c>
      <c r="B19" s="1">
        <v>8000000</v>
      </c>
      <c r="C19">
        <v>64.900000000000006</v>
      </c>
      <c r="D19" s="1">
        <v>3.9199999999999997E-9</v>
      </c>
      <c r="E19" s="1">
        <f t="shared" si="19"/>
        <v>1.3066666666666667E-7</v>
      </c>
      <c r="F19" s="1">
        <f t="shared" si="20"/>
        <v>8.1125000000000007E-6</v>
      </c>
      <c r="G19">
        <v>4.4999999999999998E-9</v>
      </c>
      <c r="H19" s="1">
        <f t="shared" si="21"/>
        <v>3.7296165857672245E-7</v>
      </c>
      <c r="I19">
        <f t="shared" si="22"/>
        <v>36.296296296296298</v>
      </c>
      <c r="J19" s="1">
        <f t="shared" si="23"/>
        <v>2253.4722222222226</v>
      </c>
      <c r="K19" s="1">
        <f t="shared" si="24"/>
        <v>103.60046071575624</v>
      </c>
      <c r="L19">
        <v>10</v>
      </c>
      <c r="M19">
        <f t="shared" si="25"/>
        <v>3.6296296296296298</v>
      </c>
      <c r="N19">
        <f t="shared" si="26"/>
        <v>225.34722222222226</v>
      </c>
      <c r="O19">
        <f t="shared" si="27"/>
        <v>10.360046071575624</v>
      </c>
      <c r="P19">
        <f t="shared" si="28"/>
        <v>207.20092143151248</v>
      </c>
      <c r="Q19">
        <f t="shared" si="29"/>
        <v>6760.4166666666679</v>
      </c>
      <c r="R19" s="2"/>
      <c r="S19">
        <v>200</v>
      </c>
      <c r="T19">
        <f t="shared" si="30"/>
        <v>7.1999999999999993</v>
      </c>
      <c r="U19" s="2">
        <v>8</v>
      </c>
      <c r="V19">
        <f t="shared" si="31"/>
        <v>0.89999999999999991</v>
      </c>
      <c r="W19" s="1">
        <f t="shared" si="32"/>
        <v>0.11842083170195462</v>
      </c>
      <c r="X19" s="2"/>
      <c r="Y19">
        <f t="shared" si="33"/>
        <v>-2.8134107167600364</v>
      </c>
      <c r="Z19">
        <f t="shared" si="34"/>
        <v>15.89495209964411</v>
      </c>
      <c r="AA19">
        <f t="shared" si="35"/>
        <v>-13.9208710736221</v>
      </c>
      <c r="AB19" s="2">
        <f t="shared" si="36"/>
        <v>49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5">
        <v>7.0000000000000007E-2</v>
      </c>
      <c r="B20" s="1">
        <v>8000000</v>
      </c>
      <c r="C20">
        <v>64.900000000000006</v>
      </c>
      <c r="D20">
        <v>3.9199999999999997E-9</v>
      </c>
      <c r="E20">
        <f t="shared" si="19"/>
        <v>1.1199999999999998E-7</v>
      </c>
      <c r="F20">
        <f t="shared" si="20"/>
        <v>8.1125000000000007E-6</v>
      </c>
      <c r="G20">
        <f>0.0000000045</f>
        <v>4.4999999999999998E-9</v>
      </c>
      <c r="H20">
        <f t="shared" si="21"/>
        <v>3.5886201396368058E-7</v>
      </c>
      <c r="I20">
        <f t="shared" si="22"/>
        <v>31.111111111111107</v>
      </c>
      <c r="J20">
        <f t="shared" si="23"/>
        <v>2253.4722222222226</v>
      </c>
      <c r="K20">
        <f t="shared" si="24"/>
        <v>99.683892767689045</v>
      </c>
      <c r="L20">
        <v>8</v>
      </c>
      <c r="M20">
        <f t="shared" si="25"/>
        <v>3.8888888888888884</v>
      </c>
      <c r="N20">
        <f t="shared" si="26"/>
        <v>281.68402777777783</v>
      </c>
      <c r="O20">
        <f t="shared" si="27"/>
        <v>12.460486595961131</v>
      </c>
      <c r="P20">
        <f t="shared" si="28"/>
        <v>249.20973191922261</v>
      </c>
      <c r="Q20">
        <f t="shared" si="29"/>
        <v>8450.5208333333358</v>
      </c>
      <c r="R20" s="2"/>
      <c r="S20">
        <v>200</v>
      </c>
      <c r="T20">
        <f>S20*0.8*L31*G31*1000000</f>
        <v>5.76</v>
      </c>
      <c r="U20" s="2">
        <v>8</v>
      </c>
      <c r="V20">
        <f t="shared" si="31"/>
        <v>0.72</v>
      </c>
      <c r="W20" s="1">
        <f>A31^-0.4846*B31^-0.22</f>
        <v>0.11317328473421819</v>
      </c>
      <c r="X20" s="2" t="s">
        <v>42</v>
      </c>
      <c r="Y20">
        <f>LN(A31)</f>
        <v>-2.6592600369327779</v>
      </c>
      <c r="Z20">
        <f>LN(B31)</f>
        <v>15.761420707019587</v>
      </c>
      <c r="AA20">
        <f t="shared" si="35"/>
        <v>-14.144014624936311</v>
      </c>
      <c r="AB20" s="2">
        <f t="shared" si="36"/>
        <v>48.999999999999986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5">
        <v>0.08</v>
      </c>
      <c r="B21" s="1">
        <v>8000000</v>
      </c>
      <c r="C21">
        <v>64.900000000000006</v>
      </c>
      <c r="D21">
        <v>3.9199999999999997E-9</v>
      </c>
      <c r="E21">
        <f t="shared" si="19"/>
        <v>9.7999999999999991E-8</v>
      </c>
      <c r="F21">
        <f t="shared" si="20"/>
        <v>8.1125000000000007E-6</v>
      </c>
      <c r="G21">
        <f>0.0000000045</f>
        <v>4.4999999999999998E-9</v>
      </c>
      <c r="H21">
        <f t="shared" si="21"/>
        <v>3.4707993173027615E-7</v>
      </c>
      <c r="I21">
        <f t="shared" si="22"/>
        <v>27.222222222222221</v>
      </c>
      <c r="J21">
        <f t="shared" si="23"/>
        <v>2253.4722222222226</v>
      </c>
      <c r="K21">
        <f t="shared" si="24"/>
        <v>96.41109214729893</v>
      </c>
      <c r="L21">
        <v>7</v>
      </c>
      <c r="M21">
        <f t="shared" si="25"/>
        <v>3.8888888888888888</v>
      </c>
      <c r="N21">
        <f t="shared" si="26"/>
        <v>321.92460317460325</v>
      </c>
      <c r="O21">
        <f t="shared" si="27"/>
        <v>13.773013163899847</v>
      </c>
      <c r="P21">
        <f t="shared" si="28"/>
        <v>275.46026327799694</v>
      </c>
      <c r="Q21">
        <f t="shared" si="29"/>
        <v>9657.7380952380972</v>
      </c>
      <c r="R21" s="2"/>
      <c r="S21">
        <v>220</v>
      </c>
      <c r="T21">
        <f>S21*0.8*L32*G32*1000000</f>
        <v>5.5439999999999996</v>
      </c>
      <c r="U21" s="2">
        <v>9</v>
      </c>
      <c r="V21">
        <f t="shared" si="31"/>
        <v>0.61599999999999999</v>
      </c>
      <c r="W21" s="1">
        <f>A32^-0.4846*B32^-0.22</f>
        <v>0.1060818349911113</v>
      </c>
      <c r="X21" s="2"/>
      <c r="Y21">
        <f>LN(A32)</f>
        <v>-2.5257286443082556</v>
      </c>
      <c r="Z21">
        <f>LN(B32)</f>
        <v>15.761420707019587</v>
      </c>
      <c r="AA21">
        <f t="shared" si="35"/>
        <v>-14.300018873412892</v>
      </c>
      <c r="AB21" s="2">
        <f t="shared" si="36"/>
        <v>64.000000000000057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5">
        <v>0.09</v>
      </c>
      <c r="B22" s="1">
        <v>8000000</v>
      </c>
      <c r="C22">
        <v>64.900000000000006</v>
      </c>
      <c r="D22">
        <v>3.9199999999999997E-9</v>
      </c>
      <c r="E22">
        <f>2*D22/A22</f>
        <v>8.7111111111111106E-8</v>
      </c>
      <c r="F22">
        <f>C22/B22</f>
        <v>8.1125000000000007E-6</v>
      </c>
      <c r="G22">
        <f>0.0000000045</f>
        <v>4.4999999999999998E-9</v>
      </c>
      <c r="H22">
        <f>(G22*C22*C22*D22)^0.25*B22^-0.5 *A22^-0.25</f>
        <v>3.3700890195957727E-7</v>
      </c>
      <c r="I22">
        <f>E22/(0.8*G22)</f>
        <v>24.197530864197528</v>
      </c>
      <c r="J22">
        <f>F22/(0.8*G22)</f>
        <v>2253.4722222222226</v>
      </c>
      <c r="K22">
        <f>H22/(0.8*G22)</f>
        <v>93.613583877660361</v>
      </c>
      <c r="L22">
        <v>6</v>
      </c>
      <c r="M22">
        <f>I22/L22</f>
        <v>4.0329218106995883</v>
      </c>
      <c r="N22">
        <f>J22/L22</f>
        <v>375.57870370370375</v>
      </c>
      <c r="O22">
        <f>K22/L22</f>
        <v>15.60226397961006</v>
      </c>
      <c r="P22">
        <f>O22*20</f>
        <v>312.04527959220121</v>
      </c>
      <c r="Q22">
        <f>N22*30</f>
        <v>11267.361111111113</v>
      </c>
      <c r="S22">
        <v>250</v>
      </c>
      <c r="T22">
        <f>S22*0.8*L33*G33*1000000</f>
        <v>5.4</v>
      </c>
      <c r="U22" s="2">
        <v>10</v>
      </c>
      <c r="V22">
        <f t="shared" si="31"/>
        <v>0.54</v>
      </c>
      <c r="W22" s="1">
        <f>A33^-0.4846*B33^-0.22</f>
        <v>0.10019649073077737</v>
      </c>
      <c r="AB22" s="2">
        <f t="shared" si="36"/>
        <v>80.999999999999872</v>
      </c>
    </row>
    <row r="23" spans="1:43" x14ac:dyDescent="0.25">
      <c r="B23" s="1"/>
      <c r="D23" s="1"/>
      <c r="E23" s="1"/>
      <c r="F23" s="1"/>
      <c r="H23" s="1"/>
      <c r="J23" s="1"/>
      <c r="K23" s="1"/>
    </row>
    <row r="24" spans="1:43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S24" t="s">
        <v>17</v>
      </c>
      <c r="T24" t="s">
        <v>18</v>
      </c>
      <c r="V24" t="s">
        <v>20</v>
      </c>
      <c r="Y24" t="s">
        <v>22</v>
      </c>
      <c r="Z24" t="s">
        <v>23</v>
      </c>
      <c r="AA24" t="s">
        <v>24</v>
      </c>
      <c r="AB24" t="s">
        <v>25</v>
      </c>
    </row>
    <row r="25" spans="1:43" x14ac:dyDescent="0.25">
      <c r="A25" s="5">
        <v>0.01</v>
      </c>
      <c r="B25" s="1">
        <v>7000000</v>
      </c>
      <c r="C25">
        <v>64.900000000000006</v>
      </c>
      <c r="D25" s="1">
        <v>3.9199999999999997E-9</v>
      </c>
      <c r="E25">
        <f t="shared" ref="E25:E32" si="37">2*D25/A25</f>
        <v>7.8399999999999993E-7</v>
      </c>
      <c r="F25" s="1">
        <f t="shared" ref="F25:F32" si="38">C25/B25</f>
        <v>9.2714285714285727E-6</v>
      </c>
      <c r="G25">
        <f t="shared" ref="G25:G32" si="39">0.0000000045</f>
        <v>4.4999999999999998E-9</v>
      </c>
      <c r="H25" s="1">
        <f t="shared" ref="H25:H32" si="40">(G25*C25*C25*D25)^0.25*B25^-0.5 *A25^-0.25</f>
        <v>6.2401923047290745E-7</v>
      </c>
      <c r="I25">
        <f t="shared" ref="I25:I32" si="41">E25/(0.8*G25)</f>
        <v>217.77777777777777</v>
      </c>
      <c r="J25">
        <f t="shared" ref="J25:J32" si="42">F25/(0.8*G25)</f>
        <v>2575.396825396826</v>
      </c>
      <c r="K25">
        <f t="shared" ref="K25:K32" si="43">H25/(0.8*G25)</f>
        <v>173.33867513136317</v>
      </c>
      <c r="L25">
        <v>40</v>
      </c>
      <c r="M25">
        <f t="shared" ref="M25:M32" si="44">I25/L25</f>
        <v>5.4444444444444446</v>
      </c>
      <c r="N25">
        <f t="shared" ref="N25:N32" si="45">J25/L25</f>
        <v>64.384920634920647</v>
      </c>
      <c r="O25">
        <f t="shared" ref="O25:O32" si="46">K25/L25</f>
        <v>4.3334668782840797</v>
      </c>
      <c r="P25">
        <f t="shared" ref="P25:P32" si="47">O25*20</f>
        <v>86.669337565681587</v>
      </c>
      <c r="Q25">
        <f t="shared" ref="Q25:Q32" si="48">N25*30</f>
        <v>1931.5476190476195</v>
      </c>
      <c r="S25">
        <v>120</v>
      </c>
      <c r="T25">
        <f t="shared" ref="T25:T33" si="49">S25*0.8*L25*G25*1000000</f>
        <v>17.28</v>
      </c>
      <c r="U25" s="2">
        <v>6</v>
      </c>
      <c r="V25">
        <f t="shared" ref="V25:V33" si="50">T25/U25</f>
        <v>2.8800000000000003</v>
      </c>
      <c r="W25" s="1">
        <f t="shared" ref="W25:W30" si="51">A25^-0.4846*B25^-0.22</f>
        <v>0.29058850537912584</v>
      </c>
      <c r="X25" s="17" t="s">
        <v>26</v>
      </c>
      <c r="Y25">
        <f t="shared" ref="Y25:Y30" si="52">LN(A25)</f>
        <v>-4.6051701859880909</v>
      </c>
      <c r="Z25">
        <f t="shared" ref="Z25:Z30" si="53">LN(B25)</f>
        <v>15.761420707019587</v>
      </c>
      <c r="AA25">
        <f t="shared" ref="AA25:AA32" si="54">LN(V25*0.000001)</f>
        <v>-12.75772026381642</v>
      </c>
      <c r="AB25" s="2">
        <f t="shared" ref="AB25:AB33" si="55">(V25/MAX(ABS(V25-(T25/(U25-1))),ABS(V25-(T25/(U25+1)))))^2</f>
        <v>25</v>
      </c>
    </row>
    <row r="26" spans="1:43" x14ac:dyDescent="0.25">
      <c r="A26" s="5">
        <v>0.02</v>
      </c>
      <c r="B26" s="1">
        <v>7000000</v>
      </c>
      <c r="C26">
        <v>64.900000000000006</v>
      </c>
      <c r="D26" s="1">
        <v>3.9199999999999997E-9</v>
      </c>
      <c r="E26">
        <f t="shared" si="37"/>
        <v>3.9199999999999996E-7</v>
      </c>
      <c r="F26" s="1">
        <f t="shared" si="38"/>
        <v>9.2714285714285727E-6</v>
      </c>
      <c r="G26">
        <f t="shared" si="39"/>
        <v>4.4999999999999998E-9</v>
      </c>
      <c r="H26" s="1">
        <f t="shared" si="40"/>
        <v>5.2473553395404949E-7</v>
      </c>
      <c r="I26">
        <f t="shared" si="41"/>
        <v>108.88888888888889</v>
      </c>
      <c r="J26">
        <f t="shared" si="42"/>
        <v>2575.396825396826</v>
      </c>
      <c r="K26">
        <f t="shared" si="43"/>
        <v>145.75987054279153</v>
      </c>
      <c r="L26">
        <v>30</v>
      </c>
      <c r="M26">
        <f t="shared" si="44"/>
        <v>3.6296296296296293</v>
      </c>
      <c r="N26">
        <f t="shared" si="45"/>
        <v>85.846560846560863</v>
      </c>
      <c r="O26">
        <f t="shared" si="46"/>
        <v>4.8586623514263847</v>
      </c>
      <c r="P26">
        <f t="shared" si="47"/>
        <v>97.173247028527697</v>
      </c>
      <c r="Q26">
        <f t="shared" si="48"/>
        <v>2575.396825396826</v>
      </c>
      <c r="S26">
        <v>120</v>
      </c>
      <c r="T26">
        <f t="shared" si="49"/>
        <v>12.959999999999999</v>
      </c>
      <c r="U26" s="9">
        <v>6</v>
      </c>
      <c r="V26">
        <f t="shared" si="50"/>
        <v>2.1599999999999997</v>
      </c>
      <c r="W26" s="1">
        <f t="shared" si="51"/>
        <v>0.2076822093848163</v>
      </c>
      <c r="Y26">
        <f t="shared" si="52"/>
        <v>-3.912023005428146</v>
      </c>
      <c r="Z26">
        <f t="shared" si="53"/>
        <v>15.761420707019587</v>
      </c>
      <c r="AA26">
        <f t="shared" si="54"/>
        <v>-13.0454023362682</v>
      </c>
      <c r="AB26" s="2">
        <f t="shared" si="55"/>
        <v>25</v>
      </c>
    </row>
    <row r="27" spans="1:43" s="2" customFormat="1" x14ac:dyDescent="0.25">
      <c r="A27" s="5">
        <v>0.03</v>
      </c>
      <c r="B27" s="1">
        <v>7000000</v>
      </c>
      <c r="C27">
        <v>64.900000000000006</v>
      </c>
      <c r="D27" s="1">
        <v>3.9199999999999997E-9</v>
      </c>
      <c r="E27">
        <f t="shared" si="37"/>
        <v>2.6133333333333334E-7</v>
      </c>
      <c r="F27" s="1">
        <f t="shared" si="38"/>
        <v>9.2714285714285727E-6</v>
      </c>
      <c r="G27">
        <f t="shared" si="39"/>
        <v>4.4999999999999998E-9</v>
      </c>
      <c r="H27" s="1">
        <f t="shared" si="40"/>
        <v>4.7415207984616089E-7</v>
      </c>
      <c r="I27">
        <f t="shared" si="41"/>
        <v>72.592592592592595</v>
      </c>
      <c r="J27">
        <f t="shared" si="42"/>
        <v>2575.396825396826</v>
      </c>
      <c r="K27">
        <f t="shared" si="43"/>
        <v>131.70891106837803</v>
      </c>
      <c r="L27">
        <v>20</v>
      </c>
      <c r="M27">
        <f t="shared" si="44"/>
        <v>3.6296296296296298</v>
      </c>
      <c r="N27">
        <f t="shared" si="45"/>
        <v>128.76984126984129</v>
      </c>
      <c r="O27">
        <f t="shared" si="46"/>
        <v>6.5854455534189018</v>
      </c>
      <c r="P27">
        <f t="shared" si="47"/>
        <v>131.70891106837803</v>
      </c>
      <c r="Q27">
        <f t="shared" si="48"/>
        <v>3863.095238095239</v>
      </c>
      <c r="S27">
        <f>120</f>
        <v>120</v>
      </c>
      <c r="T27">
        <f t="shared" si="49"/>
        <v>8.64</v>
      </c>
      <c r="U27" s="2">
        <v>7</v>
      </c>
      <c r="V27">
        <f t="shared" si="50"/>
        <v>1.2342857142857144</v>
      </c>
      <c r="W27" s="1">
        <f t="shared" si="51"/>
        <v>0.17063396052864166</v>
      </c>
      <c r="Y27">
        <f t="shared" si="52"/>
        <v>-3.5065578973199818</v>
      </c>
      <c r="Z27">
        <f t="shared" si="53"/>
        <v>15.761420707019587</v>
      </c>
      <c r="AA27">
        <f t="shared" si="54"/>
        <v>-13.605018124203623</v>
      </c>
      <c r="AB27" s="2">
        <f t="shared" si="55"/>
        <v>36</v>
      </c>
    </row>
    <row r="28" spans="1:43" s="2" customFormat="1" x14ac:dyDescent="0.25">
      <c r="A28" s="5">
        <v>0.04</v>
      </c>
      <c r="B28" s="1">
        <v>7000000</v>
      </c>
      <c r="C28">
        <v>64.900000000000006</v>
      </c>
      <c r="D28" s="1">
        <v>3.9199999999999997E-9</v>
      </c>
      <c r="E28">
        <f t="shared" si="37"/>
        <v>1.9599999999999998E-7</v>
      </c>
      <c r="F28" s="1">
        <f t="shared" si="38"/>
        <v>9.2714285714285727E-6</v>
      </c>
      <c r="G28">
        <f t="shared" si="39"/>
        <v>4.4999999999999998E-9</v>
      </c>
      <c r="H28" s="1">
        <f t="shared" si="40"/>
        <v>4.4124822945820395E-7</v>
      </c>
      <c r="I28">
        <f t="shared" si="41"/>
        <v>54.444444444444443</v>
      </c>
      <c r="J28">
        <f t="shared" si="42"/>
        <v>2575.396825396826</v>
      </c>
      <c r="K28">
        <f t="shared" si="43"/>
        <v>122.56895262727888</v>
      </c>
      <c r="L28">
        <v>15</v>
      </c>
      <c r="M28">
        <f t="shared" si="44"/>
        <v>3.6296296296296293</v>
      </c>
      <c r="N28">
        <f t="shared" si="45"/>
        <v>171.69312169312173</v>
      </c>
      <c r="O28">
        <f t="shared" si="46"/>
        <v>8.171263508485259</v>
      </c>
      <c r="P28">
        <f t="shared" si="47"/>
        <v>163.42527016970519</v>
      </c>
      <c r="Q28">
        <f t="shared" si="48"/>
        <v>5150.793650793652</v>
      </c>
      <c r="S28">
        <f>150</f>
        <v>150</v>
      </c>
      <c r="T28">
        <f t="shared" si="49"/>
        <v>8.1</v>
      </c>
      <c r="U28" s="2">
        <v>8</v>
      </c>
      <c r="V28">
        <f t="shared" si="50"/>
        <v>1.0125</v>
      </c>
      <c r="W28" s="1">
        <f t="shared" si="51"/>
        <v>0.14842947775475562</v>
      </c>
      <c r="Y28">
        <f t="shared" si="52"/>
        <v>-3.2188758248682006</v>
      </c>
      <c r="Z28">
        <f t="shared" si="53"/>
        <v>15.761420707019587</v>
      </c>
      <c r="AA28">
        <f t="shared" si="54"/>
        <v>-13.803088037965717</v>
      </c>
      <c r="AB28" s="2">
        <f t="shared" si="55"/>
        <v>49.000000000000036</v>
      </c>
    </row>
    <row r="29" spans="1:43" s="2" customFormat="1" x14ac:dyDescent="0.25">
      <c r="A29" s="5">
        <v>0.05</v>
      </c>
      <c r="B29" s="1">
        <v>7000000</v>
      </c>
      <c r="C29">
        <v>64.900000000000006</v>
      </c>
      <c r="D29" s="1">
        <v>3.9199999999999997E-9</v>
      </c>
      <c r="E29">
        <f t="shared" si="37"/>
        <v>1.5679999999999997E-7</v>
      </c>
      <c r="F29" s="1">
        <f t="shared" si="38"/>
        <v>9.2714285714285727E-6</v>
      </c>
      <c r="G29">
        <f t="shared" si="39"/>
        <v>4.4999999999999998E-9</v>
      </c>
      <c r="H29" s="1">
        <f t="shared" si="40"/>
        <v>4.1730681049760437E-7</v>
      </c>
      <c r="I29">
        <f t="shared" si="41"/>
        <v>43.55555555555555</v>
      </c>
      <c r="J29">
        <f t="shared" si="42"/>
        <v>2575.396825396826</v>
      </c>
      <c r="K29">
        <f t="shared" si="43"/>
        <v>115.91855847155676</v>
      </c>
      <c r="L29">
        <v>12</v>
      </c>
      <c r="M29">
        <f t="shared" si="44"/>
        <v>3.6296296296296293</v>
      </c>
      <c r="N29">
        <f t="shared" si="45"/>
        <v>214.61640211640216</v>
      </c>
      <c r="O29">
        <f t="shared" si="46"/>
        <v>9.6598798726297304</v>
      </c>
      <c r="P29">
        <f t="shared" si="47"/>
        <v>193.19759745259461</v>
      </c>
      <c r="Q29">
        <f t="shared" si="48"/>
        <v>6438.4920634920645</v>
      </c>
      <c r="S29">
        <f>180</f>
        <v>180</v>
      </c>
      <c r="T29">
        <f t="shared" si="49"/>
        <v>7.7759999999999998</v>
      </c>
      <c r="U29" s="2">
        <v>8</v>
      </c>
      <c r="V29">
        <f t="shared" si="50"/>
        <v>0.97199999999999998</v>
      </c>
      <c r="W29" s="1">
        <f t="shared" si="51"/>
        <v>0.13321636130752992</v>
      </c>
      <c r="Y29">
        <f t="shared" si="52"/>
        <v>-2.9957322735539909</v>
      </c>
      <c r="Z29">
        <f t="shared" si="53"/>
        <v>15.761420707019587</v>
      </c>
      <c r="AA29">
        <f t="shared" si="54"/>
        <v>-13.843910032485972</v>
      </c>
      <c r="AB29" s="2">
        <f t="shared" si="55"/>
        <v>49.00000000000005</v>
      </c>
    </row>
    <row r="30" spans="1:43" s="2" customFormat="1" x14ac:dyDescent="0.25">
      <c r="A30" s="5">
        <v>0.06</v>
      </c>
      <c r="B30" s="1">
        <v>7000000</v>
      </c>
      <c r="C30">
        <v>64.900000000000006</v>
      </c>
      <c r="D30" s="1">
        <v>3.9199999999999997E-9</v>
      </c>
      <c r="E30">
        <f t="shared" si="37"/>
        <v>1.3066666666666667E-7</v>
      </c>
      <c r="F30" s="1">
        <f t="shared" si="38"/>
        <v>9.2714285714285727E-6</v>
      </c>
      <c r="G30">
        <f t="shared" si="39"/>
        <v>4.4999999999999998E-9</v>
      </c>
      <c r="H30" s="1">
        <f t="shared" si="40"/>
        <v>3.9871278422772977E-7</v>
      </c>
      <c r="I30">
        <f t="shared" si="41"/>
        <v>36.296296296296298</v>
      </c>
      <c r="J30">
        <f t="shared" si="42"/>
        <v>2575.396825396826</v>
      </c>
      <c r="K30">
        <f t="shared" si="43"/>
        <v>110.75355117436938</v>
      </c>
      <c r="L30">
        <v>10</v>
      </c>
      <c r="M30">
        <f t="shared" si="44"/>
        <v>3.6296296296296298</v>
      </c>
      <c r="N30">
        <f t="shared" si="45"/>
        <v>257.53968253968259</v>
      </c>
      <c r="O30">
        <f t="shared" si="46"/>
        <v>11.075355117436938</v>
      </c>
      <c r="P30">
        <f t="shared" si="47"/>
        <v>221.50710234873878</v>
      </c>
      <c r="Q30">
        <f t="shared" si="48"/>
        <v>7726.190476190478</v>
      </c>
      <c r="S30">
        <v>200</v>
      </c>
      <c r="T30">
        <f t="shared" si="49"/>
        <v>7.1999999999999993</v>
      </c>
      <c r="U30" s="2">
        <v>8</v>
      </c>
      <c r="V30">
        <f t="shared" si="50"/>
        <v>0.89999999999999991</v>
      </c>
      <c r="W30" s="1">
        <f t="shared" si="51"/>
        <v>0.12195127220340304</v>
      </c>
      <c r="Y30">
        <f t="shared" si="52"/>
        <v>-2.8134107167600364</v>
      </c>
      <c r="Z30">
        <f t="shared" si="53"/>
        <v>15.761420707019587</v>
      </c>
      <c r="AA30">
        <f t="shared" si="54"/>
        <v>-13.9208710736221</v>
      </c>
      <c r="AB30" s="2">
        <f t="shared" si="55"/>
        <v>49</v>
      </c>
    </row>
    <row r="31" spans="1:43" s="2" customFormat="1" x14ac:dyDescent="0.25">
      <c r="A31" s="5">
        <v>7.0000000000000007E-2</v>
      </c>
      <c r="B31" s="1">
        <v>7000000</v>
      </c>
      <c r="C31">
        <v>64.900000000000006</v>
      </c>
      <c r="D31" s="1">
        <v>3.9199999999999997E-9</v>
      </c>
      <c r="E31">
        <f t="shared" si="37"/>
        <v>1.1199999999999998E-7</v>
      </c>
      <c r="F31" s="1">
        <f t="shared" si="38"/>
        <v>9.2714285714285727E-6</v>
      </c>
      <c r="G31">
        <f t="shared" si="39"/>
        <v>4.4999999999999998E-9</v>
      </c>
      <c r="H31" s="1">
        <f t="shared" si="40"/>
        <v>3.836396301085082E-7</v>
      </c>
      <c r="I31">
        <f t="shared" si="41"/>
        <v>31.111111111111107</v>
      </c>
      <c r="J31" s="1">
        <f t="shared" si="42"/>
        <v>2575.396825396826</v>
      </c>
      <c r="K31" s="1">
        <f>H31/(0.8*G31)</f>
        <v>106.56656391903006</v>
      </c>
      <c r="L31">
        <v>8</v>
      </c>
      <c r="M31">
        <f t="shared" si="44"/>
        <v>3.8888888888888884</v>
      </c>
      <c r="N31">
        <f t="shared" si="45"/>
        <v>321.92460317460325</v>
      </c>
      <c r="O31">
        <f t="shared" si="46"/>
        <v>13.320820489878757</v>
      </c>
      <c r="P31">
        <f t="shared" si="47"/>
        <v>266.41640979757517</v>
      </c>
      <c r="Q31">
        <f t="shared" si="48"/>
        <v>9657.7380952380972</v>
      </c>
      <c r="S31">
        <v>200</v>
      </c>
      <c r="T31">
        <f t="shared" si="49"/>
        <v>5.76</v>
      </c>
      <c r="U31" s="2">
        <v>7.5</v>
      </c>
      <c r="V31">
        <f t="shared" si="50"/>
        <v>0.76800000000000002</v>
      </c>
      <c r="W31" s="1" t="e">
        <f>#REF!^-0.4846*#REF!^-0.22</f>
        <v>#REF!</v>
      </c>
      <c r="Y31" t="e">
        <f>LN(#REF!)</f>
        <v>#REF!</v>
      </c>
      <c r="Z31" t="e">
        <f>LN(#REF!)</f>
        <v>#REF!</v>
      </c>
      <c r="AA31">
        <f t="shared" si="54"/>
        <v>-14.079476103798738</v>
      </c>
      <c r="AB31" s="2">
        <f t="shared" si="55"/>
        <v>42.250000000000071</v>
      </c>
    </row>
    <row r="32" spans="1:43" s="2" customFormat="1" x14ac:dyDescent="0.25">
      <c r="A32" s="5">
        <v>0.08</v>
      </c>
      <c r="B32" s="1">
        <v>7000000</v>
      </c>
      <c r="C32">
        <v>64.900000000000006</v>
      </c>
      <c r="D32" s="1">
        <v>3.9199999999999997E-9</v>
      </c>
      <c r="E32">
        <f t="shared" si="37"/>
        <v>9.7999999999999991E-8</v>
      </c>
      <c r="F32" s="1">
        <f t="shared" si="38"/>
        <v>9.2714285714285727E-6</v>
      </c>
      <c r="G32">
        <f t="shared" si="39"/>
        <v>4.4999999999999998E-9</v>
      </c>
      <c r="H32" s="1">
        <f t="shared" si="40"/>
        <v>3.7104405438845223E-7</v>
      </c>
      <c r="I32">
        <f t="shared" si="41"/>
        <v>27.222222222222221</v>
      </c>
      <c r="J32" s="1">
        <f t="shared" si="42"/>
        <v>2575.396825396826</v>
      </c>
      <c r="K32" s="1">
        <f t="shared" si="43"/>
        <v>103.06779288568117</v>
      </c>
      <c r="L32">
        <v>7</v>
      </c>
      <c r="M32">
        <f t="shared" si="44"/>
        <v>3.8888888888888888</v>
      </c>
      <c r="N32">
        <f t="shared" si="45"/>
        <v>367.91383219954656</v>
      </c>
      <c r="O32">
        <f t="shared" si="46"/>
        <v>14.723970412240167</v>
      </c>
      <c r="P32">
        <f t="shared" si="47"/>
        <v>294.47940824480332</v>
      </c>
      <c r="Q32">
        <f t="shared" si="48"/>
        <v>11037.414965986396</v>
      </c>
      <c r="S32">
        <v>240</v>
      </c>
      <c r="T32">
        <f t="shared" si="49"/>
        <v>6.0479999999999992</v>
      </c>
      <c r="U32" s="2">
        <v>9</v>
      </c>
      <c r="V32">
        <f t="shared" si="50"/>
        <v>0.67199999999999993</v>
      </c>
      <c r="W32" s="1" t="e">
        <f>#REF!^-0.4846*#REF!^-0.22</f>
        <v>#REF!</v>
      </c>
      <c r="Y32" t="e">
        <f>LN(#REF!)</f>
        <v>#REF!</v>
      </c>
      <c r="Z32" t="e">
        <f>LN(#REF!)</f>
        <v>#REF!</v>
      </c>
      <c r="AA32">
        <f t="shared" si="54"/>
        <v>-14.213007496423263</v>
      </c>
      <c r="AB32" s="2">
        <f t="shared" si="55"/>
        <v>64.000000000000028</v>
      </c>
    </row>
    <row r="33" spans="1:29" x14ac:dyDescent="0.25">
      <c r="A33" s="5">
        <v>0.09</v>
      </c>
      <c r="B33" s="1">
        <v>7000000</v>
      </c>
      <c r="C33">
        <v>64.900000000000006</v>
      </c>
      <c r="D33" s="1">
        <v>3.9199999999999997E-9</v>
      </c>
      <c r="E33" s="1">
        <f>2*D33/A33</f>
        <v>8.7111111111111106E-8</v>
      </c>
      <c r="F33" s="1">
        <f>C33/B33</f>
        <v>9.2714285714285727E-6</v>
      </c>
      <c r="G33">
        <f>0.0000000045</f>
        <v>4.4999999999999998E-9</v>
      </c>
      <c r="H33" s="1">
        <f>(G33*C33*C33*D33)^0.25*B33^-0.5 *A33^-0.25</f>
        <v>3.6027767069303633E-7</v>
      </c>
      <c r="I33">
        <f>E33/(0.8*G33)</f>
        <v>24.197530864197528</v>
      </c>
      <c r="J33" s="1">
        <f>F33/(0.8*G33)</f>
        <v>2575.396825396826</v>
      </c>
      <c r="K33" s="1">
        <f>H33/(0.8*G33)</f>
        <v>100.07713074806566</v>
      </c>
      <c r="L33">
        <v>6</v>
      </c>
      <c r="M33">
        <f>I33/L33</f>
        <v>4.0329218106995883</v>
      </c>
      <c r="N33">
        <f>J33/L33</f>
        <v>429.23280423280431</v>
      </c>
      <c r="O33">
        <f>K33/L33</f>
        <v>16.679521791344275</v>
      </c>
      <c r="P33">
        <f>O33*20</f>
        <v>333.59043582688548</v>
      </c>
      <c r="Q33">
        <f>N33*30</f>
        <v>12876.984126984129</v>
      </c>
      <c r="S33">
        <v>260</v>
      </c>
      <c r="T33">
        <f t="shared" si="49"/>
        <v>5.6159999999999997</v>
      </c>
      <c r="U33" s="2">
        <v>10</v>
      </c>
      <c r="V33">
        <f t="shared" si="50"/>
        <v>0.56159999999999999</v>
      </c>
      <c r="W33" s="1" t="e">
        <f>#REF!^-0.4846*#REF!^-0.22</f>
        <v>#REF!</v>
      </c>
      <c r="AB33" s="2">
        <f t="shared" si="55"/>
        <v>80.999999999999972</v>
      </c>
    </row>
    <row r="34" spans="1:29" x14ac:dyDescent="0.25">
      <c r="B34" s="1"/>
      <c r="D34" s="1"/>
      <c r="E34" s="1"/>
      <c r="F34" s="1"/>
      <c r="H34" s="1"/>
      <c r="J34" s="1"/>
      <c r="K34" s="1"/>
    </row>
    <row r="35" spans="1:29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S35" t="s">
        <v>17</v>
      </c>
      <c r="T35" t="s">
        <v>18</v>
      </c>
      <c r="V35" t="s">
        <v>20</v>
      </c>
      <c r="Y35" t="s">
        <v>22</v>
      </c>
      <c r="Z35" t="s">
        <v>23</v>
      </c>
      <c r="AA35" t="s">
        <v>24</v>
      </c>
      <c r="AB35" t="s">
        <v>25</v>
      </c>
    </row>
    <row r="36" spans="1:29" x14ac:dyDescent="0.25">
      <c r="A36" s="5">
        <v>0.01</v>
      </c>
      <c r="B36" s="1">
        <v>6000000</v>
      </c>
      <c r="C36">
        <v>64.900000000000006</v>
      </c>
      <c r="D36" s="1">
        <v>3.9199999999999997E-9</v>
      </c>
      <c r="E36" s="1">
        <f t="shared" ref="E36:E43" si="56">2*D36/A36</f>
        <v>7.8399999999999993E-7</v>
      </c>
      <c r="F36" s="1">
        <f t="shared" ref="F36:F43" si="57">C36/B36</f>
        <v>1.0816666666666668E-5</v>
      </c>
      <c r="G36">
        <f t="shared" ref="G36:G43" si="58">0.0000000045</f>
        <v>4.4999999999999998E-9</v>
      </c>
      <c r="H36" s="1">
        <f t="shared" ref="H36:H43" si="59">(G36*C36*C36*D36)^0.25*B36^-0.5 *A36^-0.25</f>
        <v>6.7401780391915433E-7</v>
      </c>
      <c r="I36" s="1">
        <f t="shared" ref="I36:I43" si="60">E36/(0.8*G36)</f>
        <v>217.77777777777777</v>
      </c>
      <c r="J36" s="1">
        <f t="shared" ref="J36:J43" si="61">F36/(0.8*G36)</f>
        <v>3004.62962962963</v>
      </c>
      <c r="K36" s="1">
        <f t="shared" ref="K36:K41" si="62">H36/(0.8*G36)</f>
        <v>187.22716775532064</v>
      </c>
      <c r="L36">
        <v>40</v>
      </c>
      <c r="M36" s="1">
        <f>I36/L36</f>
        <v>5.4444444444444446</v>
      </c>
      <c r="N36" s="1">
        <f t="shared" ref="N36:N43" si="63">J36/L36</f>
        <v>75.115740740740748</v>
      </c>
      <c r="O36" s="1">
        <f t="shared" ref="O36:O43" si="64">K36/L36</f>
        <v>4.6806791938830159</v>
      </c>
      <c r="P36" s="1">
        <f t="shared" ref="P36:P43" si="65">O36*20</f>
        <v>93.613583877660318</v>
      </c>
      <c r="Q36" s="1">
        <f>N36*30</f>
        <v>2253.4722222222226</v>
      </c>
      <c r="S36">
        <v>120</v>
      </c>
      <c r="T36">
        <f t="shared" ref="T36:T44" si="66">S36*0.8*L36*G36*1000000</f>
        <v>17.28</v>
      </c>
      <c r="U36">
        <v>5.5</v>
      </c>
      <c r="V36">
        <f t="shared" ref="V36:V44" si="67">T36/U36</f>
        <v>3.1418181818181821</v>
      </c>
      <c r="W36" s="1">
        <f>A36^-0.4846*B36^-0.22</f>
        <v>0.30061228511495125</v>
      </c>
      <c r="Y36">
        <f t="shared" ref="Y36:Y43" si="68">LN(A36)</f>
        <v>-4.6051701859880909</v>
      </c>
      <c r="Z36">
        <f t="shared" ref="Z36:Z43" si="69">LN(B36)</f>
        <v>15.60727002719233</v>
      </c>
      <c r="AA36">
        <f t="shared" ref="AA36:AA44" si="70">LN(V36*0.000001)</f>
        <v>-12.670708886826789</v>
      </c>
      <c r="AB36" s="2">
        <f t="shared" ref="AB36:AB44" si="71">(V36/MAX(ABS(V36-(T36/(U36-1))),ABS(V36-(T36/(U36+1)))))^2</f>
        <v>20.25</v>
      </c>
    </row>
    <row r="37" spans="1:29" x14ac:dyDescent="0.25">
      <c r="A37" s="5">
        <v>0.02</v>
      </c>
      <c r="B37" s="1">
        <v>6000000</v>
      </c>
      <c r="C37">
        <v>64.900000000000006</v>
      </c>
      <c r="D37" s="1">
        <v>3.9199999999999997E-9</v>
      </c>
      <c r="E37" s="1">
        <f t="shared" si="56"/>
        <v>3.9199999999999996E-7</v>
      </c>
      <c r="F37" s="1">
        <f t="shared" si="57"/>
        <v>1.0816666666666668E-5</v>
      </c>
      <c r="G37">
        <f t="shared" si="58"/>
        <v>4.4999999999999998E-9</v>
      </c>
      <c r="H37" s="1">
        <f t="shared" si="59"/>
        <v>5.6677915513279804E-7</v>
      </c>
      <c r="I37" s="1">
        <f t="shared" si="60"/>
        <v>108.88888888888889</v>
      </c>
      <c r="J37" s="1">
        <f t="shared" si="61"/>
        <v>3004.62962962963</v>
      </c>
      <c r="K37" s="1">
        <f t="shared" si="62"/>
        <v>157.43865420355502</v>
      </c>
      <c r="L37">
        <v>30</v>
      </c>
      <c r="M37" s="1">
        <f t="shared" ref="M37:M43" si="72">I37/L37</f>
        <v>3.6296296296296293</v>
      </c>
      <c r="N37" s="1">
        <f t="shared" si="63"/>
        <v>100.15432098765433</v>
      </c>
      <c r="O37" s="1">
        <f t="shared" si="64"/>
        <v>5.2479551401185009</v>
      </c>
      <c r="P37" s="1">
        <f t="shared" si="65"/>
        <v>104.95910280237001</v>
      </c>
      <c r="Q37">
        <f t="shared" ref="Q37:Q43" si="73">N37*30</f>
        <v>3004.62962962963</v>
      </c>
      <c r="S37">
        <v>120</v>
      </c>
      <c r="T37">
        <f t="shared" si="66"/>
        <v>12.959999999999999</v>
      </c>
      <c r="U37" s="9">
        <v>5.5</v>
      </c>
      <c r="V37">
        <f t="shared" si="67"/>
        <v>2.356363636363636</v>
      </c>
      <c r="W37" s="1">
        <f t="shared" ref="W37:W43" si="74">A37^-0.4846*B37^-0.22</f>
        <v>0.21484615662769477</v>
      </c>
      <c r="Y37">
        <f t="shared" si="68"/>
        <v>-3.912023005428146</v>
      </c>
      <c r="Z37">
        <f t="shared" si="69"/>
        <v>15.60727002719233</v>
      </c>
      <c r="AA37">
        <f t="shared" si="70"/>
        <v>-12.958390959278571</v>
      </c>
      <c r="AB37" s="2">
        <f t="shared" si="71"/>
        <v>20.249999999999975</v>
      </c>
    </row>
    <row r="38" spans="1:29" x14ac:dyDescent="0.25">
      <c r="A38" s="5">
        <v>0.03</v>
      </c>
      <c r="B38" s="1">
        <v>6000000</v>
      </c>
      <c r="C38">
        <v>64.900000000000006</v>
      </c>
      <c r="D38" s="1">
        <v>3.9199999999999997E-9</v>
      </c>
      <c r="E38" s="1">
        <f t="shared" si="56"/>
        <v>2.6133333333333334E-7</v>
      </c>
      <c r="F38" s="1">
        <f t="shared" si="57"/>
        <v>1.0816666666666668E-5</v>
      </c>
      <c r="G38">
        <f t="shared" si="58"/>
        <v>4.4999999999999998E-9</v>
      </c>
      <c r="H38" s="1">
        <f t="shared" si="59"/>
        <v>5.1214278018229134E-7</v>
      </c>
      <c r="I38" s="1">
        <f t="shared" si="60"/>
        <v>72.592592592592595</v>
      </c>
      <c r="J38" s="1">
        <f t="shared" si="61"/>
        <v>3004.62962962963</v>
      </c>
      <c r="K38" s="1">
        <f t="shared" si="62"/>
        <v>142.26188338396983</v>
      </c>
      <c r="L38">
        <v>20</v>
      </c>
      <c r="M38" s="1">
        <f t="shared" si="72"/>
        <v>3.6296296296296298</v>
      </c>
      <c r="N38" s="1">
        <f t="shared" si="63"/>
        <v>150.2314814814815</v>
      </c>
      <c r="O38" s="1">
        <f t="shared" si="64"/>
        <v>7.1130941691984919</v>
      </c>
      <c r="P38" s="1">
        <f t="shared" si="65"/>
        <v>142.26188338396983</v>
      </c>
      <c r="Q38">
        <f t="shared" si="73"/>
        <v>4506.9444444444453</v>
      </c>
      <c r="S38">
        <v>150</v>
      </c>
      <c r="T38">
        <f t="shared" si="66"/>
        <v>10.8</v>
      </c>
      <c r="U38" s="5">
        <v>8</v>
      </c>
      <c r="V38">
        <f t="shared" si="67"/>
        <v>1.35</v>
      </c>
      <c r="W38" s="1">
        <f t="shared" si="74"/>
        <v>0.17651993744833813</v>
      </c>
      <c r="Y38">
        <f t="shared" si="68"/>
        <v>-3.5065578973199818</v>
      </c>
      <c r="Z38">
        <f t="shared" si="69"/>
        <v>15.60727002719233</v>
      </c>
      <c r="AA38">
        <f t="shared" si="70"/>
        <v>-13.515405965513937</v>
      </c>
      <c r="AB38" s="2">
        <f t="shared" si="71"/>
        <v>49.000000000000014</v>
      </c>
    </row>
    <row r="39" spans="1:29" x14ac:dyDescent="0.25">
      <c r="A39" s="5">
        <v>0.04</v>
      </c>
      <c r="B39" s="1">
        <v>6000000</v>
      </c>
      <c r="C39">
        <v>64.900000000000006</v>
      </c>
      <c r="D39" s="1">
        <v>3.9199999999999997E-9</v>
      </c>
      <c r="E39" s="1">
        <f t="shared" si="56"/>
        <v>1.9599999999999998E-7</v>
      </c>
      <c r="F39" s="1">
        <f t="shared" si="57"/>
        <v>1.0816666666666668E-5</v>
      </c>
      <c r="G39">
        <f t="shared" si="58"/>
        <v>4.4999999999999998E-9</v>
      </c>
      <c r="H39" s="1">
        <f t="shared" si="59"/>
        <v>4.7660255979169876E-7</v>
      </c>
      <c r="I39" s="1">
        <f t="shared" si="60"/>
        <v>54.444444444444443</v>
      </c>
      <c r="J39" s="1">
        <f t="shared" si="61"/>
        <v>3004.62962962963</v>
      </c>
      <c r="K39" s="1">
        <f t="shared" si="62"/>
        <v>132.38959994213855</v>
      </c>
      <c r="L39">
        <v>15</v>
      </c>
      <c r="M39" s="1">
        <f t="shared" si="72"/>
        <v>3.6296296296296293</v>
      </c>
      <c r="N39" s="1">
        <f t="shared" si="63"/>
        <v>200.30864197530866</v>
      </c>
      <c r="O39" s="1">
        <f t="shared" si="64"/>
        <v>8.8259733294759037</v>
      </c>
      <c r="P39" s="1">
        <f t="shared" si="65"/>
        <v>176.51946658951806</v>
      </c>
      <c r="Q39">
        <f t="shared" si="73"/>
        <v>6009.25925925926</v>
      </c>
      <c r="S39">
        <v>160</v>
      </c>
      <c r="T39">
        <f t="shared" si="66"/>
        <v>8.64</v>
      </c>
      <c r="U39" s="5">
        <v>7</v>
      </c>
      <c r="V39">
        <f t="shared" si="67"/>
        <v>1.2342857142857144</v>
      </c>
      <c r="W39" s="1">
        <f t="shared" si="74"/>
        <v>0.15354951644787643</v>
      </c>
      <c r="Y39">
        <f t="shared" si="68"/>
        <v>-3.2188758248682006</v>
      </c>
      <c r="Z39">
        <f t="shared" si="69"/>
        <v>15.60727002719233</v>
      </c>
      <c r="AA39">
        <f t="shared" si="70"/>
        <v>-13.605018124203623</v>
      </c>
      <c r="AB39" s="2">
        <f t="shared" si="71"/>
        <v>36</v>
      </c>
    </row>
    <row r="40" spans="1:29" x14ac:dyDescent="0.25">
      <c r="A40" s="5">
        <v>0.05</v>
      </c>
      <c r="B40" s="1">
        <v>6000000</v>
      </c>
      <c r="C40">
        <v>64.900000000000006</v>
      </c>
      <c r="D40" s="1">
        <v>3.9199999999999997E-9</v>
      </c>
      <c r="E40" s="1">
        <f t="shared" si="56"/>
        <v>1.5679999999999997E-7</v>
      </c>
      <c r="F40" s="1">
        <f t="shared" si="57"/>
        <v>1.0816666666666668E-5</v>
      </c>
      <c r="G40">
        <f t="shared" si="58"/>
        <v>4.4999999999999998E-9</v>
      </c>
      <c r="H40" s="1">
        <f t="shared" si="59"/>
        <v>4.5074287175243356E-7</v>
      </c>
      <c r="I40" s="1">
        <f t="shared" si="60"/>
        <v>43.55555555555555</v>
      </c>
      <c r="J40" s="1">
        <f t="shared" si="61"/>
        <v>3004.62962962963</v>
      </c>
      <c r="K40" s="1">
        <f t="shared" si="62"/>
        <v>125.20635326456488</v>
      </c>
      <c r="L40">
        <v>12</v>
      </c>
      <c r="M40" s="1">
        <f t="shared" si="72"/>
        <v>3.6296296296296293</v>
      </c>
      <c r="N40" s="1">
        <f t="shared" si="63"/>
        <v>250.38580246913583</v>
      </c>
      <c r="O40" s="1">
        <f t="shared" si="64"/>
        <v>10.433862772047073</v>
      </c>
      <c r="P40" s="1">
        <f t="shared" si="65"/>
        <v>208.67725544094145</v>
      </c>
      <c r="Q40">
        <f t="shared" si="73"/>
        <v>7511.5740740740748</v>
      </c>
      <c r="S40">
        <v>180</v>
      </c>
      <c r="T40">
        <f t="shared" si="66"/>
        <v>7.7759999999999998</v>
      </c>
      <c r="U40" s="5">
        <v>7</v>
      </c>
      <c r="V40">
        <f t="shared" si="67"/>
        <v>1.1108571428571428</v>
      </c>
      <c r="W40" s="1">
        <f t="shared" si="74"/>
        <v>0.13781162725314133</v>
      </c>
      <c r="Y40">
        <f t="shared" si="68"/>
        <v>-2.9957322735539909</v>
      </c>
      <c r="Z40">
        <f t="shared" si="69"/>
        <v>15.60727002719233</v>
      </c>
      <c r="AA40">
        <f t="shared" si="70"/>
        <v>-13.71037863986145</v>
      </c>
      <c r="AB40" s="2">
        <f t="shared" si="71"/>
        <v>35.999999999999943</v>
      </c>
    </row>
    <row r="41" spans="1:29" s="2" customFormat="1" x14ac:dyDescent="0.25">
      <c r="A41" s="5">
        <v>0.06</v>
      </c>
      <c r="B41" s="1">
        <v>6000000</v>
      </c>
      <c r="C41">
        <v>64.900000000000006</v>
      </c>
      <c r="D41" s="1">
        <v>3.9199999999999997E-9</v>
      </c>
      <c r="E41" s="1">
        <f t="shared" si="56"/>
        <v>1.3066666666666667E-7</v>
      </c>
      <c r="F41" s="1">
        <f t="shared" si="57"/>
        <v>1.0816666666666668E-5</v>
      </c>
      <c r="G41">
        <f t="shared" si="58"/>
        <v>4.4999999999999998E-9</v>
      </c>
      <c r="H41" s="1">
        <f t="shared" si="59"/>
        <v>4.3065902795336002E-7</v>
      </c>
      <c r="I41" s="1">
        <f t="shared" si="60"/>
        <v>36.296296296296298</v>
      </c>
      <c r="J41" s="1">
        <f t="shared" si="61"/>
        <v>3004.62962962963</v>
      </c>
      <c r="K41" s="1">
        <f t="shared" si="62"/>
        <v>119.62750776482223</v>
      </c>
      <c r="L41">
        <v>10</v>
      </c>
      <c r="M41" s="1">
        <f t="shared" si="72"/>
        <v>3.6296296296296298</v>
      </c>
      <c r="N41" s="1">
        <f t="shared" si="63"/>
        <v>300.46296296296299</v>
      </c>
      <c r="O41" s="1">
        <f t="shared" si="64"/>
        <v>11.962750776482222</v>
      </c>
      <c r="P41" s="1">
        <f t="shared" si="65"/>
        <v>239.25501552964445</v>
      </c>
      <c r="Q41">
        <f t="shared" si="73"/>
        <v>9013.8888888888905</v>
      </c>
      <c r="S41" s="2">
        <v>220</v>
      </c>
      <c r="T41">
        <f t="shared" si="66"/>
        <v>7.9200000000000008</v>
      </c>
      <c r="U41" s="2">
        <v>8</v>
      </c>
      <c r="V41">
        <f t="shared" si="67"/>
        <v>0.9900000000000001</v>
      </c>
      <c r="W41" s="1">
        <f t="shared" si="74"/>
        <v>0.12615795164337515</v>
      </c>
      <c r="X41" s="4" t="s">
        <v>29</v>
      </c>
      <c r="Y41">
        <f t="shared" si="68"/>
        <v>-2.8134107167600364</v>
      </c>
      <c r="Z41">
        <f t="shared" si="69"/>
        <v>15.60727002719233</v>
      </c>
      <c r="AA41">
        <f t="shared" si="70"/>
        <v>-13.825560893817775</v>
      </c>
      <c r="AB41" s="2">
        <f t="shared" si="71"/>
        <v>49.000000000000064</v>
      </c>
    </row>
    <row r="42" spans="1:29" s="2" customFormat="1" x14ac:dyDescent="0.25">
      <c r="A42" s="5">
        <v>7.0000000000000007E-2</v>
      </c>
      <c r="B42" s="1">
        <v>6000000</v>
      </c>
      <c r="C42">
        <v>64.900000000000006</v>
      </c>
      <c r="D42" s="1">
        <v>3.9199999999999997E-9</v>
      </c>
      <c r="E42" s="1">
        <f t="shared" si="56"/>
        <v>1.1199999999999998E-7</v>
      </c>
      <c r="F42" s="1">
        <f t="shared" si="57"/>
        <v>1.0816666666666668E-5</v>
      </c>
      <c r="G42">
        <f t="shared" si="58"/>
        <v>4.4999999999999998E-9</v>
      </c>
      <c r="H42" s="1">
        <f t="shared" si="59"/>
        <v>4.1437816072772447E-7</v>
      </c>
      <c r="I42" s="1">
        <f t="shared" si="60"/>
        <v>31.111111111111107</v>
      </c>
      <c r="J42" s="1">
        <f t="shared" si="61"/>
        <v>3004.62962962963</v>
      </c>
      <c r="K42" s="1">
        <f>H42/(0.8*G42)</f>
        <v>115.10504464659013</v>
      </c>
      <c r="L42">
        <v>8</v>
      </c>
      <c r="M42" s="1">
        <f t="shared" si="72"/>
        <v>3.8888888888888884</v>
      </c>
      <c r="N42" s="1">
        <f t="shared" si="63"/>
        <v>375.57870370370375</v>
      </c>
      <c r="O42" s="1">
        <f t="shared" si="64"/>
        <v>14.388130580823766</v>
      </c>
      <c r="P42" s="1">
        <f t="shared" si="65"/>
        <v>287.76261161647534</v>
      </c>
      <c r="Q42">
        <f t="shared" si="73"/>
        <v>11267.361111111113</v>
      </c>
      <c r="S42" s="2">
        <v>240</v>
      </c>
      <c r="T42">
        <f t="shared" si="66"/>
        <v>6.911999999999999</v>
      </c>
      <c r="U42" s="9">
        <v>8</v>
      </c>
      <c r="V42">
        <f t="shared" si="67"/>
        <v>0.86399999999999988</v>
      </c>
      <c r="W42" s="1">
        <f t="shared" si="74"/>
        <v>0.11707716963384829</v>
      </c>
      <c r="Y42">
        <f t="shared" si="68"/>
        <v>-2.6592600369327779</v>
      </c>
      <c r="Z42">
        <f t="shared" si="69"/>
        <v>15.60727002719233</v>
      </c>
      <c r="AA42">
        <f t="shared" si="70"/>
        <v>-13.961693068142356</v>
      </c>
      <c r="AB42" s="2">
        <f t="shared" si="71"/>
        <v>48.999999999999972</v>
      </c>
    </row>
    <row r="43" spans="1:29" s="2" customFormat="1" x14ac:dyDescent="0.25">
      <c r="A43" s="5">
        <v>0.08</v>
      </c>
      <c r="B43" s="1">
        <v>6000000</v>
      </c>
      <c r="C43">
        <v>64.900000000000006</v>
      </c>
      <c r="D43" s="1">
        <v>3.9199999999999997E-9</v>
      </c>
      <c r="E43" s="1">
        <f t="shared" si="56"/>
        <v>9.7999999999999991E-8</v>
      </c>
      <c r="F43" s="1">
        <f t="shared" si="57"/>
        <v>1.0816666666666668E-5</v>
      </c>
      <c r="G43">
        <f t="shared" si="58"/>
        <v>4.4999999999999998E-9</v>
      </c>
      <c r="H43" s="1">
        <f t="shared" si="59"/>
        <v>4.0077338402958369E-7</v>
      </c>
      <c r="I43" s="1">
        <f t="shared" si="60"/>
        <v>27.222222222222221</v>
      </c>
      <c r="J43" s="1">
        <f t="shared" si="61"/>
        <v>3004.62962962963</v>
      </c>
      <c r="K43" s="1">
        <f>H43/(0.8*G43)</f>
        <v>111.32594000821769</v>
      </c>
      <c r="L43">
        <v>7</v>
      </c>
      <c r="M43" s="1">
        <f t="shared" si="72"/>
        <v>3.8888888888888888</v>
      </c>
      <c r="N43" s="1">
        <f t="shared" si="63"/>
        <v>429.23280423280431</v>
      </c>
      <c r="O43" s="1">
        <f t="shared" si="64"/>
        <v>15.903705715459669</v>
      </c>
      <c r="P43" s="1">
        <f t="shared" si="65"/>
        <v>318.07411430919336</v>
      </c>
      <c r="Q43">
        <f t="shared" si="73"/>
        <v>12876.984126984129</v>
      </c>
      <c r="S43" s="2">
        <v>260</v>
      </c>
      <c r="T43">
        <f t="shared" si="66"/>
        <v>6.5519999999999996</v>
      </c>
      <c r="U43" s="2">
        <v>9</v>
      </c>
      <c r="V43">
        <f t="shared" si="67"/>
        <v>0.72799999999999998</v>
      </c>
      <c r="W43" s="1">
        <f t="shared" si="74"/>
        <v>0.10974110205859476</v>
      </c>
      <c r="Y43">
        <f t="shared" si="68"/>
        <v>-2.5257286443082556</v>
      </c>
      <c r="Z43">
        <f t="shared" si="69"/>
        <v>15.60727002719233</v>
      </c>
      <c r="AA43">
        <f t="shared" si="70"/>
        <v>-14.132964788749725</v>
      </c>
      <c r="AB43" s="2">
        <f t="shared" si="71"/>
        <v>64.000000000000028</v>
      </c>
    </row>
    <row r="44" spans="1:29" x14ac:dyDescent="0.25">
      <c r="A44" s="5">
        <v>0.09</v>
      </c>
      <c r="B44" s="1">
        <v>6000000</v>
      </c>
      <c r="C44">
        <v>64.900000000000006</v>
      </c>
      <c r="D44">
        <v>3.9199999999999997E-9</v>
      </c>
      <c r="E44">
        <f>2*D44/A44</f>
        <v>8.7111111111111106E-8</v>
      </c>
      <c r="F44">
        <f>C44/B44</f>
        <v>1.0816666666666668E-5</v>
      </c>
      <c r="G44">
        <f>0.0000000045</f>
        <v>4.4999999999999998E-9</v>
      </c>
      <c r="H44">
        <f>(G44*C44*C44*D44)^0.25*B44^-0.5 *A44^-0.25</f>
        <v>3.8914436053132422E-7</v>
      </c>
      <c r="I44">
        <f>E44/(0.8*G44)</f>
        <v>24.197530864197528</v>
      </c>
      <c r="J44">
        <f>F44/(0.8*G44)</f>
        <v>3004.62962962963</v>
      </c>
      <c r="K44">
        <f>H44/(0.8*G44)</f>
        <v>108.09565570314562</v>
      </c>
      <c r="L44">
        <v>6</v>
      </c>
      <c r="M44">
        <f>I44/L44</f>
        <v>4.0329218106995883</v>
      </c>
      <c r="N44">
        <f>J44/L44</f>
        <v>500.77160493827165</v>
      </c>
      <c r="O44">
        <f>K44/L44</f>
        <v>18.015942617190937</v>
      </c>
      <c r="P44">
        <f>O44*20</f>
        <v>360.31885234381878</v>
      </c>
      <c r="Q44">
        <f>N44*30</f>
        <v>15023.14814814815</v>
      </c>
      <c r="S44" s="2">
        <v>300</v>
      </c>
      <c r="T44">
        <f t="shared" si="66"/>
        <v>6.4799999999999995</v>
      </c>
      <c r="U44" s="2">
        <v>11</v>
      </c>
      <c r="V44">
        <f t="shared" si="67"/>
        <v>0.589090909090909</v>
      </c>
      <c r="AA44">
        <f t="shared" si="70"/>
        <v>-14.344685320398462</v>
      </c>
      <c r="AB44" s="2">
        <f t="shared" si="71"/>
        <v>99.999999999999972</v>
      </c>
    </row>
    <row r="45" spans="1:29" x14ac:dyDescent="0.25">
      <c r="B45" s="1"/>
    </row>
    <row r="46" spans="1:29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S46" t="s">
        <v>17</v>
      </c>
      <c r="T46" t="s">
        <v>18</v>
      </c>
      <c r="V46" t="s">
        <v>20</v>
      </c>
      <c r="Y46" t="s">
        <v>22</v>
      </c>
      <c r="Z46" t="s">
        <v>23</v>
      </c>
      <c r="AA46" t="s">
        <v>24</v>
      </c>
      <c r="AB46" t="s">
        <v>25</v>
      </c>
    </row>
    <row r="47" spans="1:29" x14ac:dyDescent="0.25">
      <c r="A47" s="5">
        <v>0.01</v>
      </c>
      <c r="B47" s="1">
        <v>5000000</v>
      </c>
      <c r="C47">
        <v>64.900000000000006</v>
      </c>
      <c r="D47" s="1">
        <v>3.9199999999999997E-9</v>
      </c>
      <c r="E47" s="1">
        <f t="shared" ref="E47:E53" si="75">2*D47/A47</f>
        <v>7.8399999999999993E-7</v>
      </c>
      <c r="F47" s="1">
        <f t="shared" ref="F47:F55" si="76">C47/B47</f>
        <v>1.2980000000000001E-5</v>
      </c>
      <c r="G47">
        <f t="shared" ref="G47:G54" si="77">0.0000000045</f>
        <v>4.4999999999999998E-9</v>
      </c>
      <c r="H47" s="1">
        <f t="shared" ref="H47:H53" si="78">(G47*C47*C47*D47)^0.25*B47^-0.5 *A47^-0.25</f>
        <v>7.3834951073322953E-7</v>
      </c>
      <c r="I47" s="1">
        <f t="shared" ref="I47:I55" si="79">E47/(0.8*G47)</f>
        <v>217.77777777777777</v>
      </c>
      <c r="J47" s="1">
        <f t="shared" ref="J47:J55" si="80">F47/(0.8*G47)</f>
        <v>3605.5555555555557</v>
      </c>
      <c r="K47" s="1">
        <f t="shared" ref="K47:K52" si="81">H47/(0.8*G47)</f>
        <v>205.09708631478597</v>
      </c>
      <c r="L47">
        <v>40</v>
      </c>
      <c r="M47" s="1">
        <f t="shared" ref="M47:M55" si="82">I47/L47</f>
        <v>5.4444444444444446</v>
      </c>
      <c r="N47" s="1">
        <f t="shared" ref="N47:N55" si="83">J47/L47</f>
        <v>90.138888888888886</v>
      </c>
      <c r="O47" s="1">
        <f t="shared" ref="O47:O54" si="84">K47/L47</f>
        <v>5.1274271578696489</v>
      </c>
      <c r="P47" s="1">
        <f t="shared" ref="P47:P54" si="85">O47*20</f>
        <v>102.54854315739297</v>
      </c>
      <c r="Q47" s="1">
        <f t="shared" ref="Q47:Q54" si="86">N47*30</f>
        <v>2704.1666666666665</v>
      </c>
      <c r="S47">
        <v>120</v>
      </c>
      <c r="T47">
        <f t="shared" ref="T47:T55" si="87">S47*0.8*L47*G47*1000000</f>
        <v>17.28</v>
      </c>
      <c r="U47">
        <v>5</v>
      </c>
      <c r="V47">
        <f t="shared" ref="V47:V55" si="88">T47/U47</f>
        <v>3.4560000000000004</v>
      </c>
      <c r="W47" s="1">
        <f>A47^-0.4846*B47^-0.22</f>
        <v>0.31291515628855354</v>
      </c>
      <c r="Y47">
        <f t="shared" ref="Y47:Y55" si="89">LN(A47)</f>
        <v>-4.6051701859880909</v>
      </c>
      <c r="Z47">
        <f t="shared" ref="Z47:Z55" si="90">LN(B47)</f>
        <v>15.424948470398375</v>
      </c>
      <c r="AA47">
        <f t="shared" ref="AA47:AA55" si="91">LN(V47*0.000001)</f>
        <v>-12.575398707022465</v>
      </c>
      <c r="AB47" s="2">
        <f t="shared" ref="AB47:AB55" si="92">(V47/MAX(ABS(V47-(T47/(U47-1))),ABS(V47-(T47/(U47+1)))))^2</f>
        <v>16.000000000000007</v>
      </c>
      <c r="AC47" t="s">
        <v>32</v>
      </c>
    </row>
    <row r="48" spans="1:29" x14ac:dyDescent="0.25">
      <c r="A48" s="5">
        <v>0.02</v>
      </c>
      <c r="B48" s="1">
        <v>5000000</v>
      </c>
      <c r="C48">
        <v>64.900000000000006</v>
      </c>
      <c r="D48" s="1">
        <v>3.9199999999999997E-9</v>
      </c>
      <c r="E48" s="1">
        <f t="shared" si="75"/>
        <v>3.9199999999999996E-7</v>
      </c>
      <c r="F48" s="1">
        <f t="shared" si="76"/>
        <v>1.2980000000000001E-5</v>
      </c>
      <c r="G48">
        <f t="shared" si="77"/>
        <v>4.4999999999999998E-9</v>
      </c>
      <c r="H48" s="1">
        <f t="shared" si="78"/>
        <v>6.2087545677990682E-7</v>
      </c>
      <c r="I48" s="1">
        <f t="shared" si="79"/>
        <v>108.88888888888889</v>
      </c>
      <c r="J48" s="1">
        <f t="shared" si="80"/>
        <v>3605.5555555555557</v>
      </c>
      <c r="K48" s="1">
        <f t="shared" si="81"/>
        <v>172.46540466108522</v>
      </c>
      <c r="L48">
        <v>30</v>
      </c>
      <c r="M48" s="1">
        <f t="shared" si="82"/>
        <v>3.6296296296296293</v>
      </c>
      <c r="N48" s="1">
        <f t="shared" si="83"/>
        <v>120.18518518518519</v>
      </c>
      <c r="O48" s="1">
        <f t="shared" si="84"/>
        <v>5.7488468220361737</v>
      </c>
      <c r="P48" s="1">
        <f t="shared" si="85"/>
        <v>114.97693644072348</v>
      </c>
      <c r="Q48" s="1">
        <f t="shared" si="86"/>
        <v>3605.5555555555557</v>
      </c>
      <c r="S48">
        <v>120</v>
      </c>
      <c r="T48">
        <f t="shared" si="87"/>
        <v>12.959999999999999</v>
      </c>
      <c r="U48">
        <v>5</v>
      </c>
      <c r="V48">
        <f t="shared" si="88"/>
        <v>2.5919999999999996</v>
      </c>
      <c r="W48" s="1">
        <f t="shared" ref="W48:W55" si="93">A48^-0.4846*B48^-0.22</f>
        <v>0.22363895957692678</v>
      </c>
      <c r="Y48">
        <f t="shared" si="89"/>
        <v>-3.912023005428146</v>
      </c>
      <c r="Z48">
        <f t="shared" si="90"/>
        <v>15.424948470398375</v>
      </c>
      <c r="AA48">
        <f t="shared" si="91"/>
        <v>-12.863080779474245</v>
      </c>
      <c r="AB48" s="2">
        <f t="shared" si="92"/>
        <v>15.999999999999989</v>
      </c>
      <c r="AC48" t="s">
        <v>26</v>
      </c>
    </row>
    <row r="49" spans="1:29" x14ac:dyDescent="0.25">
      <c r="A49" s="5">
        <v>0.03</v>
      </c>
      <c r="B49" s="1">
        <v>5000000</v>
      </c>
      <c r="C49">
        <v>64.900000000000006</v>
      </c>
      <c r="D49" s="1">
        <v>3.9199999999999997E-9</v>
      </c>
      <c r="E49" s="1">
        <f t="shared" si="75"/>
        <v>2.6133333333333334E-7</v>
      </c>
      <c r="F49" s="1">
        <f t="shared" si="76"/>
        <v>1.2980000000000001E-5</v>
      </c>
      <c r="G49">
        <f t="shared" si="77"/>
        <v>4.4999999999999998E-9</v>
      </c>
      <c r="H49" s="1">
        <f t="shared" si="78"/>
        <v>5.6102430673850143E-7</v>
      </c>
      <c r="I49" s="1">
        <f t="shared" si="79"/>
        <v>72.592592592592595</v>
      </c>
      <c r="J49" s="1">
        <f t="shared" si="80"/>
        <v>3605.5555555555557</v>
      </c>
      <c r="K49" s="1">
        <f t="shared" si="81"/>
        <v>155.84008520513927</v>
      </c>
      <c r="L49">
        <v>20</v>
      </c>
      <c r="M49" s="1">
        <f t="shared" si="82"/>
        <v>3.6296296296296298</v>
      </c>
      <c r="N49" s="1">
        <f t="shared" si="83"/>
        <v>180.27777777777777</v>
      </c>
      <c r="O49" s="1">
        <f t="shared" si="84"/>
        <v>7.7920042602569639</v>
      </c>
      <c r="P49" s="1">
        <f t="shared" si="85"/>
        <v>155.84008520513927</v>
      </c>
      <c r="Q49" s="1">
        <f t="shared" si="86"/>
        <v>5408.333333333333</v>
      </c>
      <c r="S49">
        <v>140</v>
      </c>
      <c r="T49">
        <f t="shared" si="87"/>
        <v>10.08</v>
      </c>
      <c r="U49">
        <v>7</v>
      </c>
      <c r="V49">
        <f t="shared" si="88"/>
        <v>1.44</v>
      </c>
      <c r="W49" s="1">
        <f t="shared" si="93"/>
        <v>0.18374419992040844</v>
      </c>
      <c r="Y49">
        <f t="shared" si="89"/>
        <v>-3.5065578973199818</v>
      </c>
      <c r="Z49">
        <f t="shared" si="90"/>
        <v>15.424948470398375</v>
      </c>
      <c r="AA49">
        <f t="shared" si="91"/>
        <v>-13.450867444376366</v>
      </c>
      <c r="AB49" s="2">
        <f t="shared" si="92"/>
        <v>36</v>
      </c>
      <c r="AC49" t="s">
        <v>31</v>
      </c>
    </row>
    <row r="50" spans="1:29" x14ac:dyDescent="0.25">
      <c r="A50" s="5">
        <v>0.04</v>
      </c>
      <c r="B50" s="1">
        <v>5000000</v>
      </c>
      <c r="C50">
        <v>64.900000000000006</v>
      </c>
      <c r="D50" s="1">
        <v>3.9199999999999997E-9</v>
      </c>
      <c r="E50" s="1">
        <f t="shared" si="75"/>
        <v>1.9599999999999998E-7</v>
      </c>
      <c r="F50" s="1">
        <f t="shared" si="76"/>
        <v>1.2980000000000001E-5</v>
      </c>
      <c r="G50">
        <f t="shared" si="77"/>
        <v>4.4999999999999998E-9</v>
      </c>
      <c r="H50" s="1">
        <f t="shared" si="78"/>
        <v>5.2209194592523616E-7</v>
      </c>
      <c r="I50" s="1">
        <f t="shared" si="79"/>
        <v>54.444444444444443</v>
      </c>
      <c r="J50" s="1">
        <f t="shared" si="80"/>
        <v>3605.5555555555557</v>
      </c>
      <c r="K50" s="1">
        <f t="shared" si="81"/>
        <v>145.02554053478784</v>
      </c>
      <c r="L50">
        <v>15</v>
      </c>
      <c r="M50" s="1">
        <f t="shared" si="82"/>
        <v>3.6296296296296293</v>
      </c>
      <c r="N50" s="1">
        <f t="shared" si="83"/>
        <v>240.37037037037038</v>
      </c>
      <c r="O50" s="1">
        <f t="shared" si="84"/>
        <v>9.6683693689858554</v>
      </c>
      <c r="P50" s="1">
        <f t="shared" si="85"/>
        <v>193.36738737971712</v>
      </c>
      <c r="Q50" s="1">
        <f t="shared" si="86"/>
        <v>7211.1111111111113</v>
      </c>
      <c r="S50">
        <v>180</v>
      </c>
      <c r="T50">
        <f t="shared" si="87"/>
        <v>9.7200000000000006</v>
      </c>
      <c r="U50">
        <v>7</v>
      </c>
      <c r="V50">
        <f t="shared" si="88"/>
        <v>1.3885714285714286</v>
      </c>
      <c r="W50" s="1">
        <f t="shared" si="93"/>
        <v>0.15983369049254256</v>
      </c>
      <c r="Y50">
        <f t="shared" si="89"/>
        <v>-3.2188758248682006</v>
      </c>
      <c r="Z50">
        <f t="shared" si="90"/>
        <v>15.424948470398375</v>
      </c>
      <c r="AA50">
        <f t="shared" si="91"/>
        <v>-13.487235088547239</v>
      </c>
      <c r="AB50" s="2">
        <f t="shared" si="92"/>
        <v>35.999999999999972</v>
      </c>
      <c r="AC50" t="s">
        <v>31</v>
      </c>
    </row>
    <row r="51" spans="1:29" x14ac:dyDescent="0.25">
      <c r="A51" s="5">
        <v>0.05</v>
      </c>
      <c r="B51" s="1">
        <v>5000000</v>
      </c>
      <c r="C51">
        <v>64.900000000000006</v>
      </c>
      <c r="D51" s="1">
        <v>3.9199999999999997E-9</v>
      </c>
      <c r="E51" s="1">
        <f t="shared" si="75"/>
        <v>1.5679999999999997E-7</v>
      </c>
      <c r="F51" s="1">
        <f t="shared" si="76"/>
        <v>1.2980000000000001E-5</v>
      </c>
      <c r="G51">
        <f t="shared" si="77"/>
        <v>4.4999999999999998E-9</v>
      </c>
      <c r="H51" s="1">
        <f t="shared" si="78"/>
        <v>4.9376407698693194E-7</v>
      </c>
      <c r="I51" s="1">
        <f t="shared" si="79"/>
        <v>43.55555555555555</v>
      </c>
      <c r="J51" s="1">
        <f t="shared" si="80"/>
        <v>3605.5555555555557</v>
      </c>
      <c r="K51" s="1">
        <f t="shared" si="81"/>
        <v>137.15668805192553</v>
      </c>
      <c r="L51">
        <v>12</v>
      </c>
      <c r="M51" s="1">
        <f t="shared" si="82"/>
        <v>3.6296296296296293</v>
      </c>
      <c r="N51" s="1">
        <f t="shared" si="83"/>
        <v>300.46296296296299</v>
      </c>
      <c r="O51" s="1">
        <f t="shared" si="84"/>
        <v>11.429724004327127</v>
      </c>
      <c r="P51" s="1">
        <f t="shared" si="85"/>
        <v>228.59448008654255</v>
      </c>
      <c r="Q51" s="1">
        <f t="shared" si="86"/>
        <v>9013.8888888888905</v>
      </c>
      <c r="S51">
        <v>200</v>
      </c>
      <c r="T51">
        <f t="shared" si="87"/>
        <v>8.64</v>
      </c>
      <c r="U51">
        <v>7</v>
      </c>
      <c r="V51">
        <f t="shared" si="88"/>
        <v>1.2342857142857144</v>
      </c>
      <c r="W51" s="1">
        <f t="shared" si="93"/>
        <v>0.14345171177487526</v>
      </c>
      <c r="Y51">
        <f t="shared" si="89"/>
        <v>-2.9957322735539909</v>
      </c>
      <c r="Z51">
        <f t="shared" si="90"/>
        <v>15.424948470398375</v>
      </c>
      <c r="AA51">
        <f t="shared" si="91"/>
        <v>-13.605018124203623</v>
      </c>
      <c r="AB51" s="2">
        <f t="shared" si="92"/>
        <v>36</v>
      </c>
      <c r="AC51" t="s">
        <v>30</v>
      </c>
    </row>
    <row r="52" spans="1:29" x14ac:dyDescent="0.25">
      <c r="A52" s="5">
        <v>0.06</v>
      </c>
      <c r="B52" s="1">
        <v>5000000</v>
      </c>
      <c r="C52">
        <v>64.900000000000006</v>
      </c>
      <c r="D52" s="1">
        <v>3.9199999999999997E-9</v>
      </c>
      <c r="E52" s="1">
        <f t="shared" si="75"/>
        <v>1.3066666666666667E-7</v>
      </c>
      <c r="F52" s="1">
        <f t="shared" si="76"/>
        <v>1.2980000000000001E-5</v>
      </c>
      <c r="G52">
        <f t="shared" si="77"/>
        <v>4.4999999999999998E-9</v>
      </c>
      <c r="H52" s="1">
        <f t="shared" si="78"/>
        <v>4.7176332840660629E-7</v>
      </c>
      <c r="I52" s="1">
        <f t="shared" si="79"/>
        <v>36.296296296296298</v>
      </c>
      <c r="J52" s="1">
        <f t="shared" si="80"/>
        <v>3605.5555555555557</v>
      </c>
      <c r="K52" s="1">
        <f t="shared" si="81"/>
        <v>131.04536900183507</v>
      </c>
      <c r="L52">
        <v>10</v>
      </c>
      <c r="M52" s="1">
        <f t="shared" si="82"/>
        <v>3.6296296296296298</v>
      </c>
      <c r="N52" s="1">
        <f t="shared" si="83"/>
        <v>360.55555555555554</v>
      </c>
      <c r="O52" s="1">
        <f t="shared" si="84"/>
        <v>13.104536900183508</v>
      </c>
      <c r="P52" s="1">
        <f t="shared" si="85"/>
        <v>262.09073800367014</v>
      </c>
      <c r="Q52" s="1">
        <f t="shared" si="86"/>
        <v>10816.666666666666</v>
      </c>
      <c r="S52" s="2">
        <v>220</v>
      </c>
      <c r="T52">
        <f t="shared" si="87"/>
        <v>7.9200000000000008</v>
      </c>
      <c r="U52">
        <v>7</v>
      </c>
      <c r="V52">
        <f t="shared" si="88"/>
        <v>1.1314285714285715</v>
      </c>
      <c r="W52" s="1">
        <f t="shared" si="93"/>
        <v>0.13132109734116487</v>
      </c>
      <c r="Y52">
        <f t="shared" si="89"/>
        <v>-2.8134107167600364</v>
      </c>
      <c r="Z52">
        <f t="shared" si="90"/>
        <v>15.424948470398375</v>
      </c>
      <c r="AA52">
        <f t="shared" si="91"/>
        <v>-13.692029501193254</v>
      </c>
      <c r="AB52" s="2">
        <f t="shared" si="92"/>
        <v>35.999999999999986</v>
      </c>
      <c r="AC52" t="s">
        <v>30</v>
      </c>
    </row>
    <row r="53" spans="1:29" x14ac:dyDescent="0.25">
      <c r="A53" s="5">
        <v>7.0000000000000007E-2</v>
      </c>
      <c r="B53" s="1">
        <v>5000000</v>
      </c>
      <c r="C53">
        <v>64.900000000000006</v>
      </c>
      <c r="D53" s="1">
        <v>3.9199999999999997E-9</v>
      </c>
      <c r="E53" s="1">
        <f t="shared" si="75"/>
        <v>1.1199999999999998E-7</v>
      </c>
      <c r="F53" s="1">
        <f t="shared" si="76"/>
        <v>1.2980000000000001E-5</v>
      </c>
      <c r="G53">
        <f t="shared" si="77"/>
        <v>4.4999999999999998E-9</v>
      </c>
      <c r="H53" s="1">
        <f t="shared" si="78"/>
        <v>4.5392853193615204E-7</v>
      </c>
      <c r="I53" s="1">
        <f t="shared" si="79"/>
        <v>31.111111111111107</v>
      </c>
      <c r="J53" s="1">
        <f t="shared" si="80"/>
        <v>3605.5555555555557</v>
      </c>
      <c r="K53" s="1">
        <f>H53/(0.8*G53)</f>
        <v>126.09125887115334</v>
      </c>
      <c r="L53">
        <v>8</v>
      </c>
      <c r="M53" s="1">
        <f t="shared" si="82"/>
        <v>3.8888888888888884</v>
      </c>
      <c r="N53" s="1">
        <f t="shared" si="83"/>
        <v>450.69444444444446</v>
      </c>
      <c r="O53" s="1">
        <f t="shared" si="84"/>
        <v>15.761407358894168</v>
      </c>
      <c r="P53" s="1">
        <f t="shared" si="85"/>
        <v>315.22814717788333</v>
      </c>
      <c r="Q53" s="1">
        <f t="shared" si="86"/>
        <v>13520.833333333334</v>
      </c>
      <c r="S53" s="2">
        <v>240</v>
      </c>
      <c r="T53">
        <f t="shared" si="87"/>
        <v>6.911999999999999</v>
      </c>
      <c r="U53">
        <v>7</v>
      </c>
      <c r="V53">
        <f t="shared" si="88"/>
        <v>0.98742857142857132</v>
      </c>
      <c r="W53" s="1">
        <f t="shared" si="93"/>
        <v>0.12186867486067038</v>
      </c>
      <c r="Y53">
        <f t="shared" si="89"/>
        <v>-2.6592600369327779</v>
      </c>
      <c r="Z53">
        <f t="shared" si="90"/>
        <v>15.424948470398375</v>
      </c>
      <c r="AA53">
        <f t="shared" si="91"/>
        <v>-13.828161675517833</v>
      </c>
      <c r="AB53" s="2">
        <f t="shared" si="92"/>
        <v>35.999999999999979</v>
      </c>
      <c r="AC53" t="s">
        <v>29</v>
      </c>
    </row>
    <row r="54" spans="1:29" x14ac:dyDescent="0.25">
      <c r="A54" s="5">
        <v>0.08</v>
      </c>
      <c r="B54" s="1">
        <v>5000000</v>
      </c>
      <c r="C54">
        <v>64.900000000000006</v>
      </c>
      <c r="D54" s="1">
        <v>3.9199999999999997E-9</v>
      </c>
      <c r="E54" s="1">
        <f>2*D54/A54</f>
        <v>9.7999999999999991E-8</v>
      </c>
      <c r="F54" s="1">
        <f t="shared" si="76"/>
        <v>1.2980000000000001E-5</v>
      </c>
      <c r="G54">
        <f t="shared" si="77"/>
        <v>4.4999999999999998E-9</v>
      </c>
      <c r="H54" s="1">
        <f>(G54*C54*C54*D54)^0.25*B54^-0.5 *A54^-0.25</f>
        <v>4.3902524576136731E-7</v>
      </c>
      <c r="I54" s="1">
        <f t="shared" si="79"/>
        <v>27.222222222222221</v>
      </c>
      <c r="J54" s="1">
        <f t="shared" si="80"/>
        <v>3605.5555555555557</v>
      </c>
      <c r="K54" s="1">
        <f>H54/(0.8*G54)</f>
        <v>121.95145715593536</v>
      </c>
      <c r="L54">
        <v>7</v>
      </c>
      <c r="M54" s="1">
        <f t="shared" si="82"/>
        <v>3.8888888888888888</v>
      </c>
      <c r="N54" s="1">
        <f t="shared" si="83"/>
        <v>515.07936507936506</v>
      </c>
      <c r="O54" s="1">
        <f t="shared" si="84"/>
        <v>17.421636736562196</v>
      </c>
      <c r="P54" s="1">
        <f t="shared" si="85"/>
        <v>348.4327347312439</v>
      </c>
      <c r="Q54" s="1">
        <f t="shared" si="86"/>
        <v>15452.380952380952</v>
      </c>
      <c r="S54" s="2">
        <v>280</v>
      </c>
      <c r="T54">
        <f t="shared" si="87"/>
        <v>7.056</v>
      </c>
      <c r="U54">
        <v>9</v>
      </c>
      <c r="V54">
        <f t="shared" si="88"/>
        <v>0.78400000000000003</v>
      </c>
      <c r="W54" s="1">
        <f t="shared" si="93"/>
        <v>0.11423237107163513</v>
      </c>
      <c r="Y54">
        <f t="shared" si="89"/>
        <v>-2.5257286443082556</v>
      </c>
      <c r="Z54">
        <f t="shared" si="90"/>
        <v>15.424948470398375</v>
      </c>
      <c r="AA54">
        <f t="shared" si="91"/>
        <v>-14.058856816596004</v>
      </c>
      <c r="AB54" s="2">
        <f t="shared" si="92"/>
        <v>64.000000000000028</v>
      </c>
    </row>
    <row r="55" spans="1:29" x14ac:dyDescent="0.25">
      <c r="A55" s="5">
        <v>0.09</v>
      </c>
      <c r="B55" s="1">
        <v>5000000</v>
      </c>
      <c r="C55">
        <v>64.900000000000006</v>
      </c>
      <c r="D55">
        <v>3.9199999999999997E-9</v>
      </c>
      <c r="E55" s="1">
        <f>2*D55/A55</f>
        <v>8.7111111111111106E-8</v>
      </c>
      <c r="F55" s="1">
        <f t="shared" si="76"/>
        <v>1.2980000000000001E-5</v>
      </c>
      <c r="G55">
        <f>0.0000000045</f>
        <v>4.4999999999999998E-9</v>
      </c>
      <c r="H55" s="1">
        <f>(G55*C55*C55*D55)^0.25*B55^-0.5 *A55^-0.25</f>
        <v>4.2628628877785865E-7</v>
      </c>
      <c r="I55" s="1">
        <f t="shared" si="79"/>
        <v>24.197530864197528</v>
      </c>
      <c r="J55" s="1">
        <f t="shared" si="80"/>
        <v>3605.5555555555557</v>
      </c>
      <c r="K55" s="1">
        <f>H55/(0.8*G55)</f>
        <v>118.41285799384963</v>
      </c>
      <c r="L55">
        <v>6</v>
      </c>
      <c r="M55" s="1">
        <f t="shared" si="82"/>
        <v>4.0329218106995883</v>
      </c>
      <c r="N55" s="1">
        <f t="shared" si="83"/>
        <v>600.92592592592598</v>
      </c>
      <c r="O55">
        <f>K55/L55</f>
        <v>19.73547633230827</v>
      </c>
      <c r="P55">
        <f>O55*20</f>
        <v>394.70952664616539</v>
      </c>
      <c r="Q55" s="1">
        <f>N55*30</f>
        <v>18027.777777777781</v>
      </c>
      <c r="S55" s="2">
        <v>300</v>
      </c>
      <c r="T55">
        <f t="shared" si="87"/>
        <v>6.4799999999999995</v>
      </c>
      <c r="U55">
        <v>10</v>
      </c>
      <c r="V55">
        <f t="shared" si="88"/>
        <v>0.64799999999999991</v>
      </c>
      <c r="W55" s="1">
        <f t="shared" si="93"/>
        <v>0.10789484090459837</v>
      </c>
      <c r="Y55">
        <f t="shared" si="89"/>
        <v>-2.4079456086518722</v>
      </c>
      <c r="Z55">
        <f t="shared" si="90"/>
        <v>15.424948470398375</v>
      </c>
      <c r="AA55">
        <f t="shared" si="91"/>
        <v>-14.249375140594136</v>
      </c>
      <c r="AB55" s="2">
        <f t="shared" si="92"/>
        <v>80.999999999999844</v>
      </c>
      <c r="AC55" t="s">
        <v>28</v>
      </c>
    </row>
    <row r="58" spans="1:29" x14ac:dyDescent="0.25">
      <c r="B58" s="1"/>
      <c r="D58" s="1"/>
      <c r="W58" s="1"/>
    </row>
    <row r="59" spans="1:29" x14ac:dyDescent="0.25">
      <c r="B59" s="1"/>
      <c r="D59" s="1"/>
      <c r="E59" s="1"/>
      <c r="W59" s="1"/>
    </row>
    <row r="60" spans="1:29" x14ac:dyDescent="0.25">
      <c r="B60" s="1"/>
      <c r="D60" s="1"/>
      <c r="W60" s="1"/>
    </row>
    <row r="61" spans="1:29" x14ac:dyDescent="0.25">
      <c r="B61" s="1"/>
      <c r="D61" s="1"/>
      <c r="W61" s="1"/>
    </row>
    <row r="62" spans="1:29" x14ac:dyDescent="0.25">
      <c r="B62" s="1"/>
      <c r="D62" s="1"/>
      <c r="W62" s="1"/>
    </row>
    <row r="63" spans="1:29" x14ac:dyDescent="0.25">
      <c r="B63" s="1"/>
      <c r="D63" s="1"/>
      <c r="W63" s="1"/>
    </row>
    <row r="64" spans="1:29" x14ac:dyDescent="0.25">
      <c r="B64" s="1"/>
      <c r="D64" s="1"/>
    </row>
    <row r="65" spans="2:4" x14ac:dyDescent="0.25">
      <c r="B65" s="1"/>
      <c r="D65" s="1"/>
    </row>
    <row r="66" spans="2:4" x14ac:dyDescent="0.25">
      <c r="B66" s="1"/>
      <c r="D66" s="1"/>
    </row>
    <row r="122" spans="12:12" x14ac:dyDescent="0.25">
      <c r="L122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8DD3-C8F5-424E-A0B8-B4698C627743}">
  <dimension ref="A1:AB55"/>
  <sheetViews>
    <sheetView zoomScale="82" zoomScaleNormal="82" workbookViewId="0">
      <selection activeCell="V1" sqref="V1:V1048576"/>
    </sheetView>
  </sheetViews>
  <sheetFormatPr defaultRowHeight="15" x14ac:dyDescent="0.25"/>
  <cols>
    <col min="1" max="3" width="9.28515625" bestFit="1" customWidth="1"/>
    <col min="4" max="4" width="9.5703125" bestFit="1" customWidth="1"/>
    <col min="5" max="5" width="12.7109375" bestFit="1" customWidth="1"/>
    <col min="6" max="6" width="11.5703125" bestFit="1" customWidth="1"/>
    <col min="7" max="7" width="9.5703125" bestFit="1" customWidth="1"/>
    <col min="8" max="8" width="12.140625" bestFit="1" customWidth="1"/>
    <col min="9" max="11" width="9.28515625" bestFit="1" customWidth="1"/>
    <col min="12" max="12" width="5.7109375" customWidth="1"/>
    <col min="13" max="17" width="9.28515625" bestFit="1" customWidth="1"/>
    <col min="19" max="23" width="9.28515625" bestFit="1" customWidth="1"/>
    <col min="25" max="28" width="9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22</v>
      </c>
      <c r="Z1" t="s">
        <v>23</v>
      </c>
      <c r="AA1" t="s">
        <v>24</v>
      </c>
      <c r="AB1" t="s">
        <v>25</v>
      </c>
    </row>
    <row r="3" spans="1:28" s="3" customFormat="1" x14ac:dyDescent="0.25">
      <c r="A3" s="3">
        <v>0.01</v>
      </c>
      <c r="B3" s="3">
        <v>10000000</v>
      </c>
      <c r="C3" s="3">
        <v>126.3</v>
      </c>
      <c r="D3" s="3">
        <v>3.12E-9</v>
      </c>
      <c r="E3" s="3">
        <f t="shared" ref="E3:E10" si="0">2*D3/A3</f>
        <v>6.2399999999999998E-7</v>
      </c>
      <c r="F3" s="3">
        <f t="shared" ref="F3:F10" si="1">C3/B3</f>
        <v>1.2629999999999999E-5</v>
      </c>
      <c r="G3" s="3">
        <f>0.00000000218</f>
        <v>2.1799999999999999E-9</v>
      </c>
      <c r="H3" s="3">
        <f>(G3*C3*C3*D3)^0.25*B3^-0.5 *A3^-0.25</f>
        <v>5.7392408060918887E-7</v>
      </c>
      <c r="I3" s="3">
        <f t="shared" ref="I3:I10" si="2">E3/(0.8*G3)</f>
        <v>357.79816513761466</v>
      </c>
      <c r="J3" s="3">
        <f t="shared" ref="J3:J10" si="3">F3/(0.8*G3)</f>
        <v>7241.9724770642197</v>
      </c>
      <c r="K3" s="3">
        <f t="shared" ref="K3:K10" si="4">H3/(0.8*G3)</f>
        <v>329.08490860618627</v>
      </c>
      <c r="L3" s="3">
        <v>60</v>
      </c>
      <c r="M3" s="3">
        <f>I3/L3</f>
        <v>5.9633027522935773</v>
      </c>
      <c r="N3" s="3">
        <f t="shared" ref="N3:N10" si="5">J3/L3</f>
        <v>120.69954128440367</v>
      </c>
      <c r="O3" s="3">
        <f>K3/L3</f>
        <v>5.484748476769771</v>
      </c>
      <c r="P3" s="3">
        <f>O3*100</f>
        <v>548.47484767697711</v>
      </c>
      <c r="Q3" s="3">
        <f t="shared" ref="Q3:Q10" si="6">N3*30</f>
        <v>3620.9862385321098</v>
      </c>
      <c r="S3" s="3">
        <v>550</v>
      </c>
      <c r="T3" s="3">
        <f t="shared" ref="T3:T10" si="7">S3*0.8*L3*G3*1000000</f>
        <v>57.552</v>
      </c>
      <c r="U3" s="3">
        <v>28</v>
      </c>
      <c r="V3">
        <f t="shared" ref="V3:V10" si="8">T3/U3</f>
        <v>2.0554285714285716</v>
      </c>
      <c r="W3" s="3">
        <f t="shared" ref="W3:W10" si="9">A3^-0.4846*B3^-0.22</f>
        <v>0.26865813772686997</v>
      </c>
      <c r="X3" s="3">
        <v>18</v>
      </c>
      <c r="Y3" s="3">
        <f t="shared" ref="Y3:Z11" si="10">LN(A3)</f>
        <v>-4.6051701859880909</v>
      </c>
      <c r="Z3" s="3">
        <f t="shared" si="10"/>
        <v>16.11809565095832</v>
      </c>
      <c r="AA3" s="3">
        <f t="shared" ref="AA3:AA10" si="11">LN(V3*0.000001)</f>
        <v>-13.09502618118621</v>
      </c>
      <c r="AB3" s="3">
        <f t="shared" ref="AB3:AB10" si="12">(V3/MAX(ABS(V3-(T3/(U3-1))),ABS(V3-(T3/(U3+1)))))^2</f>
        <v>729.00000000000591</v>
      </c>
    </row>
    <row r="4" spans="1:28" x14ac:dyDescent="0.25">
      <c r="A4" s="5">
        <v>0.02</v>
      </c>
      <c r="B4">
        <v>10000000</v>
      </c>
      <c r="C4">
        <v>126.3</v>
      </c>
      <c r="D4">
        <v>3.12E-9</v>
      </c>
      <c r="E4">
        <f t="shared" si="0"/>
        <v>3.1199999999999999E-7</v>
      </c>
      <c r="F4">
        <f t="shared" si="1"/>
        <v>1.2629999999999999E-5</v>
      </c>
      <c r="G4">
        <f t="shared" ref="G4:G11" si="13">0.00000000218</f>
        <v>2.1799999999999999E-9</v>
      </c>
      <c r="H4">
        <f t="shared" ref="H4:H10" si="14">(G4*C4*C4*D4)^0.25*B4^-0.5 *A4^-0.25</f>
        <v>4.8261070201205096E-7</v>
      </c>
      <c r="I4">
        <f t="shared" si="2"/>
        <v>178.89908256880733</v>
      </c>
      <c r="J4">
        <f t="shared" si="3"/>
        <v>7241.9724770642197</v>
      </c>
      <c r="K4">
        <f t="shared" si="4"/>
        <v>276.72631996103837</v>
      </c>
      <c r="L4">
        <v>50</v>
      </c>
      <c r="M4">
        <f t="shared" ref="M4:M10" si="15">I4/L4</f>
        <v>3.5779816513761467</v>
      </c>
      <c r="N4">
        <f t="shared" si="5"/>
        <v>144.83944954128438</v>
      </c>
      <c r="O4">
        <f t="shared" ref="O4:O10" si="16">K4/L4</f>
        <v>5.5345263992207672</v>
      </c>
      <c r="P4">
        <f t="shared" ref="P4:P10" si="17">O4*20</f>
        <v>110.69052798441534</v>
      </c>
      <c r="Q4">
        <f t="shared" si="6"/>
        <v>4345.1834862385313</v>
      </c>
      <c r="S4">
        <v>150</v>
      </c>
      <c r="T4">
        <f t="shared" si="7"/>
        <v>13.08</v>
      </c>
      <c r="U4" s="19">
        <v>11</v>
      </c>
      <c r="V4">
        <f t="shared" si="8"/>
        <v>1.1890909090909092</v>
      </c>
      <c r="W4">
        <f t="shared" si="9"/>
        <v>0.19200868093364934</v>
      </c>
      <c r="X4">
        <v>10</v>
      </c>
      <c r="Y4">
        <f t="shared" si="10"/>
        <v>-3.912023005428146</v>
      </c>
      <c r="Z4">
        <f t="shared" si="10"/>
        <v>16.11809565095832</v>
      </c>
      <c r="AA4">
        <f t="shared" si="11"/>
        <v>-13.642321484733593</v>
      </c>
      <c r="AB4">
        <f t="shared" si="12"/>
        <v>100.00000000000011</v>
      </c>
    </row>
    <row r="5" spans="1:28" x14ac:dyDescent="0.25">
      <c r="A5" s="5">
        <v>0.03</v>
      </c>
      <c r="B5">
        <v>10000000</v>
      </c>
      <c r="C5">
        <v>126.3</v>
      </c>
      <c r="D5">
        <v>3.12E-9</v>
      </c>
      <c r="E5">
        <f t="shared" si="0"/>
        <v>2.0800000000000001E-7</v>
      </c>
      <c r="F5">
        <f t="shared" si="1"/>
        <v>1.2629999999999999E-5</v>
      </c>
      <c r="G5">
        <f t="shared" si="13"/>
        <v>2.1799999999999999E-9</v>
      </c>
      <c r="H5">
        <f t="shared" si="14"/>
        <v>4.3608799730164301E-7</v>
      </c>
      <c r="I5">
        <f t="shared" si="2"/>
        <v>119.26605504587157</v>
      </c>
      <c r="J5">
        <f t="shared" si="3"/>
        <v>7241.9724770642197</v>
      </c>
      <c r="K5">
        <f t="shared" si="4"/>
        <v>250.0504571683733</v>
      </c>
      <c r="L5">
        <v>34</v>
      </c>
      <c r="M5">
        <f t="shared" si="15"/>
        <v>3.5078251484079872</v>
      </c>
      <c r="N5">
        <f t="shared" si="5"/>
        <v>212.99919050188882</v>
      </c>
      <c r="O5">
        <f t="shared" si="16"/>
        <v>7.354425210834509</v>
      </c>
      <c r="P5">
        <f t="shared" si="17"/>
        <v>147.08850421669018</v>
      </c>
      <c r="Q5">
        <f t="shared" si="6"/>
        <v>6389.9757150566647</v>
      </c>
      <c r="S5">
        <v>180</v>
      </c>
      <c r="T5">
        <f t="shared" si="7"/>
        <v>10.67328</v>
      </c>
      <c r="U5">
        <v>10</v>
      </c>
      <c r="V5">
        <f t="shared" si="8"/>
        <v>1.0673280000000001</v>
      </c>
      <c r="W5">
        <f t="shared" si="9"/>
        <v>0.15775641919757138</v>
      </c>
      <c r="Y5">
        <f t="shared" si="10"/>
        <v>-3.5065578973199818</v>
      </c>
      <c r="Z5">
        <f t="shared" si="10"/>
        <v>16.11809565095832</v>
      </c>
      <c r="AA5">
        <f t="shared" si="11"/>
        <v>-13.750352228947298</v>
      </c>
      <c r="AB5">
        <f t="shared" si="12"/>
        <v>80.999999999999972</v>
      </c>
    </row>
    <row r="6" spans="1:28" x14ac:dyDescent="0.25">
      <c r="A6" s="5">
        <v>0.04</v>
      </c>
      <c r="B6">
        <v>10000000</v>
      </c>
      <c r="C6">
        <v>126.3</v>
      </c>
      <c r="D6">
        <v>3.12E-9</v>
      </c>
      <c r="E6">
        <f t="shared" si="0"/>
        <v>1.5599999999999999E-7</v>
      </c>
      <c r="F6">
        <f t="shared" si="1"/>
        <v>1.2629999999999999E-5</v>
      </c>
      <c r="G6">
        <f t="shared" si="13"/>
        <v>2.1799999999999999E-9</v>
      </c>
      <c r="H6">
        <f t="shared" si="14"/>
        <v>4.0582560928501222E-7</v>
      </c>
      <c r="I6">
        <f t="shared" si="2"/>
        <v>89.449541284403665</v>
      </c>
      <c r="J6">
        <f t="shared" si="3"/>
        <v>7241.9724770642197</v>
      </c>
      <c r="K6">
        <f t="shared" si="4"/>
        <v>232.69817046158957</v>
      </c>
      <c r="L6">
        <v>25</v>
      </c>
      <c r="M6">
        <f t="shared" si="15"/>
        <v>3.5779816513761467</v>
      </c>
      <c r="N6">
        <f t="shared" si="5"/>
        <v>289.67889908256876</v>
      </c>
      <c r="O6">
        <f t="shared" si="16"/>
        <v>9.3079268184635833</v>
      </c>
      <c r="P6">
        <f t="shared" si="17"/>
        <v>186.15853636927167</v>
      </c>
      <c r="Q6">
        <f t="shared" si="6"/>
        <v>8690.3669724770625</v>
      </c>
      <c r="S6">
        <v>200</v>
      </c>
      <c r="T6">
        <f t="shared" si="7"/>
        <v>8.7199999999999989</v>
      </c>
      <c r="U6">
        <v>12</v>
      </c>
      <c r="V6">
        <f t="shared" si="8"/>
        <v>0.72666666666666657</v>
      </c>
      <c r="W6">
        <f t="shared" si="9"/>
        <v>0.13722768223518669</v>
      </c>
      <c r="Y6">
        <f t="shared" si="10"/>
        <v>-3.2188758248682006</v>
      </c>
      <c r="Z6">
        <f t="shared" si="10"/>
        <v>16.11809565095832</v>
      </c>
      <c r="AA6">
        <f t="shared" si="11"/>
        <v>-14.134797969831386</v>
      </c>
      <c r="AB6">
        <f t="shared" si="12"/>
        <v>121.00000000000004</v>
      </c>
    </row>
    <row r="7" spans="1:28" x14ac:dyDescent="0.25">
      <c r="A7" s="5">
        <v>0.05</v>
      </c>
      <c r="B7">
        <v>10000000</v>
      </c>
      <c r="C7">
        <v>126.3</v>
      </c>
      <c r="D7">
        <v>3.12E-9</v>
      </c>
      <c r="E7">
        <f t="shared" si="0"/>
        <v>1.2479999999999998E-7</v>
      </c>
      <c r="F7">
        <f t="shared" si="1"/>
        <v>1.2629999999999999E-5</v>
      </c>
      <c r="G7">
        <f t="shared" si="13"/>
        <v>2.1799999999999999E-9</v>
      </c>
      <c r="H7">
        <f t="shared" si="14"/>
        <v>3.8380616469990163E-7</v>
      </c>
      <c r="I7">
        <f t="shared" si="2"/>
        <v>71.559633027522921</v>
      </c>
      <c r="J7">
        <f t="shared" si="3"/>
        <v>7241.9724770642197</v>
      </c>
      <c r="K7">
        <f t="shared" si="4"/>
        <v>220.07234214443901</v>
      </c>
      <c r="L7">
        <v>20</v>
      </c>
      <c r="M7">
        <f t="shared" si="15"/>
        <v>3.5779816513761462</v>
      </c>
      <c r="N7">
        <f t="shared" si="5"/>
        <v>362.098623853211</v>
      </c>
      <c r="O7">
        <f t="shared" si="16"/>
        <v>11.003617107221951</v>
      </c>
      <c r="P7">
        <f t="shared" si="17"/>
        <v>220.07234214443901</v>
      </c>
      <c r="Q7">
        <f t="shared" si="6"/>
        <v>10862.958715596329</v>
      </c>
      <c r="S7">
        <v>200</v>
      </c>
      <c r="T7">
        <f t="shared" si="7"/>
        <v>6.976</v>
      </c>
      <c r="U7">
        <v>10</v>
      </c>
      <c r="V7">
        <f t="shared" si="8"/>
        <v>0.6976</v>
      </c>
      <c r="W7">
        <f t="shared" si="9"/>
        <v>0.12316268152773865</v>
      </c>
      <c r="Y7">
        <f t="shared" si="10"/>
        <v>-2.9957322735539909</v>
      </c>
      <c r="Z7">
        <f t="shared" si="10"/>
        <v>16.11809565095832</v>
      </c>
      <c r="AA7">
        <f t="shared" si="11"/>
        <v>-14.175619964351641</v>
      </c>
      <c r="AB7">
        <f t="shared" si="12"/>
        <v>81.000000000000057</v>
      </c>
    </row>
    <row r="8" spans="1:28" x14ac:dyDescent="0.25">
      <c r="A8" s="5">
        <v>0.06</v>
      </c>
      <c r="B8">
        <v>10000000</v>
      </c>
      <c r="C8">
        <v>126.3</v>
      </c>
      <c r="D8">
        <v>3.12E-9</v>
      </c>
      <c r="E8">
        <f t="shared" si="0"/>
        <v>1.04E-7</v>
      </c>
      <c r="F8">
        <f t="shared" si="1"/>
        <v>1.2629999999999999E-5</v>
      </c>
      <c r="G8">
        <f t="shared" si="13"/>
        <v>2.1799999999999999E-9</v>
      </c>
      <c r="H8">
        <f t="shared" si="14"/>
        <v>3.6670483366612315E-7</v>
      </c>
      <c r="I8">
        <f t="shared" si="2"/>
        <v>59.633027522935784</v>
      </c>
      <c r="J8">
        <f t="shared" si="3"/>
        <v>7241.9724770642197</v>
      </c>
      <c r="K8">
        <f t="shared" si="4"/>
        <v>210.26653306543759</v>
      </c>
      <c r="L8">
        <v>17</v>
      </c>
      <c r="M8">
        <f t="shared" si="15"/>
        <v>3.5078251484079872</v>
      </c>
      <c r="N8">
        <f t="shared" si="5"/>
        <v>425.99838100377764</v>
      </c>
      <c r="O8">
        <f t="shared" si="16"/>
        <v>12.368619592084563</v>
      </c>
      <c r="P8">
        <f t="shared" si="17"/>
        <v>247.37239184169127</v>
      </c>
      <c r="Q8">
        <f t="shared" si="6"/>
        <v>12779.951430113329</v>
      </c>
      <c r="S8">
        <v>200</v>
      </c>
      <c r="T8">
        <f t="shared" si="7"/>
        <v>5.9295999999999998</v>
      </c>
      <c r="U8">
        <v>10</v>
      </c>
      <c r="V8">
        <f t="shared" si="8"/>
        <v>0.59295999999999993</v>
      </c>
      <c r="W8">
        <f t="shared" si="9"/>
        <v>0.11274775525220199</v>
      </c>
      <c r="Y8">
        <f t="shared" si="10"/>
        <v>-2.8134107167600364</v>
      </c>
      <c r="Z8">
        <f t="shared" si="10"/>
        <v>16.11809565095832</v>
      </c>
      <c r="AA8">
        <f t="shared" si="11"/>
        <v>-14.338138893849417</v>
      </c>
      <c r="AB8">
        <f t="shared" si="12"/>
        <v>80.999999999999773</v>
      </c>
    </row>
    <row r="9" spans="1:28" x14ac:dyDescent="0.25">
      <c r="A9" s="5">
        <v>7.0000000000000007E-2</v>
      </c>
      <c r="B9">
        <v>10000000</v>
      </c>
      <c r="C9">
        <v>126.3</v>
      </c>
      <c r="D9">
        <v>3.12E-9</v>
      </c>
      <c r="E9">
        <f t="shared" si="0"/>
        <v>8.9142857142857139E-8</v>
      </c>
      <c r="F9">
        <f t="shared" si="1"/>
        <v>1.2629999999999999E-5</v>
      </c>
      <c r="G9">
        <f t="shared" si="13"/>
        <v>2.1799999999999999E-9</v>
      </c>
      <c r="H9">
        <f t="shared" si="14"/>
        <v>3.5284172545197587E-7</v>
      </c>
      <c r="I9">
        <f t="shared" si="2"/>
        <v>51.114023591087808</v>
      </c>
      <c r="J9">
        <f t="shared" si="3"/>
        <v>7241.9724770642197</v>
      </c>
      <c r="K9">
        <f t="shared" si="4"/>
        <v>202.31750312613295</v>
      </c>
      <c r="L9">
        <v>14</v>
      </c>
      <c r="M9">
        <f t="shared" si="15"/>
        <v>3.6510016850777007</v>
      </c>
      <c r="N9">
        <f t="shared" si="5"/>
        <v>517.28374836172998</v>
      </c>
      <c r="O9">
        <f t="shared" si="16"/>
        <v>14.45125022329521</v>
      </c>
      <c r="P9">
        <f t="shared" si="17"/>
        <v>289.0250044659042</v>
      </c>
      <c r="Q9">
        <f t="shared" si="6"/>
        <v>15518.5124508519</v>
      </c>
      <c r="S9">
        <v>200</v>
      </c>
      <c r="T9">
        <f t="shared" si="7"/>
        <v>4.8832000000000004</v>
      </c>
      <c r="U9">
        <v>10</v>
      </c>
      <c r="V9">
        <f t="shared" si="8"/>
        <v>0.48832000000000003</v>
      </c>
      <c r="W9">
        <f t="shared" si="9"/>
        <v>0.1046322320198422</v>
      </c>
      <c r="Y9">
        <f t="shared" si="10"/>
        <v>-2.6592600369327779</v>
      </c>
      <c r="Z9">
        <f t="shared" si="10"/>
        <v>16.11809565095832</v>
      </c>
      <c r="AA9">
        <f t="shared" si="11"/>
        <v>-14.532294908290373</v>
      </c>
      <c r="AB9">
        <f t="shared" si="12"/>
        <v>80.999999999999972</v>
      </c>
    </row>
    <row r="10" spans="1:28" x14ac:dyDescent="0.25">
      <c r="A10" s="5">
        <v>0.08</v>
      </c>
      <c r="B10">
        <v>10000000</v>
      </c>
      <c r="C10">
        <v>126.3</v>
      </c>
      <c r="D10">
        <v>3.12E-9</v>
      </c>
      <c r="E10">
        <f t="shared" si="0"/>
        <v>7.7999999999999997E-8</v>
      </c>
      <c r="F10">
        <f t="shared" si="1"/>
        <v>1.2629999999999999E-5</v>
      </c>
      <c r="G10">
        <f t="shared" si="13"/>
        <v>2.1799999999999999E-9</v>
      </c>
      <c r="H10">
        <f t="shared" si="14"/>
        <v>3.4125730006592137E-7</v>
      </c>
      <c r="I10">
        <f t="shared" si="2"/>
        <v>44.724770642201833</v>
      </c>
      <c r="J10">
        <f t="shared" si="3"/>
        <v>7241.9724770642197</v>
      </c>
      <c r="K10">
        <f t="shared" si="4"/>
        <v>195.67505737724849</v>
      </c>
      <c r="L10">
        <v>12</v>
      </c>
      <c r="M10">
        <f t="shared" si="15"/>
        <v>3.727064220183486</v>
      </c>
      <c r="N10">
        <f t="shared" si="5"/>
        <v>603.49770642201827</v>
      </c>
      <c r="O10">
        <f t="shared" si="16"/>
        <v>16.306254781437374</v>
      </c>
      <c r="P10">
        <f t="shared" si="17"/>
        <v>326.12509562874749</v>
      </c>
      <c r="Q10">
        <f t="shared" si="6"/>
        <v>18104.931192660548</v>
      </c>
      <c r="S10">
        <v>220</v>
      </c>
      <c r="T10">
        <f t="shared" si="7"/>
        <v>4.6041599999999994</v>
      </c>
      <c r="U10">
        <v>10</v>
      </c>
      <c r="V10">
        <f t="shared" si="8"/>
        <v>0.46041599999999994</v>
      </c>
      <c r="W10">
        <f t="shared" si="9"/>
        <v>9.8075965524437869E-2</v>
      </c>
      <c r="Y10">
        <f t="shared" si="10"/>
        <v>-2.5257286443082556</v>
      </c>
      <c r="Z10">
        <f t="shared" si="10"/>
        <v>16.11809565095832</v>
      </c>
      <c r="AA10">
        <f t="shared" si="11"/>
        <v>-14.591135408313308</v>
      </c>
      <c r="AB10">
        <f t="shared" si="12"/>
        <v>81.000000000000156</v>
      </c>
    </row>
    <row r="11" spans="1:28" x14ac:dyDescent="0.25">
      <c r="A11" s="5">
        <v>0.09</v>
      </c>
      <c r="B11">
        <v>10000000</v>
      </c>
      <c r="C11">
        <v>126.3</v>
      </c>
      <c r="D11">
        <v>3.12E-9</v>
      </c>
      <c r="E11">
        <f>2*D11/A11</f>
        <v>6.9333333333333332E-8</v>
      </c>
      <c r="F11">
        <f>C11/B11</f>
        <v>1.2629999999999999E-5</v>
      </c>
      <c r="G11">
        <f t="shared" si="13"/>
        <v>2.1799999999999999E-9</v>
      </c>
      <c r="H11">
        <f>(G11*C11*C11*D11)^0.25*B11^-0.5 *A11^-0.25</f>
        <v>3.3135522243412376E-7</v>
      </c>
      <c r="I11">
        <f>E11/(0.8*G11)</f>
        <v>39.755351681957187</v>
      </c>
      <c r="J11">
        <f>F11/(0.8*G11)</f>
        <v>7241.9724770642197</v>
      </c>
      <c r="K11">
        <f>H11/(0.8*G11)</f>
        <v>189.99726057002511</v>
      </c>
      <c r="L11">
        <v>11</v>
      </c>
      <c r="M11">
        <f>I11/L11</f>
        <v>3.6141228801779262</v>
      </c>
      <c r="N11">
        <f>J11/L11</f>
        <v>658.36113427856537</v>
      </c>
      <c r="O11">
        <f>K11/L11</f>
        <v>17.272478233638648</v>
      </c>
      <c r="P11">
        <f>O11*20</f>
        <v>345.44956467277296</v>
      </c>
      <c r="Q11">
        <f>N11*30</f>
        <v>19750.83402835696</v>
      </c>
      <c r="S11">
        <v>250</v>
      </c>
      <c r="T11">
        <f>S11*0.8*L11*G11*1000000</f>
        <v>4.7959999999999994</v>
      </c>
      <c r="U11">
        <v>12</v>
      </c>
      <c r="V11">
        <f>T11/U11</f>
        <v>0.39966666666666661</v>
      </c>
      <c r="W11">
        <f>A11^-0.4846*B11^-0.22</f>
        <v>9.2634781170638517E-2</v>
      </c>
      <c r="Y11">
        <f>LN(A11)</f>
        <v>-2.4079456086518722</v>
      </c>
      <c r="Z11">
        <f t="shared" si="10"/>
        <v>16.11809565095832</v>
      </c>
      <c r="AA11">
        <f>LN(V11*0.000001)</f>
        <v>-14.732634970587007</v>
      </c>
      <c r="AB11">
        <f>(V11/MAX(ABS(V11-(T11/(U11-1))),ABS(V11-(T11/(U11+1)))))^2</f>
        <v>121</v>
      </c>
    </row>
    <row r="13" spans="1:2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Y13" t="s">
        <v>22</v>
      </c>
      <c r="Z13" t="s">
        <v>23</v>
      </c>
      <c r="AA13" t="s">
        <v>24</v>
      </c>
      <c r="AB13" t="s">
        <v>25</v>
      </c>
    </row>
    <row r="14" spans="1:28" s="3" customFormat="1" x14ac:dyDescent="0.25">
      <c r="A14" s="3">
        <v>0.01</v>
      </c>
      <c r="B14" s="3">
        <v>8000000</v>
      </c>
      <c r="C14" s="3">
        <v>126.3</v>
      </c>
      <c r="D14" s="3">
        <v>3.12E-9</v>
      </c>
      <c r="E14" s="3">
        <f t="shared" ref="E14:E21" si="18">2*D14/A14</f>
        <v>6.2399999999999998E-7</v>
      </c>
      <c r="F14" s="3">
        <f t="shared" ref="F14:F21" si="19">C14/B14</f>
        <v>1.5787500000000001E-5</v>
      </c>
      <c r="G14" s="3">
        <f>0.00000000218</f>
        <v>2.1799999999999999E-9</v>
      </c>
      <c r="H14" s="3">
        <f t="shared" ref="H14:H21" si="20">(G14*C14*C14*D14)^0.25*B14^-0.5 *A14^-0.25</f>
        <v>6.4166662908310759E-7</v>
      </c>
      <c r="I14" s="3">
        <f t="shared" ref="I14:I21" si="21">E14/(0.8*G14)</f>
        <v>357.79816513761466</v>
      </c>
      <c r="J14" s="3">
        <f t="shared" ref="J14:J21" si="22">F14/(0.8*G14)</f>
        <v>9052.4655963302757</v>
      </c>
      <c r="K14" s="3">
        <f t="shared" ref="K14:K21" si="23">H14/(0.8*G14)</f>
        <v>367.92811300636902</v>
      </c>
      <c r="L14" s="3">
        <v>60</v>
      </c>
      <c r="M14" s="3">
        <f t="shared" ref="M14:M21" si="24">I14/L14</f>
        <v>5.9633027522935773</v>
      </c>
      <c r="N14" s="3">
        <f t="shared" ref="N14:N21" si="25">J14/L14</f>
        <v>150.8744266055046</v>
      </c>
      <c r="O14" s="3">
        <f t="shared" ref="O14:O21" si="26">K14/L14</f>
        <v>6.1321352167728174</v>
      </c>
      <c r="P14" s="3">
        <f>O14*100</f>
        <v>613.21352167728173</v>
      </c>
      <c r="Q14" s="3">
        <f t="shared" ref="Q14:Q21" si="27">N14*30</f>
        <v>4526.2327981651379</v>
      </c>
      <c r="S14" s="3">
        <v>600</v>
      </c>
      <c r="T14" s="3">
        <f t="shared" ref="T14:T19" si="28">S14*0.8*L14*G14*1000000</f>
        <v>62.783999999999999</v>
      </c>
      <c r="U14" s="3">
        <v>25</v>
      </c>
      <c r="V14">
        <f t="shared" ref="V14:V22" si="29">T14/U14</f>
        <v>2.5113599999999998</v>
      </c>
      <c r="W14" s="3">
        <f t="shared" ref="W14:W19" si="30">A14^-0.4846*B14^-0.22</f>
        <v>0.28217608449896714</v>
      </c>
      <c r="Y14" s="3">
        <f t="shared" ref="Y14:Z19" si="31">LN(A14)</f>
        <v>-4.6051701859880909</v>
      </c>
      <c r="Z14" s="3">
        <f t="shared" si="31"/>
        <v>15.89495209964411</v>
      </c>
      <c r="AA14" s="3">
        <f t="shared" ref="AA14:AA22" si="32">LN(V14*0.000001)</f>
        <v>-12.894686118889577</v>
      </c>
      <c r="AB14" s="3">
        <f t="shared" ref="AB14:AB20" si="33">(V14/MAX(ABS(V14-(T14/(U14-1))),ABS(V14-(T14/(U14+1)))))^2</f>
        <v>575.99999999999682</v>
      </c>
    </row>
    <row r="15" spans="1:28" x14ac:dyDescent="0.25">
      <c r="A15" s="5">
        <v>0.02</v>
      </c>
      <c r="B15">
        <v>8000000</v>
      </c>
      <c r="C15">
        <v>126.3</v>
      </c>
      <c r="D15">
        <v>3.12E-9</v>
      </c>
      <c r="E15">
        <f t="shared" si="18"/>
        <v>3.1199999999999999E-7</v>
      </c>
      <c r="F15">
        <f t="shared" si="19"/>
        <v>1.5787500000000001E-5</v>
      </c>
      <c r="G15">
        <f t="shared" ref="G15:G22" si="34">0.00000000218</f>
        <v>2.1799999999999999E-9</v>
      </c>
      <c r="H15">
        <f t="shared" si="20"/>
        <v>5.3957516818392019E-7</v>
      </c>
      <c r="I15">
        <f t="shared" si="21"/>
        <v>178.89908256880733</v>
      </c>
      <c r="J15">
        <f t="shared" si="22"/>
        <v>9052.4655963302757</v>
      </c>
      <c r="K15">
        <f t="shared" si="23"/>
        <v>309.3894312981194</v>
      </c>
      <c r="L15">
        <v>50</v>
      </c>
      <c r="M15">
        <f t="shared" si="24"/>
        <v>3.5779816513761467</v>
      </c>
      <c r="N15">
        <f t="shared" si="25"/>
        <v>181.04931192660553</v>
      </c>
      <c r="O15">
        <f t="shared" si="26"/>
        <v>6.187788625962388</v>
      </c>
      <c r="P15">
        <f t="shared" ref="P15:P21" si="35">O15*20</f>
        <v>123.75577251924776</v>
      </c>
      <c r="Q15">
        <f t="shared" si="27"/>
        <v>5431.4793577981654</v>
      </c>
      <c r="S15">
        <v>140</v>
      </c>
      <c r="T15">
        <f t="shared" si="28"/>
        <v>12.207999999999998</v>
      </c>
      <c r="U15">
        <v>9</v>
      </c>
      <c r="V15">
        <f t="shared" si="29"/>
        <v>1.3564444444444443</v>
      </c>
      <c r="W15">
        <f t="shared" si="30"/>
        <v>0.20166989257831736</v>
      </c>
      <c r="Y15">
        <f t="shared" si="31"/>
        <v>-3.912023005428146</v>
      </c>
      <c r="Z15">
        <f t="shared" si="31"/>
        <v>15.89495209964411</v>
      </c>
      <c r="AA15">
        <f t="shared" si="32"/>
        <v>-13.510643660758392</v>
      </c>
      <c r="AB15">
        <f t="shared" si="33"/>
        <v>64.000000000000057</v>
      </c>
    </row>
    <row r="16" spans="1:28" x14ac:dyDescent="0.25">
      <c r="A16" s="5">
        <v>0.03</v>
      </c>
      <c r="B16">
        <v>8000000</v>
      </c>
      <c r="C16">
        <v>126.3</v>
      </c>
      <c r="D16">
        <v>3.12E-9</v>
      </c>
      <c r="E16">
        <f t="shared" si="18"/>
        <v>2.0800000000000001E-7</v>
      </c>
      <c r="F16">
        <f t="shared" si="19"/>
        <v>1.5787500000000001E-5</v>
      </c>
      <c r="G16">
        <f t="shared" si="34"/>
        <v>2.1799999999999999E-9</v>
      </c>
      <c r="H16">
        <f t="shared" si="20"/>
        <v>4.8756120306910929E-7</v>
      </c>
      <c r="I16">
        <f t="shared" si="21"/>
        <v>119.26605504587157</v>
      </c>
      <c r="J16">
        <f t="shared" si="22"/>
        <v>9052.4655963302757</v>
      </c>
      <c r="K16">
        <f t="shared" si="23"/>
        <v>279.5649100166911</v>
      </c>
      <c r="L16">
        <v>34</v>
      </c>
      <c r="M16">
        <f t="shared" si="24"/>
        <v>3.5078251484079872</v>
      </c>
      <c r="N16">
        <f t="shared" si="25"/>
        <v>266.24898812736103</v>
      </c>
      <c r="O16">
        <f t="shared" si="26"/>
        <v>8.2224973534320913</v>
      </c>
      <c r="P16">
        <f t="shared" si="35"/>
        <v>164.44994706864182</v>
      </c>
      <c r="Q16">
        <f t="shared" si="27"/>
        <v>7987.4696438208312</v>
      </c>
      <c r="S16">
        <v>180</v>
      </c>
      <c r="T16">
        <f t="shared" si="28"/>
        <v>10.67328</v>
      </c>
      <c r="U16">
        <v>9</v>
      </c>
      <c r="V16">
        <f t="shared" si="29"/>
        <v>1.1859200000000001</v>
      </c>
      <c r="W16">
        <f t="shared" si="30"/>
        <v>0.16569417569254663</v>
      </c>
      <c r="X16" t="s">
        <v>27</v>
      </c>
      <c r="Y16">
        <f t="shared" si="31"/>
        <v>-3.5065578973199818</v>
      </c>
      <c r="Z16">
        <f t="shared" si="31"/>
        <v>15.89495209964411</v>
      </c>
      <c r="AA16">
        <f t="shared" si="32"/>
        <v>-13.644991713289471</v>
      </c>
      <c r="AB16">
        <f t="shared" si="33"/>
        <v>64.000000000000085</v>
      </c>
    </row>
    <row r="17" spans="1:28" x14ac:dyDescent="0.25">
      <c r="A17" s="5">
        <v>0.04</v>
      </c>
      <c r="B17">
        <v>8000000</v>
      </c>
      <c r="C17">
        <v>126.3</v>
      </c>
      <c r="D17">
        <v>3.12E-9</v>
      </c>
      <c r="E17">
        <f t="shared" si="18"/>
        <v>1.5599999999999999E-7</v>
      </c>
      <c r="F17">
        <f t="shared" si="19"/>
        <v>1.5787500000000001E-5</v>
      </c>
      <c r="G17">
        <f t="shared" si="34"/>
        <v>2.1799999999999999E-9</v>
      </c>
      <c r="H17">
        <f t="shared" si="20"/>
        <v>4.5372682468577857E-7</v>
      </c>
      <c r="I17">
        <f t="shared" si="21"/>
        <v>89.449541284403665</v>
      </c>
      <c r="J17">
        <f t="shared" si="22"/>
        <v>9052.4655963302757</v>
      </c>
      <c r="K17">
        <f t="shared" si="23"/>
        <v>260.16446369597395</v>
      </c>
      <c r="L17">
        <v>25</v>
      </c>
      <c r="M17">
        <f t="shared" si="24"/>
        <v>3.5779816513761467</v>
      </c>
      <c r="N17">
        <f t="shared" si="25"/>
        <v>362.09862385321105</v>
      </c>
      <c r="O17">
        <f t="shared" si="26"/>
        <v>10.406578547838958</v>
      </c>
      <c r="P17">
        <f t="shared" si="35"/>
        <v>208.13157095677917</v>
      </c>
      <c r="Q17">
        <f t="shared" si="27"/>
        <v>10862.958715596331</v>
      </c>
      <c r="S17">
        <v>180</v>
      </c>
      <c r="T17">
        <f t="shared" si="28"/>
        <v>7.8479999999999999</v>
      </c>
      <c r="U17">
        <v>11</v>
      </c>
      <c r="V17">
        <f t="shared" si="29"/>
        <v>0.71345454545454545</v>
      </c>
      <c r="W17">
        <f t="shared" si="30"/>
        <v>0.14413250380437151</v>
      </c>
      <c r="Y17">
        <f t="shared" si="31"/>
        <v>-3.2188758248682006</v>
      </c>
      <c r="Z17">
        <f t="shared" si="31"/>
        <v>15.89495209964411</v>
      </c>
      <c r="AA17">
        <f t="shared" si="32"/>
        <v>-14.153147108499583</v>
      </c>
      <c r="AB17">
        <f t="shared" si="33"/>
        <v>100.00000000000014</v>
      </c>
    </row>
    <row r="18" spans="1:28" x14ac:dyDescent="0.25">
      <c r="A18" s="5">
        <v>0.05</v>
      </c>
      <c r="B18">
        <v>8000000</v>
      </c>
      <c r="C18">
        <v>126.3</v>
      </c>
      <c r="D18">
        <v>3.12E-9</v>
      </c>
      <c r="E18">
        <f t="shared" si="18"/>
        <v>1.2479999999999998E-7</v>
      </c>
      <c r="F18">
        <f t="shared" si="19"/>
        <v>1.5787500000000001E-5</v>
      </c>
      <c r="G18">
        <f t="shared" si="34"/>
        <v>2.1799999999999999E-9</v>
      </c>
      <c r="H18">
        <f t="shared" si="20"/>
        <v>4.2910833722623012E-7</v>
      </c>
      <c r="I18">
        <f t="shared" si="21"/>
        <v>71.559633027522921</v>
      </c>
      <c r="J18">
        <f t="shared" si="22"/>
        <v>9052.4655963302757</v>
      </c>
      <c r="K18">
        <f t="shared" si="23"/>
        <v>246.04835850127876</v>
      </c>
      <c r="L18">
        <v>20</v>
      </c>
      <c r="M18">
        <f t="shared" si="24"/>
        <v>3.5779816513761462</v>
      </c>
      <c r="N18">
        <f t="shared" si="25"/>
        <v>452.62327981651379</v>
      </c>
      <c r="O18">
        <f t="shared" si="26"/>
        <v>12.302417925063938</v>
      </c>
      <c r="P18">
        <f t="shared" si="35"/>
        <v>246.04835850127876</v>
      </c>
      <c r="Q18">
        <f t="shared" si="27"/>
        <v>13578.698394495414</v>
      </c>
      <c r="S18">
        <v>200</v>
      </c>
      <c r="T18">
        <f t="shared" si="28"/>
        <v>6.976</v>
      </c>
      <c r="U18">
        <v>10</v>
      </c>
      <c r="V18">
        <f t="shared" si="29"/>
        <v>0.6976</v>
      </c>
      <c r="W18">
        <f t="shared" si="30"/>
        <v>0.12935980098701721</v>
      </c>
      <c r="X18" t="s">
        <v>29</v>
      </c>
      <c r="Y18">
        <f t="shared" si="31"/>
        <v>-2.9957322735539909</v>
      </c>
      <c r="Z18">
        <f t="shared" si="31"/>
        <v>15.89495209964411</v>
      </c>
      <c r="AA18">
        <f t="shared" si="32"/>
        <v>-14.175619964351641</v>
      </c>
      <c r="AB18">
        <f t="shared" si="33"/>
        <v>81.000000000000057</v>
      </c>
    </row>
    <row r="19" spans="1:28" x14ac:dyDescent="0.25">
      <c r="A19" s="5">
        <v>0.06</v>
      </c>
      <c r="B19">
        <v>8000000</v>
      </c>
      <c r="C19">
        <v>126.3</v>
      </c>
      <c r="D19">
        <v>3.12E-9</v>
      </c>
      <c r="E19">
        <f t="shared" si="18"/>
        <v>1.04E-7</v>
      </c>
      <c r="F19">
        <f t="shared" si="19"/>
        <v>1.5787500000000001E-5</v>
      </c>
      <c r="G19">
        <f t="shared" si="34"/>
        <v>2.1799999999999999E-9</v>
      </c>
      <c r="H19">
        <f t="shared" si="20"/>
        <v>4.0998846787760245E-7</v>
      </c>
      <c r="I19">
        <f t="shared" si="21"/>
        <v>59.633027522935784</v>
      </c>
      <c r="J19">
        <f t="shared" si="22"/>
        <v>9052.4655963302757</v>
      </c>
      <c r="K19">
        <f t="shared" si="23"/>
        <v>235.08513066376287</v>
      </c>
      <c r="L19">
        <v>17</v>
      </c>
      <c r="M19">
        <f t="shared" si="24"/>
        <v>3.5078251484079872</v>
      </c>
      <c r="N19">
        <f t="shared" si="25"/>
        <v>532.49797625472206</v>
      </c>
      <c r="O19">
        <f t="shared" si="26"/>
        <v>13.828537097868404</v>
      </c>
      <c r="P19">
        <f t="shared" si="35"/>
        <v>276.57074195736806</v>
      </c>
      <c r="Q19">
        <f t="shared" si="27"/>
        <v>15974.939287641662</v>
      </c>
      <c r="S19">
        <v>240</v>
      </c>
      <c r="T19">
        <f t="shared" si="28"/>
        <v>7.1155199999999992</v>
      </c>
      <c r="U19">
        <v>11</v>
      </c>
      <c r="V19">
        <f t="shared" si="29"/>
        <v>0.64686545454545452</v>
      </c>
      <c r="W19">
        <f t="shared" si="30"/>
        <v>0.11842083170195462</v>
      </c>
      <c r="Y19">
        <f t="shared" si="31"/>
        <v>-2.8134107167600364</v>
      </c>
      <c r="Z19">
        <f t="shared" si="31"/>
        <v>15.89495209964411</v>
      </c>
      <c r="AA19">
        <f t="shared" si="32"/>
        <v>-14.251127516859787</v>
      </c>
      <c r="AB19">
        <f t="shared" si="33"/>
        <v>100.00000000000003</v>
      </c>
    </row>
    <row r="20" spans="1:28" x14ac:dyDescent="0.25">
      <c r="A20" s="5">
        <v>7.0000000000000007E-2</v>
      </c>
      <c r="B20">
        <v>8000000</v>
      </c>
      <c r="C20">
        <v>126.3</v>
      </c>
      <c r="D20">
        <v>3.12E-9</v>
      </c>
      <c r="E20">
        <f t="shared" si="18"/>
        <v>8.9142857142857139E-8</v>
      </c>
      <c r="F20">
        <f t="shared" si="19"/>
        <v>1.5787500000000001E-5</v>
      </c>
      <c r="G20">
        <f t="shared" si="34"/>
        <v>2.1799999999999999E-9</v>
      </c>
      <c r="H20">
        <f t="shared" si="20"/>
        <v>3.9448904170446788E-7</v>
      </c>
      <c r="I20">
        <f t="shared" si="21"/>
        <v>51.114023591087808</v>
      </c>
      <c r="J20">
        <f t="shared" si="22"/>
        <v>9052.4655963302757</v>
      </c>
      <c r="K20">
        <f t="shared" si="23"/>
        <v>226.19784501402975</v>
      </c>
      <c r="L20">
        <v>14</v>
      </c>
      <c r="M20">
        <f t="shared" si="24"/>
        <v>3.6510016850777007</v>
      </c>
      <c r="N20">
        <f t="shared" si="25"/>
        <v>646.60468545216258</v>
      </c>
      <c r="O20">
        <f t="shared" si="26"/>
        <v>16.156988929573554</v>
      </c>
      <c r="P20">
        <f t="shared" si="35"/>
        <v>323.1397785914711</v>
      </c>
      <c r="Q20">
        <f t="shared" si="27"/>
        <v>19398.140563564877</v>
      </c>
      <c r="S20">
        <v>250</v>
      </c>
      <c r="T20">
        <f>S20*0.8*L29*G29*1000000</f>
        <v>12.644</v>
      </c>
      <c r="U20" s="19">
        <v>21</v>
      </c>
      <c r="V20">
        <f t="shared" si="29"/>
        <v>0.60209523809523813</v>
      </c>
      <c r="W20">
        <f>A29^-0.4846*B29^-0.22</f>
        <v>0.1583518191431908</v>
      </c>
      <c r="X20">
        <v>10</v>
      </c>
      <c r="Y20">
        <f>LN(A29)</f>
        <v>-3.3524072174927233</v>
      </c>
      <c r="Z20">
        <f>LN(B29)</f>
        <v>15.761420707019587</v>
      </c>
      <c r="AA20">
        <f t="shared" si="32"/>
        <v>-14.322850201334326</v>
      </c>
      <c r="AB20">
        <f t="shared" si="33"/>
        <v>400.00000000000125</v>
      </c>
    </row>
    <row r="21" spans="1:28" x14ac:dyDescent="0.25">
      <c r="A21" s="5">
        <v>0.08</v>
      </c>
      <c r="B21">
        <v>8000000</v>
      </c>
      <c r="C21">
        <v>126.3</v>
      </c>
      <c r="D21">
        <v>3.12E-9</v>
      </c>
      <c r="E21">
        <f t="shared" si="18"/>
        <v>7.7999999999999997E-8</v>
      </c>
      <c r="F21">
        <f t="shared" si="19"/>
        <v>1.5787500000000001E-5</v>
      </c>
      <c r="G21">
        <f t="shared" si="34"/>
        <v>2.1799999999999999E-9</v>
      </c>
      <c r="H21">
        <f t="shared" si="20"/>
        <v>3.8153726038272186E-7</v>
      </c>
      <c r="I21">
        <f t="shared" si="21"/>
        <v>44.724770642201833</v>
      </c>
      <c r="J21">
        <f t="shared" si="22"/>
        <v>9052.4655963302757</v>
      </c>
      <c r="K21">
        <f t="shared" si="23"/>
        <v>218.7713648983497</v>
      </c>
      <c r="L21">
        <v>12</v>
      </c>
      <c r="M21">
        <f t="shared" si="24"/>
        <v>3.727064220183486</v>
      </c>
      <c r="N21">
        <f t="shared" si="25"/>
        <v>754.37213302752298</v>
      </c>
      <c r="O21">
        <f t="shared" si="26"/>
        <v>18.230947074862474</v>
      </c>
      <c r="P21">
        <f t="shared" si="35"/>
        <v>364.61894149724947</v>
      </c>
      <c r="Q21">
        <f t="shared" si="27"/>
        <v>22631.163990825691</v>
      </c>
      <c r="S21">
        <v>280</v>
      </c>
      <c r="T21">
        <f>S21*0.8*L30*G30*1000000</f>
        <v>12.207999999999998</v>
      </c>
      <c r="U21" s="19">
        <v>24</v>
      </c>
      <c r="V21">
        <f t="shared" si="29"/>
        <v>0.5086666666666666</v>
      </c>
      <c r="W21">
        <f>A30^-0.4846*B30^-0.22</f>
        <v>0.14842947775475562</v>
      </c>
      <c r="X21">
        <v>13</v>
      </c>
      <c r="Y21">
        <f>LN(A30)</f>
        <v>-3.2188758248682006</v>
      </c>
      <c r="Z21">
        <f>LN(B30)</f>
        <v>15.761420707019587</v>
      </c>
      <c r="AA21">
        <f t="shared" si="32"/>
        <v>-14.491472913770119</v>
      </c>
      <c r="AB21">
        <f>(V21/MAX(ABS(V21-(T21/(X21-1))),ABS(V21-(T21/(X21+1)))))^2</f>
        <v>1</v>
      </c>
    </row>
    <row r="22" spans="1:28" x14ac:dyDescent="0.25">
      <c r="A22" s="5">
        <v>0.09</v>
      </c>
      <c r="B22">
        <v>8000000</v>
      </c>
      <c r="C22">
        <v>126.3</v>
      </c>
      <c r="D22">
        <v>3.12E-9</v>
      </c>
      <c r="E22">
        <f>2*D22/A22</f>
        <v>6.9333333333333332E-8</v>
      </c>
      <c r="F22">
        <f>C22/B22</f>
        <v>1.5787500000000001E-5</v>
      </c>
      <c r="G22">
        <f t="shared" si="34"/>
        <v>2.1799999999999999E-9</v>
      </c>
      <c r="H22">
        <f>(G22*C22*C22*D22)^0.25*B22^-0.5 *A22^-0.25</f>
        <v>3.7046640103113204E-7</v>
      </c>
      <c r="I22">
        <f>E22/(0.8*G22)</f>
        <v>39.755351681957187</v>
      </c>
      <c r="J22">
        <f>F22/(0.8*G22)</f>
        <v>9052.4655963302757</v>
      </c>
      <c r="K22">
        <f>H22/(0.8*G22)</f>
        <v>212.42339508665827</v>
      </c>
      <c r="L22">
        <v>11</v>
      </c>
      <c r="M22">
        <f>I22/L22</f>
        <v>3.6141228801779262</v>
      </c>
      <c r="N22">
        <f>J22/L22</f>
        <v>822.95141784820692</v>
      </c>
      <c r="O22">
        <f>K22/L22</f>
        <v>19.311217735150752</v>
      </c>
      <c r="P22">
        <f>O22*20</f>
        <v>386.22435470301502</v>
      </c>
      <c r="Q22">
        <f>N22*30</f>
        <v>24688.542535446206</v>
      </c>
      <c r="S22">
        <v>300</v>
      </c>
      <c r="T22">
        <f>S22*0.8*L31*G31*1000000</f>
        <v>10.464</v>
      </c>
      <c r="U22" s="19">
        <v>24</v>
      </c>
      <c r="V22">
        <f t="shared" si="29"/>
        <v>0.436</v>
      </c>
      <c r="W22">
        <f>A31^-0.4846*B31^-0.22</f>
        <v>0.13321636130752992</v>
      </c>
      <c r="X22">
        <v>16</v>
      </c>
      <c r="AA22">
        <f t="shared" si="32"/>
        <v>-14.645623593597376</v>
      </c>
      <c r="AB22">
        <f>(V22/MAX(ABS(V22-(T22/(X22-1))),ABS(V22-(T22/(X22+1)))))^2</f>
        <v>2.7777777777777781</v>
      </c>
    </row>
    <row r="24" spans="1:28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S24" t="s">
        <v>17</v>
      </c>
      <c r="T24" t="s">
        <v>18</v>
      </c>
      <c r="V24" t="s">
        <v>20</v>
      </c>
      <c r="Y24" t="s">
        <v>22</v>
      </c>
      <c r="Z24" t="s">
        <v>23</v>
      </c>
      <c r="AA24" t="s">
        <v>24</v>
      </c>
      <c r="AB24" t="s">
        <v>25</v>
      </c>
    </row>
    <row r="25" spans="1:28" s="3" customFormat="1" x14ac:dyDescent="0.25">
      <c r="A25" s="3">
        <v>0.01</v>
      </c>
      <c r="B25" s="3">
        <v>7000000</v>
      </c>
      <c r="C25" s="3">
        <v>126.3</v>
      </c>
      <c r="D25" s="3">
        <v>3.12E-9</v>
      </c>
      <c r="E25" s="3">
        <f t="shared" ref="E25:E29" si="36">2*D25/A25</f>
        <v>6.2399999999999998E-7</v>
      </c>
      <c r="F25" s="3">
        <f t="shared" ref="F25:F32" si="37">C25/B25</f>
        <v>1.8042857142857143E-5</v>
      </c>
      <c r="G25" s="3">
        <f t="shared" ref="G25:G33" si="38">0.00000000218</f>
        <v>2.1799999999999999E-9</v>
      </c>
      <c r="H25" s="3">
        <f t="shared" ref="H25:H29" si="39">(G25*C25*C25*D25)^0.25*B25^-0.5 *A25^-0.25</f>
        <v>6.8597048073004122E-7</v>
      </c>
      <c r="I25" s="3">
        <f t="shared" ref="I25:I32" si="40">E25/(0.8*G25)</f>
        <v>357.79816513761466</v>
      </c>
      <c r="J25" s="3">
        <f t="shared" ref="J25:J32" si="41">F25/(0.8*G25)</f>
        <v>10345.674967234601</v>
      </c>
      <c r="K25" s="3">
        <f t="shared" ref="K25:K28" si="42">H25/(0.8*G25)</f>
        <v>393.33169766630806</v>
      </c>
      <c r="L25" s="3">
        <v>60</v>
      </c>
      <c r="M25" s="3">
        <f t="shared" ref="M25:M32" si="43">I25/L25</f>
        <v>5.9633027522935773</v>
      </c>
      <c r="N25" s="3">
        <f t="shared" ref="N25:N32" si="44">J25/L25</f>
        <v>172.4279161205767</v>
      </c>
      <c r="O25" s="3">
        <f t="shared" ref="O25:O30" si="45">K25/L25</f>
        <v>6.5555282944384681</v>
      </c>
      <c r="P25" s="3">
        <f>O25*100</f>
        <v>655.5528294438468</v>
      </c>
      <c r="Q25" s="3">
        <f t="shared" ref="Q25:Q30" si="46">N25*30</f>
        <v>5172.8374836173007</v>
      </c>
      <c r="S25" s="3">
        <v>650</v>
      </c>
      <c r="T25" s="3">
        <f t="shared" ref="T25:T32" si="47">S25*0.8*L25*G25*1000000</f>
        <v>68.015999999999991</v>
      </c>
      <c r="U25" s="3">
        <v>24</v>
      </c>
      <c r="V25" s="3">
        <f t="shared" ref="V25:V30" si="48">T25/U25</f>
        <v>2.8339999999999996</v>
      </c>
      <c r="W25" s="3">
        <f t="shared" ref="W25:W28" si="49">A25^-0.4846*B25^-0.22</f>
        <v>0.29058850537912584</v>
      </c>
      <c r="Y25" s="3">
        <f t="shared" ref="Y25:Z28" si="50">LN(A25)</f>
        <v>-4.6051701859880909</v>
      </c>
      <c r="Z25" s="3">
        <f t="shared" si="50"/>
        <v>15.761420707019587</v>
      </c>
      <c r="AA25" s="3">
        <f t="shared" ref="AA25:AA30" si="51">LN(V25*0.000001)</f>
        <v>-12.773821416695785</v>
      </c>
      <c r="AB25" s="3">
        <f t="shared" ref="AB25:AB31" si="52">(V25/MAX(ABS(V25-(T25/(U25-1))),ABS(V25-(T25/(U25+1)))))^2</f>
        <v>528.99999999999886</v>
      </c>
    </row>
    <row r="26" spans="1:28" x14ac:dyDescent="0.25">
      <c r="A26" s="5">
        <v>0.02</v>
      </c>
      <c r="B26">
        <v>7000000</v>
      </c>
      <c r="C26">
        <v>126.3</v>
      </c>
      <c r="D26">
        <v>3.12E-9</v>
      </c>
      <c r="E26">
        <f t="shared" si="36"/>
        <v>3.1199999999999999E-7</v>
      </c>
      <c r="F26">
        <f t="shared" si="37"/>
        <v>1.8042857142857143E-5</v>
      </c>
      <c r="G26">
        <f t="shared" si="38"/>
        <v>2.1799999999999999E-9</v>
      </c>
      <c r="H26">
        <f t="shared" si="39"/>
        <v>5.7683011821575911E-7</v>
      </c>
      <c r="I26">
        <f t="shared" si="40"/>
        <v>178.89908256880733</v>
      </c>
      <c r="J26">
        <f t="shared" si="41"/>
        <v>10345.674967234601</v>
      </c>
      <c r="K26">
        <f t="shared" si="42"/>
        <v>330.75121457325639</v>
      </c>
      <c r="L26">
        <v>50</v>
      </c>
      <c r="M26">
        <f t="shared" si="43"/>
        <v>3.5779816513761467</v>
      </c>
      <c r="N26">
        <f t="shared" si="44"/>
        <v>206.91349934469201</v>
      </c>
      <c r="O26">
        <f t="shared" si="45"/>
        <v>6.6150242914651276</v>
      </c>
      <c r="P26">
        <f t="shared" ref="P26:P30" si="53">O26*20</f>
        <v>132.30048582930254</v>
      </c>
      <c r="Q26">
        <f t="shared" si="46"/>
        <v>6207.4049803407606</v>
      </c>
      <c r="S26">
        <v>140</v>
      </c>
      <c r="T26">
        <f t="shared" si="47"/>
        <v>12.207999999999998</v>
      </c>
      <c r="U26">
        <v>8</v>
      </c>
      <c r="V26">
        <f t="shared" si="48"/>
        <v>1.5259999999999998</v>
      </c>
      <c r="W26">
        <f t="shared" si="49"/>
        <v>0.2076822093848163</v>
      </c>
      <c r="Y26">
        <f t="shared" si="50"/>
        <v>-3.912023005428146</v>
      </c>
      <c r="Z26">
        <f t="shared" si="50"/>
        <v>15.761420707019587</v>
      </c>
      <c r="AA26">
        <f t="shared" si="51"/>
        <v>-13.39286062510201</v>
      </c>
      <c r="AB26">
        <f t="shared" si="52"/>
        <v>49</v>
      </c>
    </row>
    <row r="27" spans="1:28" x14ac:dyDescent="0.25">
      <c r="A27" s="5">
        <v>2.5000000000000001E-2</v>
      </c>
      <c r="B27">
        <v>7000000</v>
      </c>
      <c r="C27">
        <v>126.3</v>
      </c>
      <c r="D27">
        <v>3.12E-9</v>
      </c>
      <c r="E27">
        <f t="shared" si="36"/>
        <v>2.4959999999999996E-7</v>
      </c>
      <c r="F27">
        <f t="shared" si="37"/>
        <v>1.8042857142857143E-5</v>
      </c>
      <c r="G27">
        <f t="shared" si="38"/>
        <v>2.1799999999999999E-9</v>
      </c>
      <c r="H27">
        <f t="shared" si="39"/>
        <v>5.4553224412286412E-7</v>
      </c>
      <c r="I27">
        <f t="shared" si="40"/>
        <v>143.11926605504584</v>
      </c>
      <c r="J27">
        <f t="shared" si="41"/>
        <v>10345.674967234601</v>
      </c>
      <c r="K27">
        <f t="shared" si="42"/>
        <v>312.80518585026613</v>
      </c>
      <c r="L27">
        <v>40</v>
      </c>
      <c r="M27">
        <f t="shared" si="43"/>
        <v>3.5779816513761462</v>
      </c>
      <c r="N27">
        <f t="shared" si="44"/>
        <v>258.64187418086505</v>
      </c>
      <c r="O27">
        <f t="shared" si="45"/>
        <v>7.8201296462566532</v>
      </c>
      <c r="P27">
        <f t="shared" si="53"/>
        <v>156.40259292513306</v>
      </c>
      <c r="Q27">
        <f t="shared" si="46"/>
        <v>7759.256225425951</v>
      </c>
      <c r="S27">
        <v>150</v>
      </c>
      <c r="T27">
        <f t="shared" si="47"/>
        <v>10.464</v>
      </c>
      <c r="U27">
        <v>8.5</v>
      </c>
      <c r="V27">
        <f t="shared" si="48"/>
        <v>1.2310588235294118</v>
      </c>
      <c r="W27">
        <f t="shared" si="49"/>
        <v>0.18639604922861985</v>
      </c>
      <c r="Y27">
        <f t="shared" si="50"/>
        <v>-3.6888794541139363</v>
      </c>
      <c r="Z27">
        <f t="shared" si="50"/>
        <v>15.761420707019587</v>
      </c>
      <c r="AA27">
        <f t="shared" si="51"/>
        <v>-13.607635926745703</v>
      </c>
      <c r="AB27">
        <f t="shared" si="52"/>
        <v>56.25</v>
      </c>
    </row>
    <row r="28" spans="1:28" x14ac:dyDescent="0.25">
      <c r="A28" s="5">
        <v>0.03</v>
      </c>
      <c r="B28">
        <v>7000000</v>
      </c>
      <c r="C28">
        <v>126.3</v>
      </c>
      <c r="D28">
        <v>3.12E-9</v>
      </c>
      <c r="E28">
        <f t="shared" si="36"/>
        <v>2.0800000000000001E-7</v>
      </c>
      <c r="F28">
        <f t="shared" si="37"/>
        <v>1.8042857142857143E-5</v>
      </c>
      <c r="G28">
        <f t="shared" si="38"/>
        <v>2.1799999999999999E-9</v>
      </c>
      <c r="H28">
        <f t="shared" si="39"/>
        <v>5.2122485056226356E-7</v>
      </c>
      <c r="I28">
        <f t="shared" si="40"/>
        <v>119.26605504587157</v>
      </c>
      <c r="J28">
        <f t="shared" si="41"/>
        <v>10345.674967234601</v>
      </c>
      <c r="K28">
        <f t="shared" si="42"/>
        <v>298.86746018478414</v>
      </c>
      <c r="L28">
        <v>34</v>
      </c>
      <c r="M28">
        <f t="shared" si="43"/>
        <v>3.5078251484079872</v>
      </c>
      <c r="N28">
        <f t="shared" si="44"/>
        <v>304.28455785984124</v>
      </c>
      <c r="O28">
        <f t="shared" si="45"/>
        <v>8.790219417199534</v>
      </c>
      <c r="P28">
        <f t="shared" si="53"/>
        <v>175.80438834399069</v>
      </c>
      <c r="Q28">
        <f t="shared" si="46"/>
        <v>9128.5367357952382</v>
      </c>
      <c r="S28">
        <v>150</v>
      </c>
      <c r="T28">
        <f t="shared" si="47"/>
        <v>8.8943999999999992</v>
      </c>
      <c r="U28">
        <v>8</v>
      </c>
      <c r="V28">
        <f t="shared" si="48"/>
        <v>1.1117999999999999</v>
      </c>
      <c r="W28">
        <f t="shared" si="49"/>
        <v>0.17063396052864166</v>
      </c>
      <c r="Y28">
        <f t="shared" si="50"/>
        <v>-3.5065578973199818</v>
      </c>
      <c r="Z28">
        <f t="shared" si="50"/>
        <v>15.761420707019587</v>
      </c>
      <c r="AA28">
        <f t="shared" si="51"/>
        <v>-13.709530234427042</v>
      </c>
      <c r="AB28">
        <f t="shared" si="52"/>
        <v>49.000000000000064</v>
      </c>
    </row>
    <row r="29" spans="1:28" x14ac:dyDescent="0.25">
      <c r="A29" s="5">
        <v>3.5000000000000003E-2</v>
      </c>
      <c r="B29">
        <v>7000000</v>
      </c>
      <c r="C29">
        <v>126.3</v>
      </c>
      <c r="D29">
        <v>3.12E-9</v>
      </c>
      <c r="E29">
        <f t="shared" si="36"/>
        <v>1.7828571428571428E-7</v>
      </c>
      <c r="F29">
        <f t="shared" si="37"/>
        <v>1.8042857142857143E-5</v>
      </c>
      <c r="G29">
        <f t="shared" si="38"/>
        <v>2.1799999999999999E-9</v>
      </c>
      <c r="H29">
        <f t="shared" si="39"/>
        <v>5.0152018390977451E-7</v>
      </c>
      <c r="I29">
        <f t="shared" si="40"/>
        <v>102.22804718217562</v>
      </c>
      <c r="J29">
        <f t="shared" si="41"/>
        <v>10345.674967234601</v>
      </c>
      <c r="K29">
        <f>H29/(0.8*G29)</f>
        <v>287.56891279230189</v>
      </c>
      <c r="L29">
        <v>29</v>
      </c>
      <c r="M29">
        <f t="shared" si="43"/>
        <v>3.5251050752474349</v>
      </c>
      <c r="N29">
        <f t="shared" si="44"/>
        <v>356.74741266326214</v>
      </c>
      <c r="O29">
        <f t="shared" si="45"/>
        <v>9.9161694066311004</v>
      </c>
      <c r="P29">
        <f t="shared" si="53"/>
        <v>198.323388132622</v>
      </c>
      <c r="Q29">
        <f t="shared" si="46"/>
        <v>10702.422379897864</v>
      </c>
      <c r="S29">
        <v>160</v>
      </c>
      <c r="T29">
        <f t="shared" si="47"/>
        <v>8.0921599999999998</v>
      </c>
      <c r="U29">
        <v>8.5</v>
      </c>
      <c r="V29">
        <f t="shared" si="48"/>
        <v>0.9520188235294117</v>
      </c>
      <c r="W29" t="e">
        <f>#REF!^-0.4846*#REF!^-0.22</f>
        <v>#REF!</v>
      </c>
      <c r="Y29" t="e">
        <f>LN(#REF!)</f>
        <v>#REF!</v>
      </c>
      <c r="Z29" t="e">
        <f>LN(#REF!)</f>
        <v>#REF!</v>
      </c>
      <c r="AA29">
        <f t="shared" si="51"/>
        <v>-13.864681029735593</v>
      </c>
      <c r="AB29">
        <f t="shared" si="52"/>
        <v>56.249999999999879</v>
      </c>
    </row>
    <row r="30" spans="1:28" x14ac:dyDescent="0.25">
      <c r="A30" s="5">
        <v>0.04</v>
      </c>
      <c r="B30">
        <v>7000000</v>
      </c>
      <c r="C30">
        <v>126.3</v>
      </c>
      <c r="D30">
        <v>3.12E-9</v>
      </c>
      <c r="E30">
        <f>2*D30/A30</f>
        <v>1.5599999999999999E-7</v>
      </c>
      <c r="F30">
        <f t="shared" si="37"/>
        <v>1.8042857142857143E-5</v>
      </c>
      <c r="G30">
        <f t="shared" si="38"/>
        <v>2.1799999999999999E-9</v>
      </c>
      <c r="H30">
        <f>(G30*C30*C30*D30)^0.25*B30^-0.5 *A30^-0.25</f>
        <v>4.8505437861800817E-7</v>
      </c>
      <c r="I30">
        <f t="shared" si="40"/>
        <v>89.449541284403665</v>
      </c>
      <c r="J30">
        <f t="shared" si="41"/>
        <v>10345.674967234601</v>
      </c>
      <c r="K30">
        <f>H30/(0.8*G30)</f>
        <v>278.12751067546338</v>
      </c>
      <c r="L30">
        <v>25</v>
      </c>
      <c r="M30">
        <f t="shared" si="43"/>
        <v>3.5779816513761467</v>
      </c>
      <c r="N30">
        <f t="shared" si="44"/>
        <v>413.82699868938403</v>
      </c>
      <c r="O30">
        <f t="shared" si="45"/>
        <v>11.125100427018536</v>
      </c>
      <c r="P30">
        <f t="shared" si="53"/>
        <v>222.50200854037072</v>
      </c>
      <c r="Q30">
        <f t="shared" si="46"/>
        <v>12414.809960681521</v>
      </c>
      <c r="S30">
        <v>180</v>
      </c>
      <c r="T30">
        <f t="shared" si="47"/>
        <v>7.8479999999999999</v>
      </c>
      <c r="U30">
        <v>10</v>
      </c>
      <c r="V30">
        <f t="shared" si="48"/>
        <v>0.78479999999999994</v>
      </c>
      <c r="W30" t="e">
        <f>#REF!^-0.4846*#REF!^-0.22</f>
        <v>#REF!</v>
      </c>
      <c r="Y30" t="e">
        <f>LN(#REF!)</f>
        <v>#REF!</v>
      </c>
      <c r="Z30" t="e">
        <f>LN(#REF!)</f>
        <v>#REF!</v>
      </c>
      <c r="AA30">
        <f t="shared" si="51"/>
        <v>-14.057836928695258</v>
      </c>
      <c r="AB30">
        <f t="shared" si="52"/>
        <v>80.999999999999872</v>
      </c>
    </row>
    <row r="31" spans="1:28" x14ac:dyDescent="0.25">
      <c r="A31" s="5">
        <v>0.05</v>
      </c>
      <c r="B31">
        <v>7000000</v>
      </c>
      <c r="C31">
        <v>126.3</v>
      </c>
      <c r="D31">
        <v>3.12E-9</v>
      </c>
      <c r="E31">
        <f>2*D31/A31</f>
        <v>1.2479999999999998E-7</v>
      </c>
      <c r="F31">
        <f t="shared" si="37"/>
        <v>1.8042857142857143E-5</v>
      </c>
      <c r="G31">
        <f t="shared" si="38"/>
        <v>2.1799999999999999E-9</v>
      </c>
      <c r="H31">
        <f>(G31*C31*C31*D31)^0.25*B31^-0.5 *A31^-0.25</f>
        <v>4.587361084882307E-7</v>
      </c>
      <c r="I31">
        <f t="shared" si="40"/>
        <v>71.559633027522921</v>
      </c>
      <c r="J31">
        <f t="shared" si="41"/>
        <v>10345.674967234601</v>
      </c>
      <c r="K31">
        <f>H31/(0.8*G31)</f>
        <v>263.03675945426073</v>
      </c>
      <c r="L31">
        <v>20</v>
      </c>
      <c r="M31">
        <f t="shared" si="43"/>
        <v>3.5779816513761462</v>
      </c>
      <c r="N31">
        <f t="shared" si="44"/>
        <v>517.28374836173009</v>
      </c>
      <c r="O31">
        <f>K31/L31</f>
        <v>13.151837972713036</v>
      </c>
      <c r="P31">
        <f>O31*20</f>
        <v>263.03675945426073</v>
      </c>
      <c r="Q31">
        <f>N31*30</f>
        <v>15518.512450851902</v>
      </c>
      <c r="S31">
        <v>200</v>
      </c>
      <c r="T31">
        <f t="shared" si="47"/>
        <v>6.976</v>
      </c>
      <c r="U31">
        <v>10</v>
      </c>
      <c r="V31">
        <f t="shared" ref="V31:V32" si="54">T31/U31</f>
        <v>0.6976</v>
      </c>
      <c r="AB31">
        <f t="shared" si="52"/>
        <v>81.000000000000057</v>
      </c>
    </row>
    <row r="32" spans="1:28" x14ac:dyDescent="0.25">
      <c r="A32" s="5">
        <v>0.06</v>
      </c>
      <c r="B32">
        <v>7000000</v>
      </c>
      <c r="C32">
        <v>126.3</v>
      </c>
      <c r="D32">
        <v>3.12E-9</v>
      </c>
      <c r="E32">
        <f t="shared" ref="E32" si="55">2*D32/A32</f>
        <v>1.04E-7</v>
      </c>
      <c r="F32">
        <f t="shared" si="37"/>
        <v>1.8042857142857143E-5</v>
      </c>
      <c r="G32">
        <f>0.00000000218</f>
        <v>2.1799999999999999E-9</v>
      </c>
      <c r="H32">
        <f t="shared" ref="H32" si="56">(G32*C32*C32*D32)^0.25*B32^-0.5 *A32^-0.25</f>
        <v>4.3829610837896055E-7</v>
      </c>
      <c r="I32">
        <f t="shared" si="40"/>
        <v>59.633027522935784</v>
      </c>
      <c r="J32">
        <f t="shared" si="41"/>
        <v>10345.674967234601</v>
      </c>
      <c r="K32">
        <f t="shared" ref="K32" si="57">H32/(0.8*G32)</f>
        <v>251.3165759053673</v>
      </c>
      <c r="L32">
        <v>17</v>
      </c>
      <c r="M32">
        <f t="shared" si="43"/>
        <v>3.5078251484079872</v>
      </c>
      <c r="N32">
        <f t="shared" si="44"/>
        <v>608.56911571968249</v>
      </c>
      <c r="O32">
        <f t="shared" ref="O32" si="58">K32/L32</f>
        <v>14.783327994433371</v>
      </c>
      <c r="P32">
        <f t="shared" ref="P32" si="59">O32*20</f>
        <v>295.66655988866739</v>
      </c>
      <c r="Q32">
        <f t="shared" ref="Q32" si="60">N32*30</f>
        <v>18257.073471590476</v>
      </c>
      <c r="S32">
        <v>220</v>
      </c>
      <c r="T32">
        <f t="shared" si="47"/>
        <v>6.5225599999999995</v>
      </c>
      <c r="U32">
        <v>10</v>
      </c>
      <c r="V32">
        <f t="shared" si="54"/>
        <v>0.65225599999999995</v>
      </c>
      <c r="W32">
        <f>A32^-0.4846*B32^-0.22</f>
        <v>0.12195127220340304</v>
      </c>
      <c r="Y32">
        <f t="shared" ref="Y32" si="61">LN(A32)</f>
        <v>-2.8134107167600364</v>
      </c>
      <c r="Z32">
        <f t="shared" ref="Z32" si="62">LN(B32)</f>
        <v>15.761420707019587</v>
      </c>
      <c r="AA32">
        <f t="shared" ref="AA32" si="63">LN(V32*0.000001)</f>
        <v>-14.242828714045091</v>
      </c>
      <c r="AB32">
        <f t="shared" ref="AB32" si="64">(V32/MAX(ABS(V32-(T32/(U32-1))),ABS(V32-(T32/(U32+1)))))^2</f>
        <v>80.999999999999901</v>
      </c>
    </row>
    <row r="33" spans="1:28" x14ac:dyDescent="0.25">
      <c r="A33" s="5">
        <v>7.0000000000000007E-2</v>
      </c>
      <c r="B33">
        <v>7000000</v>
      </c>
      <c r="C33">
        <v>126.3</v>
      </c>
      <c r="D33">
        <v>3.12E-9</v>
      </c>
      <c r="E33">
        <f>2*D33/A33</f>
        <v>8.9142857142857139E-8</v>
      </c>
      <c r="F33">
        <f>C33/B33</f>
        <v>1.8042857142857143E-5</v>
      </c>
      <c r="G33">
        <f t="shared" si="38"/>
        <v>2.1799999999999999E-9</v>
      </c>
      <c r="H33">
        <f>(G33*C33*C33*D33)^0.25*B33^-0.5 *A33^-0.25</f>
        <v>4.2172652482711306E-7</v>
      </c>
      <c r="I33">
        <f>E33/(0.8*G33)</f>
        <v>51.114023591087808</v>
      </c>
      <c r="J33">
        <f>F33/(0.8*G33)</f>
        <v>10345.674967234601</v>
      </c>
      <c r="K33">
        <f>H33/(0.8*G33)</f>
        <v>241.81566790545475</v>
      </c>
      <c r="L33">
        <v>14</v>
      </c>
      <c r="M33">
        <f>I33/L33</f>
        <v>3.6510016850777007</v>
      </c>
      <c r="N33">
        <f>J33/L33</f>
        <v>738.97678337390005</v>
      </c>
      <c r="O33">
        <f>K33/L33</f>
        <v>17.272547707532482</v>
      </c>
      <c r="P33">
        <f>O33*20</f>
        <v>345.45095415064964</v>
      </c>
      <c r="Q33">
        <f>N33*30</f>
        <v>22169.303501217</v>
      </c>
      <c r="S33">
        <v>250</v>
      </c>
      <c r="T33">
        <f>S33*0.8*L33*G33*1000000</f>
        <v>6.1039999999999992</v>
      </c>
      <c r="U33">
        <v>10</v>
      </c>
      <c r="V33">
        <f>T33/U33</f>
        <v>0.61039999999999994</v>
      </c>
      <c r="W33">
        <f>A33^-0.4846*B33^-0.22</f>
        <v>0.11317328473421819</v>
      </c>
      <c r="Y33">
        <f>LN(A33)</f>
        <v>-2.6592600369327779</v>
      </c>
      <c r="Z33">
        <f>LN(B33)</f>
        <v>15.761420707019587</v>
      </c>
      <c r="AA33">
        <f>LN(V33*0.000001)</f>
        <v>-14.309151356976164</v>
      </c>
      <c r="AB33">
        <f>(V33/MAX(ABS(V33-(T33/(U33-1))),ABS(V33-(T33/(U33+1)))))^2</f>
        <v>80.999999999999972</v>
      </c>
    </row>
    <row r="35" spans="1:28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S35" t="s">
        <v>17</v>
      </c>
      <c r="T35" t="s">
        <v>18</v>
      </c>
      <c r="V35" t="s">
        <v>20</v>
      </c>
      <c r="Y35" t="s">
        <v>22</v>
      </c>
      <c r="Z35" t="s">
        <v>23</v>
      </c>
      <c r="AA35" t="s">
        <v>24</v>
      </c>
      <c r="AB35" t="s">
        <v>25</v>
      </c>
    </row>
    <row r="36" spans="1:28" s="3" customFormat="1" x14ac:dyDescent="0.25">
      <c r="A36" s="3">
        <v>5.0000000000000001E-3</v>
      </c>
      <c r="B36" s="3">
        <v>6000000</v>
      </c>
      <c r="C36" s="3">
        <v>126.3</v>
      </c>
      <c r="D36" s="3">
        <v>3.12E-9</v>
      </c>
      <c r="E36" s="3">
        <f t="shared" ref="E36:E42" si="65">2*D36/A36</f>
        <v>1.248E-6</v>
      </c>
      <c r="F36" s="3">
        <f t="shared" ref="F36:F44" si="66">C36/B36</f>
        <v>2.105E-5</v>
      </c>
      <c r="G36" s="3">
        <f>0.00000000218</f>
        <v>2.1799999999999999E-9</v>
      </c>
      <c r="H36" s="3">
        <f t="shared" ref="H36:H42" si="67">(G36*C36*C36*D36)^0.25*B36^-0.5 *A36^-0.25</f>
        <v>8.8112255995134718E-7</v>
      </c>
      <c r="I36" s="3">
        <f t="shared" ref="I36:I44" si="68">E36/(0.8*G36)</f>
        <v>715.59633027522932</v>
      </c>
      <c r="J36" s="3">
        <f t="shared" ref="J36:J44" si="69">F36/(0.8*G36)</f>
        <v>12069.954128440368</v>
      </c>
      <c r="K36" s="3">
        <f t="shared" ref="K36:K41" si="70">H36/(0.8*G36)</f>
        <v>505.23082566017615</v>
      </c>
      <c r="L36" s="3">
        <v>70</v>
      </c>
      <c r="M36" s="3">
        <f t="shared" ref="M36:M44" si="71">I36/L36</f>
        <v>10.222804718217562</v>
      </c>
      <c r="N36" s="3">
        <f t="shared" ref="N36:N44" si="72">J36/L36</f>
        <v>172.42791612057667</v>
      </c>
      <c r="O36" s="3">
        <f t="shared" ref="O36:O43" si="73">K36/L36</f>
        <v>7.2175832237168018</v>
      </c>
      <c r="P36" s="3">
        <f>O36*100</f>
        <v>721.75832237168015</v>
      </c>
      <c r="Q36" s="3">
        <f t="shared" ref="Q36:Q43" si="74">N36*30</f>
        <v>5172.8374836172998</v>
      </c>
      <c r="R36" s="3">
        <f>S36*Q36/25000</f>
        <v>144.83944954128438</v>
      </c>
      <c r="S36" s="3">
        <v>700</v>
      </c>
      <c r="T36" s="3">
        <f t="shared" ref="T36:T44" si="75">S36*0.8*L36*G36*1000000</f>
        <v>85.456000000000003</v>
      </c>
      <c r="U36" s="3">
        <v>22</v>
      </c>
      <c r="V36">
        <f t="shared" ref="V36:V38" si="76">T36/U36</f>
        <v>3.8843636363636365</v>
      </c>
      <c r="W36" s="3">
        <f>A36^-0.4846*B36^-0.22</f>
        <v>0.42061606956567704</v>
      </c>
      <c r="Y36" s="3">
        <f t="shared" ref="Y36:Z43" si="77">LN(A36)</f>
        <v>-5.2983173665480363</v>
      </c>
      <c r="Z36" s="3">
        <f t="shared" si="77"/>
        <v>15.60727002719233</v>
      </c>
      <c r="AA36" s="3">
        <f t="shared" ref="AA36:AA44" si="78">LN(V36*0.000001)</f>
        <v>-12.458551387725175</v>
      </c>
      <c r="AB36" s="3">
        <f t="shared" ref="AB36:AB44" si="79">(V36/MAX(ABS(V36-(T36/(U36-1))),ABS(V36-(T36/(U36+1)))))^2</f>
        <v>440.99999999999881</v>
      </c>
    </row>
    <row r="37" spans="1:28" s="3" customFormat="1" x14ac:dyDescent="0.25">
      <c r="A37" s="3">
        <v>0.01</v>
      </c>
      <c r="B37" s="3">
        <v>6000000</v>
      </c>
      <c r="C37" s="3">
        <v>126.3</v>
      </c>
      <c r="D37" s="3">
        <v>3.12E-9</v>
      </c>
      <c r="E37" s="3">
        <f t="shared" si="65"/>
        <v>6.2399999999999998E-7</v>
      </c>
      <c r="F37" s="3">
        <f t="shared" si="66"/>
        <v>2.105E-5</v>
      </c>
      <c r="G37" s="3">
        <f t="shared" ref="G37:G44" si="80">0.00000000218</f>
        <v>2.1799999999999999E-9</v>
      </c>
      <c r="H37" s="3">
        <f t="shared" si="67"/>
        <v>7.4093280206226386E-7</v>
      </c>
      <c r="I37" s="3">
        <f t="shared" si="68"/>
        <v>357.79816513761466</v>
      </c>
      <c r="J37" s="3">
        <f t="shared" si="69"/>
        <v>12069.954128440368</v>
      </c>
      <c r="K37" s="3">
        <f t="shared" si="70"/>
        <v>424.84679017331644</v>
      </c>
      <c r="L37" s="3">
        <v>60</v>
      </c>
      <c r="M37" s="3">
        <f t="shared" si="71"/>
        <v>5.9633027522935773</v>
      </c>
      <c r="N37" s="3">
        <f t="shared" si="72"/>
        <v>201.16590214067278</v>
      </c>
      <c r="O37" s="3">
        <f t="shared" si="73"/>
        <v>7.0807798362219403</v>
      </c>
      <c r="P37" s="3">
        <f t="shared" ref="P37:P38" si="81">O37*100</f>
        <v>708.07798362219398</v>
      </c>
      <c r="Q37" s="3">
        <f t="shared" si="74"/>
        <v>6034.9770642201838</v>
      </c>
      <c r="R37" s="3">
        <f t="shared" ref="R37:R38" si="82">S37*Q37/25000</f>
        <v>168.97935779816515</v>
      </c>
      <c r="S37" s="3">
        <v>700</v>
      </c>
      <c r="T37" s="3">
        <f t="shared" si="75"/>
        <v>73.248000000000005</v>
      </c>
      <c r="U37" s="3">
        <v>25</v>
      </c>
      <c r="V37">
        <f t="shared" si="76"/>
        <v>2.9299200000000001</v>
      </c>
      <c r="W37" s="3">
        <f t="shared" ref="W37:W44" si="83">A37^-0.4846*B37^-0.22</f>
        <v>0.30061228511495125</v>
      </c>
      <c r="Y37" s="3">
        <f t="shared" si="77"/>
        <v>-4.6051701859880909</v>
      </c>
      <c r="Z37" s="3">
        <f t="shared" si="77"/>
        <v>15.60727002719233</v>
      </c>
      <c r="AA37" s="3">
        <f t="shared" si="78"/>
        <v>-12.740535439062318</v>
      </c>
      <c r="AB37" s="3">
        <f t="shared" si="79"/>
        <v>576.00000000000034</v>
      </c>
    </row>
    <row r="38" spans="1:28" s="3" customFormat="1" x14ac:dyDescent="0.25">
      <c r="A38" s="3">
        <v>1.4999999999999999E-2</v>
      </c>
      <c r="B38" s="3">
        <v>6000000</v>
      </c>
      <c r="C38" s="3">
        <v>126.3</v>
      </c>
      <c r="D38" s="3">
        <v>3.12E-9</v>
      </c>
      <c r="E38" s="3">
        <f t="shared" si="65"/>
        <v>4.1600000000000002E-7</v>
      </c>
      <c r="F38" s="3">
        <f t="shared" si="66"/>
        <v>2.105E-5</v>
      </c>
      <c r="G38" s="3">
        <f t="shared" si="80"/>
        <v>2.1799999999999999E-9</v>
      </c>
      <c r="H38" s="3">
        <f t="shared" si="67"/>
        <v>6.6950836448371835E-7</v>
      </c>
      <c r="I38" s="3">
        <f t="shared" si="68"/>
        <v>238.53211009174314</v>
      </c>
      <c r="J38" s="3">
        <f t="shared" si="69"/>
        <v>12069.954128440368</v>
      </c>
      <c r="K38" s="3">
        <f t="shared" si="70"/>
        <v>383.89241082782019</v>
      </c>
      <c r="L38" s="3">
        <v>50</v>
      </c>
      <c r="M38" s="3">
        <f t="shared" si="71"/>
        <v>4.7706422018348631</v>
      </c>
      <c r="N38" s="3">
        <f t="shared" si="72"/>
        <v>241.39908256880736</v>
      </c>
      <c r="O38" s="3">
        <f t="shared" si="73"/>
        <v>7.6778482165564039</v>
      </c>
      <c r="P38" s="3">
        <f t="shared" si="81"/>
        <v>767.78482165564037</v>
      </c>
      <c r="Q38" s="3">
        <f t="shared" si="74"/>
        <v>7241.9724770642206</v>
      </c>
      <c r="R38" s="3">
        <f t="shared" si="82"/>
        <v>217.25917431192661</v>
      </c>
      <c r="S38" s="3">
        <v>750</v>
      </c>
      <c r="T38" s="3">
        <f t="shared" si="75"/>
        <v>65.400000000000006</v>
      </c>
      <c r="U38" s="3">
        <v>27</v>
      </c>
      <c r="V38">
        <f t="shared" si="76"/>
        <v>2.4222222222222225</v>
      </c>
      <c r="W38" s="3">
        <f t="shared" si="83"/>
        <v>0.24698632080557761</v>
      </c>
      <c r="Y38" s="3">
        <f t="shared" si="77"/>
        <v>-4.1997050778799272</v>
      </c>
      <c r="Z38" s="3">
        <f t="shared" si="77"/>
        <v>15.60727002719233</v>
      </c>
      <c r="AA38" s="3">
        <f t="shared" si="78"/>
        <v>-12.93082516550545</v>
      </c>
      <c r="AB38" s="3">
        <f t="shared" si="79"/>
        <v>675.99999999999852</v>
      </c>
    </row>
    <row r="39" spans="1:28" x14ac:dyDescent="0.25">
      <c r="A39" s="5">
        <v>0.02</v>
      </c>
      <c r="B39">
        <v>6000000</v>
      </c>
      <c r="C39">
        <v>126.3</v>
      </c>
      <c r="D39">
        <v>3.12E-9</v>
      </c>
      <c r="E39">
        <f t="shared" si="65"/>
        <v>3.1199999999999999E-7</v>
      </c>
      <c r="F39">
        <f t="shared" si="66"/>
        <v>2.105E-5</v>
      </c>
      <c r="G39">
        <f t="shared" si="80"/>
        <v>2.1799999999999999E-9</v>
      </c>
      <c r="H39">
        <f t="shared" si="67"/>
        <v>6.230477371980479E-7</v>
      </c>
      <c r="I39">
        <f t="shared" si="68"/>
        <v>178.89908256880733</v>
      </c>
      <c r="J39">
        <f t="shared" si="69"/>
        <v>12069.954128440368</v>
      </c>
      <c r="K39">
        <f t="shared" si="70"/>
        <v>357.25214288878897</v>
      </c>
      <c r="L39">
        <v>50</v>
      </c>
      <c r="M39">
        <f t="shared" si="71"/>
        <v>3.5779816513761467</v>
      </c>
      <c r="N39">
        <f t="shared" si="72"/>
        <v>241.39908256880736</v>
      </c>
      <c r="O39">
        <f t="shared" si="73"/>
        <v>7.1450428577757794</v>
      </c>
      <c r="P39">
        <f t="shared" ref="P39:P43" si="84">O39*20</f>
        <v>142.90085715551558</v>
      </c>
      <c r="Q39">
        <f t="shared" si="74"/>
        <v>7241.9724770642206</v>
      </c>
      <c r="S39">
        <v>140</v>
      </c>
      <c r="T39">
        <f t="shared" si="75"/>
        <v>12.207999999999998</v>
      </c>
      <c r="U39">
        <v>7</v>
      </c>
      <c r="V39">
        <f t="shared" ref="V39:V44" si="85">T39/U39</f>
        <v>1.7439999999999998</v>
      </c>
      <c r="W39">
        <f t="shared" si="83"/>
        <v>0.21484615662769477</v>
      </c>
      <c r="Y39">
        <f t="shared" si="77"/>
        <v>-3.912023005428146</v>
      </c>
      <c r="Z39">
        <f t="shared" si="77"/>
        <v>15.60727002719233</v>
      </c>
      <c r="AA39">
        <f t="shared" si="78"/>
        <v>-13.259329232477487</v>
      </c>
      <c r="AB39">
        <f t="shared" si="79"/>
        <v>36</v>
      </c>
    </row>
    <row r="40" spans="1:28" x14ac:dyDescent="0.25">
      <c r="A40" s="5">
        <v>2.5000000000000001E-2</v>
      </c>
      <c r="B40">
        <v>6000000</v>
      </c>
      <c r="C40">
        <v>126.3</v>
      </c>
      <c r="D40">
        <v>3.12E-9</v>
      </c>
      <c r="E40">
        <f t="shared" si="65"/>
        <v>2.4959999999999996E-7</v>
      </c>
      <c r="F40">
        <f t="shared" si="66"/>
        <v>2.105E-5</v>
      </c>
      <c r="G40">
        <f t="shared" si="80"/>
        <v>2.1799999999999999E-9</v>
      </c>
      <c r="H40">
        <f t="shared" si="67"/>
        <v>5.8924216946346962E-7</v>
      </c>
      <c r="I40">
        <f t="shared" si="68"/>
        <v>143.11926605504584</v>
      </c>
      <c r="J40">
        <f t="shared" si="69"/>
        <v>12069.954128440368</v>
      </c>
      <c r="K40">
        <f t="shared" si="70"/>
        <v>337.86821643547569</v>
      </c>
      <c r="L40">
        <v>40</v>
      </c>
      <c r="M40">
        <f t="shared" si="71"/>
        <v>3.5779816513761462</v>
      </c>
      <c r="N40">
        <f t="shared" si="72"/>
        <v>301.74885321100919</v>
      </c>
      <c r="O40">
        <f t="shared" si="73"/>
        <v>8.4467054108868922</v>
      </c>
      <c r="P40">
        <f t="shared" si="84"/>
        <v>168.93410821773784</v>
      </c>
      <c r="Q40">
        <f t="shared" si="74"/>
        <v>9052.4655963302757</v>
      </c>
      <c r="S40">
        <v>160</v>
      </c>
      <c r="T40">
        <f t="shared" si="75"/>
        <v>11.1616</v>
      </c>
      <c r="U40">
        <v>8</v>
      </c>
      <c r="V40">
        <f t="shared" si="85"/>
        <v>1.3952</v>
      </c>
      <c r="W40">
        <f t="shared" si="83"/>
        <v>0.1928257355600117</v>
      </c>
      <c r="Y40">
        <f t="shared" si="77"/>
        <v>-3.6888794541139363</v>
      </c>
      <c r="Z40">
        <f t="shared" si="77"/>
        <v>15.60727002719233</v>
      </c>
      <c r="AA40">
        <f t="shared" si="78"/>
        <v>-13.482472783791696</v>
      </c>
      <c r="AB40">
        <f t="shared" si="79"/>
        <v>48.999999999999964</v>
      </c>
    </row>
    <row r="41" spans="1:28" x14ac:dyDescent="0.25">
      <c r="A41" s="5">
        <v>0.03</v>
      </c>
      <c r="B41">
        <v>6000000</v>
      </c>
      <c r="C41">
        <v>126.3</v>
      </c>
      <c r="D41">
        <v>3.12E-9</v>
      </c>
      <c r="E41">
        <f t="shared" si="65"/>
        <v>2.0800000000000001E-7</v>
      </c>
      <c r="F41">
        <f t="shared" si="66"/>
        <v>2.105E-5</v>
      </c>
      <c r="G41">
        <f t="shared" si="80"/>
        <v>2.1799999999999999E-9</v>
      </c>
      <c r="H41">
        <f t="shared" si="67"/>
        <v>5.6298718367673617E-7</v>
      </c>
      <c r="I41">
        <f t="shared" si="68"/>
        <v>119.26605504587157</v>
      </c>
      <c r="J41">
        <f t="shared" si="69"/>
        <v>12069.954128440368</v>
      </c>
      <c r="K41">
        <f t="shared" si="70"/>
        <v>322.81375210822029</v>
      </c>
      <c r="L41">
        <v>34</v>
      </c>
      <c r="M41">
        <f t="shared" si="71"/>
        <v>3.5078251484079872</v>
      </c>
      <c r="N41">
        <f t="shared" si="72"/>
        <v>354.99865083648137</v>
      </c>
      <c r="O41">
        <f t="shared" si="73"/>
        <v>9.494522120830009</v>
      </c>
      <c r="P41">
        <f t="shared" si="84"/>
        <v>189.89044241660019</v>
      </c>
      <c r="Q41">
        <f t="shared" si="74"/>
        <v>10649.95952509444</v>
      </c>
      <c r="S41">
        <v>170</v>
      </c>
      <c r="T41">
        <f t="shared" si="75"/>
        <v>10.08032</v>
      </c>
      <c r="U41">
        <v>8</v>
      </c>
      <c r="V41">
        <f t="shared" si="85"/>
        <v>1.26004</v>
      </c>
      <c r="W41">
        <f t="shared" si="83"/>
        <v>0.17651993744833813</v>
      </c>
      <c r="Y41">
        <f t="shared" si="77"/>
        <v>-3.5065578973199818</v>
      </c>
      <c r="Z41">
        <f t="shared" si="77"/>
        <v>15.60727002719233</v>
      </c>
      <c r="AA41">
        <f t="shared" si="78"/>
        <v>-13.584367091473036</v>
      </c>
      <c r="AB41">
        <f t="shared" si="79"/>
        <v>48.999999999999986</v>
      </c>
    </row>
    <row r="42" spans="1:28" x14ac:dyDescent="0.25">
      <c r="A42" s="5">
        <v>3.5000000000000003E-2</v>
      </c>
      <c r="B42">
        <v>6000000</v>
      </c>
      <c r="C42">
        <v>126.3</v>
      </c>
      <c r="D42">
        <v>3.12E-9</v>
      </c>
      <c r="E42">
        <f t="shared" si="65"/>
        <v>1.7828571428571428E-7</v>
      </c>
      <c r="F42">
        <f t="shared" si="66"/>
        <v>2.105E-5</v>
      </c>
      <c r="G42">
        <f t="shared" si="80"/>
        <v>2.1799999999999999E-9</v>
      </c>
      <c r="H42">
        <f t="shared" si="67"/>
        <v>5.4170371115617842E-7</v>
      </c>
      <c r="I42">
        <f t="shared" si="68"/>
        <v>102.22804718217562</v>
      </c>
      <c r="J42">
        <f t="shared" si="69"/>
        <v>12069.954128440368</v>
      </c>
      <c r="K42">
        <f>H42/(0.8*G42)</f>
        <v>310.60992612166194</v>
      </c>
      <c r="L42">
        <v>29</v>
      </c>
      <c r="M42">
        <f t="shared" si="71"/>
        <v>3.5251050752474349</v>
      </c>
      <c r="N42">
        <f t="shared" si="72"/>
        <v>416.20531477380575</v>
      </c>
      <c r="O42">
        <f t="shared" si="73"/>
        <v>10.710687107643516</v>
      </c>
      <c r="P42">
        <f t="shared" si="84"/>
        <v>214.21374215287031</v>
      </c>
      <c r="Q42">
        <f t="shared" si="74"/>
        <v>12486.159443214172</v>
      </c>
      <c r="S42">
        <v>200</v>
      </c>
      <c r="T42">
        <f t="shared" si="75"/>
        <v>10.1152</v>
      </c>
      <c r="U42" s="19">
        <v>9</v>
      </c>
      <c r="V42">
        <f t="shared" si="85"/>
        <v>1.1239111111111111</v>
      </c>
      <c r="W42">
        <f t="shared" si="83"/>
        <v>0.1638141265864522</v>
      </c>
      <c r="X42">
        <v>10</v>
      </c>
      <c r="Y42">
        <f t="shared" si="77"/>
        <v>-3.3524072174927233</v>
      </c>
      <c r="Z42">
        <f t="shared" si="77"/>
        <v>15.60727002719233</v>
      </c>
      <c r="AA42">
        <f t="shared" si="78"/>
        <v>-13.698695892261332</v>
      </c>
      <c r="AB42">
        <f t="shared" si="79"/>
        <v>64</v>
      </c>
    </row>
    <row r="43" spans="1:28" x14ac:dyDescent="0.25">
      <c r="A43" s="5">
        <v>0.04</v>
      </c>
      <c r="B43">
        <v>6000000</v>
      </c>
      <c r="C43">
        <v>126.3</v>
      </c>
      <c r="D43">
        <v>3.12E-9</v>
      </c>
      <c r="E43">
        <f>2*D43/A43</f>
        <v>1.5599999999999999E-7</v>
      </c>
      <c r="F43">
        <f t="shared" si="66"/>
        <v>2.105E-5</v>
      </c>
      <c r="G43">
        <f t="shared" si="80"/>
        <v>2.1799999999999999E-9</v>
      </c>
      <c r="H43">
        <f>(G43*C43*C43*D43)^0.25*B43^-0.5 *A43^-0.25</f>
        <v>5.2391860874177685E-7</v>
      </c>
      <c r="I43">
        <f t="shared" si="68"/>
        <v>89.449541284403665</v>
      </c>
      <c r="J43">
        <f t="shared" si="69"/>
        <v>12069.954128440368</v>
      </c>
      <c r="K43">
        <f>H43/(0.8*G43)</f>
        <v>300.41204629689042</v>
      </c>
      <c r="L43">
        <v>25</v>
      </c>
      <c r="M43">
        <f t="shared" si="71"/>
        <v>3.5779816513761467</v>
      </c>
      <c r="N43">
        <f t="shared" si="72"/>
        <v>482.79816513761472</v>
      </c>
      <c r="O43">
        <f t="shared" si="73"/>
        <v>12.016481851875618</v>
      </c>
      <c r="P43">
        <f t="shared" si="84"/>
        <v>240.32963703751236</v>
      </c>
      <c r="Q43">
        <f t="shared" si="74"/>
        <v>14483.944954128441</v>
      </c>
      <c r="S43">
        <v>210</v>
      </c>
      <c r="T43">
        <f t="shared" si="75"/>
        <v>9.1560000000000006</v>
      </c>
      <c r="U43" s="19">
        <v>9.5</v>
      </c>
      <c r="V43">
        <f t="shared" si="85"/>
        <v>0.96378947368421064</v>
      </c>
      <c r="W43">
        <f t="shared" si="83"/>
        <v>0.15354951644787643</v>
      </c>
      <c r="X43">
        <v>13</v>
      </c>
      <c r="Y43">
        <f t="shared" si="77"/>
        <v>-3.2188758248682006</v>
      </c>
      <c r="Z43">
        <f t="shared" si="77"/>
        <v>15.60727002719233</v>
      </c>
      <c r="AA43">
        <f t="shared" si="78"/>
        <v>-13.852392954480448</v>
      </c>
      <c r="AB43">
        <f t="shared" si="79"/>
        <v>72.250000000000028</v>
      </c>
    </row>
    <row r="44" spans="1:28" x14ac:dyDescent="0.25">
      <c r="A44" s="5">
        <v>4.4999999999999998E-2</v>
      </c>
      <c r="B44">
        <v>6000000</v>
      </c>
      <c r="C44">
        <v>126.3</v>
      </c>
      <c r="D44">
        <v>3.12E-9</v>
      </c>
      <c r="E44">
        <f>2*D44/A44</f>
        <v>1.3866666666666666E-7</v>
      </c>
      <c r="F44">
        <f t="shared" si="66"/>
        <v>2.105E-5</v>
      </c>
      <c r="G44">
        <f t="shared" si="80"/>
        <v>2.1799999999999999E-9</v>
      </c>
      <c r="H44">
        <f>(G44*C44*C44*D44)^0.25*B44^-0.5 *A44^-0.25</f>
        <v>5.0871634717696255E-7</v>
      </c>
      <c r="I44">
        <f t="shared" si="68"/>
        <v>79.510703363914374</v>
      </c>
      <c r="J44">
        <f t="shared" si="69"/>
        <v>12069.954128440368</v>
      </c>
      <c r="K44">
        <f>H44/(0.8*G44)</f>
        <v>291.69515319779964</v>
      </c>
      <c r="L44">
        <v>22</v>
      </c>
      <c r="M44">
        <f t="shared" si="71"/>
        <v>3.6141228801779262</v>
      </c>
      <c r="N44">
        <f t="shared" si="72"/>
        <v>548.63427856547128</v>
      </c>
      <c r="O44">
        <f>K44/L44</f>
        <v>13.258870599899984</v>
      </c>
      <c r="P44">
        <f>O44*20</f>
        <v>265.17741199799968</v>
      </c>
      <c r="Q44">
        <f>N44*30</f>
        <v>16459.02835696414</v>
      </c>
      <c r="S44">
        <v>220</v>
      </c>
      <c r="T44">
        <f t="shared" si="75"/>
        <v>8.4409600000000005</v>
      </c>
      <c r="U44" s="19">
        <v>9.5</v>
      </c>
      <c r="V44">
        <f t="shared" si="85"/>
        <v>0.88852210526315789</v>
      </c>
      <c r="W44">
        <f t="shared" si="83"/>
        <v>0.14503069920287609</v>
      </c>
      <c r="X44">
        <v>12</v>
      </c>
      <c r="AA44">
        <f t="shared" si="78"/>
        <v>-13.933706310355442</v>
      </c>
      <c r="AB44">
        <f t="shared" si="79"/>
        <v>72.249999999999943</v>
      </c>
    </row>
    <row r="46" spans="1:2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S46" t="s">
        <v>17</v>
      </c>
      <c r="T46" t="s">
        <v>18</v>
      </c>
      <c r="V46" t="s">
        <v>20</v>
      </c>
      <c r="Y46" t="s">
        <v>22</v>
      </c>
      <c r="Z46" t="s">
        <v>23</v>
      </c>
      <c r="AA46" t="s">
        <v>24</v>
      </c>
      <c r="AB46" t="s">
        <v>25</v>
      </c>
    </row>
    <row r="47" spans="1:28" s="3" customFormat="1" x14ac:dyDescent="0.25">
      <c r="A47" s="3">
        <v>5.0000000000000001E-3</v>
      </c>
      <c r="B47" s="3">
        <v>5000000</v>
      </c>
      <c r="C47" s="3">
        <v>126.3</v>
      </c>
      <c r="D47" s="3">
        <v>3.12E-9</v>
      </c>
      <c r="E47" s="3">
        <f t="shared" ref="E47:E53" si="86">2*D47/A47</f>
        <v>1.248E-6</v>
      </c>
      <c r="F47" s="3">
        <f t="shared" ref="F47:F55" si="87">C47/B47</f>
        <v>2.5259999999999999E-5</v>
      </c>
      <c r="G47" s="3">
        <f>0.00000000218</f>
        <v>2.1799999999999999E-9</v>
      </c>
      <c r="H47" s="3">
        <f t="shared" ref="H47:H53" si="88">(G47*C47*C47*D47)^0.25*B47^-0.5 *A47^-0.25</f>
        <v>9.6522140402410171E-7</v>
      </c>
      <c r="I47" s="3">
        <f t="shared" ref="I47:I55" si="89">E47/(0.8*G47)</f>
        <v>715.59633027522932</v>
      </c>
      <c r="J47" s="3">
        <f t="shared" ref="J47:J55" si="90">F47/(0.8*G47)</f>
        <v>14483.944954128439</v>
      </c>
      <c r="K47" s="3">
        <f t="shared" ref="K47:K52" si="91">H47/(0.8*G47)</f>
        <v>553.45263992207663</v>
      </c>
      <c r="L47" s="3">
        <v>80</v>
      </c>
      <c r="M47" s="3">
        <f t="shared" ref="M47:M55" si="92">I47/L47</f>
        <v>8.9449541284403669</v>
      </c>
      <c r="N47" s="3">
        <f t="shared" ref="N47:N55" si="93">J47/L47</f>
        <v>181.0493119266055</v>
      </c>
      <c r="O47" s="3">
        <f t="shared" ref="O47:O54" si="94">K47/L47</f>
        <v>6.9181579990259578</v>
      </c>
      <c r="P47" s="3">
        <f>O47*100</f>
        <v>691.81579990259581</v>
      </c>
      <c r="Q47" s="3">
        <f t="shared" ref="Q47:Q54" si="95">N47*30</f>
        <v>5431.4793577981645</v>
      </c>
      <c r="R47" s="3">
        <f>S47*Q47/25000</f>
        <v>141.21846330275227</v>
      </c>
      <c r="S47" s="3">
        <v>650</v>
      </c>
      <c r="T47" s="3">
        <f t="shared" ref="T47:T55" si="96">S47*0.8*L47*G47*1000000</f>
        <v>90.688000000000002</v>
      </c>
      <c r="V47" s="3" t="e">
        <f t="shared" ref="V47:V55" si="97">T47/U47</f>
        <v>#DIV/0!</v>
      </c>
      <c r="W47" s="3">
        <f>A47^-0.4846*B47^-0.22</f>
        <v>0.43783022072864325</v>
      </c>
      <c r="Y47" s="3">
        <f t="shared" ref="Y47:Z55" si="98">LN(A47)</f>
        <v>-5.2983173665480363</v>
      </c>
      <c r="Z47" s="3">
        <f t="shared" si="98"/>
        <v>15.424948470398375</v>
      </c>
      <c r="AA47" s="3" t="e">
        <f t="shared" ref="AA47:AA55" si="99">LN(V47*0.000001)</f>
        <v>#DIV/0!</v>
      </c>
      <c r="AB47" s="3" t="e">
        <f t="shared" ref="AB47:AB55" si="100">(V47/MAX(ABS(V47-(T47/(U47-1))),ABS(V47-(T47/(U47+1)))))^2</f>
        <v>#DIV/0!</v>
      </c>
    </row>
    <row r="48" spans="1:28" s="3" customFormat="1" x14ac:dyDescent="0.25">
      <c r="A48" s="3">
        <v>0.01</v>
      </c>
      <c r="B48" s="3">
        <v>5000000</v>
      </c>
      <c r="C48" s="3">
        <v>126.3</v>
      </c>
      <c r="D48" s="3">
        <v>3.12E-9</v>
      </c>
      <c r="E48" s="3">
        <f t="shared" si="86"/>
        <v>6.2399999999999998E-7</v>
      </c>
      <c r="F48" s="3">
        <f t="shared" si="87"/>
        <v>2.5259999999999999E-5</v>
      </c>
      <c r="G48" s="3">
        <f t="shared" ref="G48:G55" si="101">0.00000000218</f>
        <v>2.1799999999999999E-9</v>
      </c>
      <c r="H48" s="3">
        <f t="shared" si="88"/>
        <v>8.1165121857002423E-7</v>
      </c>
      <c r="I48" s="3">
        <f t="shared" si="89"/>
        <v>357.79816513761466</v>
      </c>
      <c r="J48" s="3">
        <f t="shared" si="90"/>
        <v>14483.944954128439</v>
      </c>
      <c r="K48" s="3">
        <f t="shared" si="91"/>
        <v>465.39634092317903</v>
      </c>
      <c r="L48" s="3">
        <v>70</v>
      </c>
      <c r="M48" s="3">
        <f t="shared" si="92"/>
        <v>5.1114023591087809</v>
      </c>
      <c r="N48" s="3">
        <f t="shared" si="93"/>
        <v>206.91349934469199</v>
      </c>
      <c r="O48" s="3">
        <f t="shared" si="94"/>
        <v>6.6485191560454142</v>
      </c>
      <c r="P48" s="3">
        <f t="shared" ref="P48:P49" si="102">O48*100</f>
        <v>664.85191560454143</v>
      </c>
      <c r="Q48" s="3">
        <f t="shared" si="95"/>
        <v>6207.4049803407597</v>
      </c>
      <c r="R48" s="3">
        <f t="shared" ref="R48:R49" si="103">S48*Q48/25000</f>
        <v>173.80733944954127</v>
      </c>
      <c r="S48" s="3">
        <v>700</v>
      </c>
      <c r="T48" s="3">
        <f t="shared" si="96"/>
        <v>85.456000000000003</v>
      </c>
      <c r="V48" s="3" t="e">
        <f t="shared" si="97"/>
        <v>#DIV/0!</v>
      </c>
      <c r="W48" s="3">
        <f t="shared" ref="W48:W55" si="104">A48^-0.4846*B48^-0.22</f>
        <v>0.31291515628855354</v>
      </c>
      <c r="Y48" s="3">
        <f t="shared" si="98"/>
        <v>-4.6051701859880909</v>
      </c>
      <c r="Z48" s="3">
        <f t="shared" si="98"/>
        <v>15.424948470398375</v>
      </c>
      <c r="AA48" s="3" t="e">
        <f t="shared" si="99"/>
        <v>#DIV/0!</v>
      </c>
      <c r="AB48" s="3" t="e">
        <f t="shared" si="100"/>
        <v>#DIV/0!</v>
      </c>
    </row>
    <row r="49" spans="1:28" s="6" customFormat="1" x14ac:dyDescent="0.25">
      <c r="A49" s="6">
        <v>1.4999999999999999E-2</v>
      </c>
      <c r="B49" s="6">
        <v>5000000</v>
      </c>
      <c r="C49" s="6">
        <v>126.3</v>
      </c>
      <c r="D49" s="6">
        <v>3.12E-9</v>
      </c>
      <c r="E49" s="6">
        <f t="shared" si="86"/>
        <v>4.1600000000000002E-7</v>
      </c>
      <c r="F49" s="6">
        <f t="shared" si="87"/>
        <v>2.5259999999999999E-5</v>
      </c>
      <c r="G49" s="6">
        <f t="shared" si="101"/>
        <v>2.1799999999999999E-9</v>
      </c>
      <c r="H49" s="6">
        <f t="shared" si="88"/>
        <v>7.334096673322462E-7</v>
      </c>
      <c r="I49" s="6">
        <f t="shared" si="89"/>
        <v>238.53211009174314</v>
      </c>
      <c r="J49" s="6">
        <f t="shared" si="90"/>
        <v>14483.944954128439</v>
      </c>
      <c r="K49" s="6">
        <f t="shared" si="91"/>
        <v>420.53306613087511</v>
      </c>
      <c r="L49" s="6">
        <v>50</v>
      </c>
      <c r="M49" s="6">
        <f t="shared" si="92"/>
        <v>4.7706422018348631</v>
      </c>
      <c r="N49" s="6">
        <f t="shared" si="93"/>
        <v>289.67889908256876</v>
      </c>
      <c r="O49" s="6">
        <f t="shared" si="94"/>
        <v>8.4106613226175018</v>
      </c>
      <c r="P49" s="3">
        <f t="shared" si="102"/>
        <v>841.06613226175023</v>
      </c>
      <c r="Q49" s="6">
        <f t="shared" si="95"/>
        <v>8690.3669724770625</v>
      </c>
      <c r="R49" s="3">
        <f t="shared" si="103"/>
        <v>295.47247706422013</v>
      </c>
      <c r="S49" s="6">
        <v>850</v>
      </c>
      <c r="T49" s="6">
        <f t="shared" si="96"/>
        <v>74.12</v>
      </c>
      <c r="V49" s="6" t="e">
        <f t="shared" si="97"/>
        <v>#DIV/0!</v>
      </c>
      <c r="W49" s="6">
        <f t="shared" si="104"/>
        <v>0.25709449348172453</v>
      </c>
      <c r="Y49" s="6">
        <f t="shared" si="98"/>
        <v>-4.1997050778799272</v>
      </c>
      <c r="Z49" s="6">
        <f t="shared" si="98"/>
        <v>15.424948470398375</v>
      </c>
      <c r="AA49" s="6" t="e">
        <f t="shared" si="99"/>
        <v>#DIV/0!</v>
      </c>
      <c r="AB49" s="6" t="e">
        <f t="shared" si="100"/>
        <v>#DIV/0!</v>
      </c>
    </row>
    <row r="50" spans="1:28" s="5" customFormat="1" x14ac:dyDescent="0.25">
      <c r="A50" s="5">
        <v>0.02</v>
      </c>
      <c r="B50" s="5">
        <v>5000000</v>
      </c>
      <c r="C50" s="5">
        <v>126.3</v>
      </c>
      <c r="D50" s="5">
        <v>3.12E-9</v>
      </c>
      <c r="E50" s="5">
        <f t="shared" si="86"/>
        <v>3.1199999999999999E-7</v>
      </c>
      <c r="F50" s="5">
        <f t="shared" si="87"/>
        <v>2.5259999999999999E-5</v>
      </c>
      <c r="G50" s="5">
        <f t="shared" si="101"/>
        <v>2.1799999999999999E-9</v>
      </c>
      <c r="H50" s="5">
        <f t="shared" si="88"/>
        <v>6.8251460013184264E-7</v>
      </c>
      <c r="I50" s="5">
        <f t="shared" si="89"/>
        <v>178.89908256880733</v>
      </c>
      <c r="J50" s="5">
        <f t="shared" si="90"/>
        <v>14483.944954128439</v>
      </c>
      <c r="K50" s="5">
        <f t="shared" si="91"/>
        <v>391.35011475449693</v>
      </c>
      <c r="L50" s="5">
        <v>50</v>
      </c>
      <c r="M50" s="5">
        <f t="shared" si="92"/>
        <v>3.5779816513761467</v>
      </c>
      <c r="N50" s="5">
        <f t="shared" si="93"/>
        <v>289.67889908256876</v>
      </c>
      <c r="O50" s="5">
        <f t="shared" si="94"/>
        <v>7.8270022950899385</v>
      </c>
      <c r="P50" s="5">
        <f t="shared" ref="P50:P54" si="105">O50*20</f>
        <v>156.54004590179878</v>
      </c>
      <c r="Q50" s="5">
        <f t="shared" si="95"/>
        <v>8690.3669724770625</v>
      </c>
      <c r="S50" s="5">
        <v>180</v>
      </c>
      <c r="T50" s="5">
        <f t="shared" si="96"/>
        <v>15.696</v>
      </c>
      <c r="U50" s="19">
        <v>8</v>
      </c>
      <c r="V50" s="5">
        <f t="shared" si="97"/>
        <v>1.962</v>
      </c>
      <c r="W50" s="5">
        <f t="shared" si="104"/>
        <v>0.22363895957692678</v>
      </c>
      <c r="X50" s="5">
        <v>7</v>
      </c>
      <c r="Y50" s="5">
        <f t="shared" si="98"/>
        <v>-3.912023005428146</v>
      </c>
      <c r="Z50" s="5">
        <f t="shared" si="98"/>
        <v>15.424948470398375</v>
      </c>
      <c r="AA50" s="5">
        <f t="shared" si="99"/>
        <v>-13.141546196821103</v>
      </c>
      <c r="AB50" s="5">
        <f t="shared" si="100"/>
        <v>48.999999999999936</v>
      </c>
    </row>
    <row r="51" spans="1:28" x14ac:dyDescent="0.25">
      <c r="A51" s="5">
        <v>2.5000000000000001E-2</v>
      </c>
      <c r="B51">
        <v>5000000</v>
      </c>
      <c r="C51">
        <v>126.3</v>
      </c>
      <c r="D51">
        <v>3.12E-9</v>
      </c>
      <c r="E51">
        <f t="shared" si="86"/>
        <v>2.4959999999999996E-7</v>
      </c>
      <c r="F51">
        <f t="shared" si="87"/>
        <v>2.5259999999999999E-5</v>
      </c>
      <c r="G51">
        <f t="shared" si="101"/>
        <v>2.1799999999999999E-9</v>
      </c>
      <c r="H51">
        <f t="shared" si="88"/>
        <v>6.4548245609684805E-7</v>
      </c>
      <c r="I51">
        <f t="shared" si="89"/>
        <v>143.11926605504584</v>
      </c>
      <c r="J51">
        <f t="shared" si="90"/>
        <v>14483.944954128439</v>
      </c>
      <c r="K51">
        <f t="shared" si="91"/>
        <v>370.11608721149543</v>
      </c>
      <c r="L51">
        <v>40</v>
      </c>
      <c r="M51">
        <f t="shared" si="92"/>
        <v>3.5779816513761462</v>
      </c>
      <c r="N51">
        <f t="shared" si="93"/>
        <v>362.098623853211</v>
      </c>
      <c r="O51">
        <f t="shared" si="94"/>
        <v>9.2529021802873856</v>
      </c>
      <c r="P51">
        <f t="shared" si="105"/>
        <v>185.05804360574771</v>
      </c>
      <c r="Q51">
        <f t="shared" si="95"/>
        <v>10862.958715596329</v>
      </c>
      <c r="S51">
        <v>180</v>
      </c>
      <c r="T51">
        <f t="shared" si="96"/>
        <v>12.556799999999999</v>
      </c>
      <c r="U51">
        <v>8</v>
      </c>
      <c r="V51">
        <f t="shared" si="97"/>
        <v>1.5695999999999999</v>
      </c>
      <c r="W51">
        <f t="shared" si="104"/>
        <v>0.20071732981951707</v>
      </c>
      <c r="X51" t="s">
        <v>41</v>
      </c>
      <c r="Y51">
        <f t="shared" si="98"/>
        <v>-3.6888794541139363</v>
      </c>
      <c r="Z51">
        <f t="shared" si="98"/>
        <v>15.424948470398375</v>
      </c>
      <c r="AA51">
        <f t="shared" si="99"/>
        <v>-13.364689748135312</v>
      </c>
      <c r="AB51">
        <f t="shared" si="100"/>
        <v>48.999999999999986</v>
      </c>
    </row>
    <row r="52" spans="1:28" s="5" customFormat="1" x14ac:dyDescent="0.25">
      <c r="A52" s="5">
        <v>0.03</v>
      </c>
      <c r="B52" s="5">
        <v>5000000</v>
      </c>
      <c r="C52" s="5">
        <v>126.3</v>
      </c>
      <c r="D52" s="5">
        <v>3.12E-9</v>
      </c>
      <c r="E52" s="5">
        <f t="shared" si="86"/>
        <v>2.0800000000000001E-7</v>
      </c>
      <c r="F52" s="5">
        <f t="shared" si="87"/>
        <v>2.5259999999999999E-5</v>
      </c>
      <c r="G52" s="5">
        <f t="shared" si="101"/>
        <v>2.1799999999999999E-9</v>
      </c>
      <c r="H52" s="5">
        <f t="shared" si="88"/>
        <v>6.1672156017210505E-7</v>
      </c>
      <c r="I52" s="5">
        <f t="shared" si="89"/>
        <v>119.26605504587157</v>
      </c>
      <c r="J52" s="5">
        <f t="shared" si="90"/>
        <v>14483.944954128439</v>
      </c>
      <c r="K52" s="5">
        <f t="shared" si="91"/>
        <v>353.6247478051061</v>
      </c>
      <c r="L52" s="5">
        <v>34</v>
      </c>
      <c r="M52" s="5">
        <f t="shared" si="92"/>
        <v>3.5078251484079872</v>
      </c>
      <c r="N52" s="5">
        <f t="shared" si="93"/>
        <v>425.99838100377764</v>
      </c>
      <c r="O52" s="5">
        <f t="shared" si="94"/>
        <v>10.400727876620767</v>
      </c>
      <c r="P52" s="5">
        <f t="shared" si="105"/>
        <v>208.01455753241532</v>
      </c>
      <c r="Q52" s="5">
        <f t="shared" si="95"/>
        <v>12779.951430113329</v>
      </c>
      <c r="S52" s="5">
        <v>200</v>
      </c>
      <c r="T52" s="5">
        <f t="shared" si="96"/>
        <v>11.8592</v>
      </c>
      <c r="U52" s="5">
        <v>9</v>
      </c>
      <c r="V52" s="5">
        <f t="shared" si="97"/>
        <v>1.3176888888888889</v>
      </c>
      <c r="W52" s="5">
        <f t="shared" si="104"/>
        <v>0.18374419992040844</v>
      </c>
      <c r="X52" s="5">
        <v>8</v>
      </c>
      <c r="Y52" s="5">
        <f t="shared" si="98"/>
        <v>-3.5065578973199818</v>
      </c>
      <c r="Z52" s="5">
        <f t="shared" si="98"/>
        <v>15.424948470398375</v>
      </c>
      <c r="AA52" s="5">
        <f t="shared" si="99"/>
        <v>-13.539631197631644</v>
      </c>
      <c r="AB52" s="5">
        <f t="shared" si="100"/>
        <v>64.000000000000057</v>
      </c>
    </row>
    <row r="53" spans="1:28" x14ac:dyDescent="0.25">
      <c r="A53" s="5">
        <v>3.5000000000000003E-2</v>
      </c>
      <c r="B53">
        <v>5000000</v>
      </c>
      <c r="C53">
        <v>126.3</v>
      </c>
      <c r="D53">
        <v>3.12E-9</v>
      </c>
      <c r="E53">
        <f t="shared" si="86"/>
        <v>1.7828571428571428E-7</v>
      </c>
      <c r="F53">
        <f t="shared" si="87"/>
        <v>2.5259999999999999E-5</v>
      </c>
      <c r="G53">
        <f t="shared" si="101"/>
        <v>2.1799999999999999E-9</v>
      </c>
      <c r="H53">
        <f t="shared" si="88"/>
        <v>5.9340668416900351E-7</v>
      </c>
      <c r="I53">
        <f t="shared" si="89"/>
        <v>102.22804718217562</v>
      </c>
      <c r="J53">
        <f t="shared" si="90"/>
        <v>14483.944954128439</v>
      </c>
      <c r="K53">
        <f>H53/(0.8*G53)</f>
        <v>340.25612624369467</v>
      </c>
      <c r="L53">
        <v>29</v>
      </c>
      <c r="M53">
        <f t="shared" si="92"/>
        <v>3.5251050752474349</v>
      </c>
      <c r="N53">
        <f t="shared" si="93"/>
        <v>499.44637772856686</v>
      </c>
      <c r="O53">
        <f t="shared" si="94"/>
        <v>11.73296987047223</v>
      </c>
      <c r="P53">
        <f t="shared" si="105"/>
        <v>234.65939740944461</v>
      </c>
      <c r="Q53">
        <f t="shared" si="95"/>
        <v>14983.391331857005</v>
      </c>
      <c r="S53">
        <v>200</v>
      </c>
      <c r="T53">
        <f t="shared" si="96"/>
        <v>10.1152</v>
      </c>
      <c r="U53" s="19">
        <v>8</v>
      </c>
      <c r="V53">
        <f t="shared" si="97"/>
        <v>1.2644</v>
      </c>
      <c r="W53">
        <f t="shared" si="104"/>
        <v>0.17051839050247494</v>
      </c>
      <c r="X53">
        <v>9</v>
      </c>
      <c r="Y53">
        <f t="shared" si="98"/>
        <v>-3.3524072174927233</v>
      </c>
      <c r="Z53">
        <f t="shared" si="98"/>
        <v>15.424948470398375</v>
      </c>
      <c r="AA53">
        <f t="shared" si="99"/>
        <v>-13.580912856604948</v>
      </c>
      <c r="AB53">
        <f t="shared" si="100"/>
        <v>49.000000000000036</v>
      </c>
    </row>
    <row r="54" spans="1:28" s="5" customFormat="1" x14ac:dyDescent="0.25">
      <c r="A54" s="5">
        <v>0.04</v>
      </c>
      <c r="B54" s="5">
        <v>5000000</v>
      </c>
      <c r="C54" s="5">
        <v>126.3</v>
      </c>
      <c r="D54" s="5">
        <v>3.12E-9</v>
      </c>
      <c r="E54" s="5">
        <f>2*D54/A54</f>
        <v>1.5599999999999999E-7</v>
      </c>
      <c r="F54" s="5">
        <f t="shared" si="87"/>
        <v>2.5259999999999999E-5</v>
      </c>
      <c r="G54" s="5">
        <f t="shared" si="101"/>
        <v>2.1799999999999999E-9</v>
      </c>
      <c r="H54" s="5">
        <f>(G54*C54*C54*D54)^0.25*B54^-0.5 *A54^-0.25</f>
        <v>5.7392408060918877E-7</v>
      </c>
      <c r="I54" s="5">
        <f t="shared" si="89"/>
        <v>89.449541284403665</v>
      </c>
      <c r="J54" s="5">
        <f t="shared" si="90"/>
        <v>14483.944954128439</v>
      </c>
      <c r="K54" s="5">
        <f>H54/(0.8*G54)</f>
        <v>329.08490860618622</v>
      </c>
      <c r="L54" s="5">
        <v>25</v>
      </c>
      <c r="M54" s="5">
        <f t="shared" si="92"/>
        <v>3.5779816513761467</v>
      </c>
      <c r="N54" s="5">
        <f t="shared" si="93"/>
        <v>579.35779816513752</v>
      </c>
      <c r="O54" s="5">
        <f t="shared" si="94"/>
        <v>13.163396344247449</v>
      </c>
      <c r="P54" s="5">
        <f t="shared" si="105"/>
        <v>263.26792688494896</v>
      </c>
      <c r="Q54" s="5">
        <f t="shared" si="95"/>
        <v>17380.733944954125</v>
      </c>
      <c r="S54" s="5">
        <v>220</v>
      </c>
      <c r="T54" s="5">
        <f t="shared" si="96"/>
        <v>9.5919999999999987</v>
      </c>
      <c r="U54" s="19">
        <v>9</v>
      </c>
      <c r="V54" s="5">
        <f t="shared" si="97"/>
        <v>1.0657777777777777</v>
      </c>
      <c r="W54" s="5">
        <f t="shared" si="104"/>
        <v>0.15983369049254256</v>
      </c>
      <c r="X54" s="5">
        <v>12</v>
      </c>
      <c r="Y54" s="5">
        <f t="shared" si="98"/>
        <v>-3.2188758248682006</v>
      </c>
      <c r="Z54" s="5">
        <f t="shared" si="98"/>
        <v>15.424948470398375</v>
      </c>
      <c r="AA54" s="5">
        <f t="shared" si="99"/>
        <v>-13.75180571757528</v>
      </c>
      <c r="AB54" s="5">
        <f t="shared" si="100"/>
        <v>64.000000000000085</v>
      </c>
    </row>
    <row r="55" spans="1:28" x14ac:dyDescent="0.25">
      <c r="A55" s="5">
        <v>4.4999999999999998E-2</v>
      </c>
      <c r="B55">
        <v>5000000</v>
      </c>
      <c r="C55">
        <v>126.3</v>
      </c>
      <c r="D55">
        <v>3.12E-9</v>
      </c>
      <c r="E55">
        <f>2*D55/A55</f>
        <v>1.3866666666666666E-7</v>
      </c>
      <c r="F55">
        <f t="shared" si="87"/>
        <v>2.5259999999999999E-5</v>
      </c>
      <c r="G55">
        <f t="shared" si="101"/>
        <v>2.1799999999999999E-9</v>
      </c>
      <c r="H55">
        <f>(G55*C55*C55*D55)^0.25*B55^-0.5 *A55^-0.25</f>
        <v>5.5727083744090366E-7</v>
      </c>
      <c r="I55">
        <f t="shared" si="89"/>
        <v>79.510703363914374</v>
      </c>
      <c r="J55">
        <f t="shared" si="90"/>
        <v>14483.944954128439</v>
      </c>
      <c r="K55">
        <f>H55/(0.8*G55)</f>
        <v>319.53603064271999</v>
      </c>
      <c r="L55">
        <v>22</v>
      </c>
      <c r="M55">
        <f t="shared" si="92"/>
        <v>3.6141228801779262</v>
      </c>
      <c r="N55">
        <f t="shared" si="93"/>
        <v>658.36113427856537</v>
      </c>
      <c r="O55">
        <f>K55/L55</f>
        <v>14.524365029214545</v>
      </c>
      <c r="P55">
        <f>O55*20</f>
        <v>290.48730058429089</v>
      </c>
      <c r="Q55">
        <f>N55*30</f>
        <v>19750.83402835696</v>
      </c>
      <c r="S55">
        <v>240</v>
      </c>
      <c r="T55">
        <f t="shared" si="96"/>
        <v>9.2083199999999987</v>
      </c>
      <c r="U55" s="19">
        <v>9</v>
      </c>
      <c r="V55">
        <f t="shared" si="97"/>
        <v>1.0231466666666664</v>
      </c>
      <c r="W55">
        <f t="shared" si="104"/>
        <v>0.15096623177044285</v>
      </c>
      <c r="X55">
        <v>12</v>
      </c>
      <c r="Y55">
        <f t="shared" si="98"/>
        <v>-3.1010927892118172</v>
      </c>
      <c r="Z55">
        <f t="shared" si="98"/>
        <v>15.424948470398375</v>
      </c>
      <c r="AA55">
        <f t="shared" si="99"/>
        <v>-13.792627712095536</v>
      </c>
      <c r="AB55">
        <f t="shared" si="100"/>
        <v>63.999999999999886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1878-97AF-44AF-9E05-E33254D5A9C7}">
  <dimension ref="A1:AD57"/>
  <sheetViews>
    <sheetView workbookViewId="0">
      <selection activeCell="A10" sqref="A10:W10"/>
    </sheetView>
  </sheetViews>
  <sheetFormatPr defaultRowHeight="15" x14ac:dyDescent="0.25"/>
  <cols>
    <col min="5" max="6" width="12" bestFit="1" customWidth="1"/>
    <col min="7" max="7" width="10" bestFit="1" customWidth="1"/>
    <col min="8" max="8" width="12" bestFit="1" customWidth="1"/>
    <col min="12" max="12" width="9.28515625" customWidth="1"/>
    <col min="18" max="18" width="3.28515625" customWidth="1"/>
    <col min="19" max="19" width="6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22</v>
      </c>
      <c r="Z1" t="s">
        <v>23</v>
      </c>
      <c r="AA1" t="s">
        <v>24</v>
      </c>
      <c r="AB1" t="s">
        <v>25</v>
      </c>
    </row>
    <row r="2" spans="1:30" s="3" customFormat="1" x14ac:dyDescent="0.25">
      <c r="A2" s="3">
        <v>1E-4</v>
      </c>
      <c r="B2" s="3">
        <v>10000000</v>
      </c>
      <c r="C2" s="3">
        <v>176.6</v>
      </c>
      <c r="D2" s="3">
        <v>2.0500000000000002E-9</v>
      </c>
      <c r="E2" s="3">
        <f t="shared" ref="E2:E11" si="0">2*D2/A2</f>
        <v>4.1E-5</v>
      </c>
      <c r="F2" s="3">
        <f>C2/B2</f>
        <v>1.766E-5</v>
      </c>
      <c r="G2" s="3">
        <f>0.000000001526</f>
        <v>1.5259999999999999E-9</v>
      </c>
      <c r="H2" s="3">
        <f>(G2*C2*C2*D2)^0.25*B2^-0.5 *A2^-0.25</f>
        <v>1.7673495281815025E-6</v>
      </c>
      <c r="I2" s="3">
        <f t="shared" ref="I2:I11" si="1">E2/(0.8*G2)</f>
        <v>33584.534731323722</v>
      </c>
      <c r="J2" s="3">
        <f t="shared" ref="J2:J11" si="2">F2/(0.8*G2)</f>
        <v>14465.923984272609</v>
      </c>
      <c r="K2" s="3">
        <f t="shared" ref="K2:K11" si="3">H2/(0.8*G2)</f>
        <v>1447.6978441853723</v>
      </c>
      <c r="L2" s="3">
        <v>280</v>
      </c>
      <c r="M2" s="3">
        <f>I2/L2</f>
        <v>119.94476689758471</v>
      </c>
      <c r="N2" s="3">
        <f t="shared" ref="N2:N11" si="4">J2/L2</f>
        <v>51.664014229545032</v>
      </c>
      <c r="O2" s="3">
        <f>K2/L2</f>
        <v>5.1703494435191866</v>
      </c>
      <c r="P2" s="3">
        <f t="shared" ref="P2:P8" si="5">O2*200</f>
        <v>1034.0698887038373</v>
      </c>
      <c r="Q2" s="3">
        <f>N2*30</f>
        <v>1549.9204268863509</v>
      </c>
      <c r="S2" s="3">
        <v>1050</v>
      </c>
      <c r="T2" s="3">
        <f>S2*0.8*L2*G2*1000000</f>
        <v>358.91519999999997</v>
      </c>
      <c r="V2" t="e">
        <f t="shared" ref="V2:V10" si="6">T2/U2</f>
        <v>#DIV/0!</v>
      </c>
    </row>
    <row r="3" spans="1:30" x14ac:dyDescent="0.25">
      <c r="A3">
        <v>2.0000000000000001E-4</v>
      </c>
      <c r="B3">
        <v>10000000</v>
      </c>
      <c r="C3">
        <v>176.6</v>
      </c>
      <c r="D3">
        <v>2.0500000000000002E-9</v>
      </c>
      <c r="E3">
        <f t="shared" si="0"/>
        <v>2.05E-5</v>
      </c>
      <c r="F3">
        <f>C3/B3</f>
        <v>1.766E-5</v>
      </c>
      <c r="G3">
        <f>0.000000001526</f>
        <v>1.5259999999999999E-9</v>
      </c>
      <c r="H3">
        <f>(G3*C3*C3*D3)^0.25*B3^-0.5 *A3^-0.25</f>
        <v>1.4861578827481695E-6</v>
      </c>
      <c r="I3">
        <f t="shared" si="1"/>
        <v>16792.267365661861</v>
      </c>
      <c r="J3">
        <f t="shared" si="2"/>
        <v>14465.923984272609</v>
      </c>
      <c r="K3">
        <f t="shared" si="3"/>
        <v>1217.3639275460105</v>
      </c>
      <c r="L3">
        <v>270</v>
      </c>
      <c r="M3">
        <f>I3/L3</f>
        <v>62.193582835784667</v>
      </c>
      <c r="N3">
        <f t="shared" si="4"/>
        <v>53.577496238046699</v>
      </c>
      <c r="O3">
        <f>K3/L3</f>
        <v>4.5087552872074461</v>
      </c>
      <c r="P3">
        <f t="shared" si="5"/>
        <v>901.75105744148925</v>
      </c>
      <c r="Q3">
        <f>N3*30</f>
        <v>1607.3248871414009</v>
      </c>
      <c r="S3">
        <v>910</v>
      </c>
      <c r="T3">
        <f t="shared" ref="T3:T12" si="7">S3*0.8*L3*G3*1000000</f>
        <v>299.95056</v>
      </c>
      <c r="V3" t="e">
        <f t="shared" si="6"/>
        <v>#DIV/0!</v>
      </c>
      <c r="W3">
        <f t="shared" ref="W3:W11" si="8">A3^-0.4846*B3^-0.22</f>
        <v>1.788631455346573</v>
      </c>
      <c r="X3" t="s">
        <v>36</v>
      </c>
      <c r="Y3">
        <f t="shared" ref="Y3:Z12" si="9">LN(A3)</f>
        <v>-8.5171931914162382</v>
      </c>
      <c r="Z3">
        <f t="shared" si="9"/>
        <v>16.11809565095832</v>
      </c>
      <c r="AA3" t="e">
        <f t="shared" ref="AA3:AA11" si="10">LN(V3*0.000001)</f>
        <v>#DIV/0!</v>
      </c>
      <c r="AB3" t="e">
        <f t="shared" ref="AB3:AB11" si="11">(V3/MAX(ABS(V3-(T3/(U3-1))),ABS(V3-(T3/(U3+1)))))^2</f>
        <v>#DIV/0!</v>
      </c>
    </row>
    <row r="4" spans="1:30" s="3" customFormat="1" x14ac:dyDescent="0.25">
      <c r="A4" s="3">
        <v>2.9999999999999997E-4</v>
      </c>
      <c r="B4" s="3">
        <v>10000000</v>
      </c>
      <c r="C4" s="3">
        <v>176.6</v>
      </c>
      <c r="D4" s="3">
        <v>2.0500000000000002E-9</v>
      </c>
      <c r="E4" s="3">
        <f t="shared" si="0"/>
        <v>1.3666666666666669E-5</v>
      </c>
      <c r="F4" s="3">
        <f t="shared" ref="F4:F12" si="12">C4/B4</f>
        <v>1.766E-5</v>
      </c>
      <c r="G4" s="3">
        <f t="shared" ref="G4:G12" si="13">0.000000001526</f>
        <v>1.5259999999999999E-9</v>
      </c>
      <c r="H4" s="3">
        <f t="shared" ref="H4:H11" si="14">(G4*C4*C4*D4)^0.25*B4^-0.5 *A4^-0.25</f>
        <v>1.3428952405318107E-6</v>
      </c>
      <c r="I4" s="3">
        <f t="shared" si="1"/>
        <v>11194.844910441243</v>
      </c>
      <c r="J4" s="3">
        <f t="shared" si="2"/>
        <v>14465.923984272609</v>
      </c>
      <c r="K4" s="3">
        <f t="shared" si="3"/>
        <v>1100.0124840529249</v>
      </c>
      <c r="L4" s="3">
        <v>240</v>
      </c>
      <c r="M4" s="3">
        <f t="shared" ref="M4:M11" si="15">I4/L4</f>
        <v>46.645187126838515</v>
      </c>
      <c r="N4" s="3">
        <f t="shared" si="4"/>
        <v>60.274683267802537</v>
      </c>
      <c r="O4" s="3">
        <f>K4/L4</f>
        <v>4.5833853502205208</v>
      </c>
      <c r="P4" s="3">
        <f t="shared" si="5"/>
        <v>916.6770700441042</v>
      </c>
      <c r="Q4" s="3">
        <f t="shared" ref="Q4:Q11" si="16">N4*30</f>
        <v>1808.2404980340762</v>
      </c>
      <c r="S4" s="3">
        <v>920</v>
      </c>
      <c r="T4" s="3">
        <f t="shared" si="7"/>
        <v>269.55264</v>
      </c>
      <c r="U4" s="6">
        <v>19</v>
      </c>
      <c r="V4" s="3">
        <f t="shared" si="6"/>
        <v>14.186981052631578</v>
      </c>
      <c r="W4" s="3">
        <f t="shared" si="8"/>
        <v>1.4695590443492605</v>
      </c>
      <c r="X4" s="3" t="s">
        <v>37</v>
      </c>
      <c r="Y4" s="3">
        <f t="shared" si="9"/>
        <v>-8.1117280833080727</v>
      </c>
      <c r="Z4" s="3">
        <f t="shared" si="9"/>
        <v>16.11809565095832</v>
      </c>
      <c r="AA4" s="3">
        <f t="shared" si="10"/>
        <v>-11.163185841179718</v>
      </c>
      <c r="AB4" s="3">
        <f t="shared" si="11"/>
        <v>323.99999999999909</v>
      </c>
      <c r="AD4" s="15"/>
    </row>
    <row r="5" spans="1:30" x14ac:dyDescent="0.25">
      <c r="A5">
        <v>4.0000000000000002E-4</v>
      </c>
      <c r="B5">
        <v>10000000</v>
      </c>
      <c r="C5">
        <v>176.6</v>
      </c>
      <c r="D5">
        <v>2.0500000000000002E-9</v>
      </c>
      <c r="E5">
        <f t="shared" si="0"/>
        <v>1.025E-5</v>
      </c>
      <c r="F5">
        <f t="shared" si="12"/>
        <v>1.766E-5</v>
      </c>
      <c r="G5">
        <f t="shared" si="13"/>
        <v>1.5259999999999999E-9</v>
      </c>
      <c r="H5">
        <f t="shared" si="14"/>
        <v>1.2497048361039858E-6</v>
      </c>
      <c r="I5">
        <f t="shared" si="1"/>
        <v>8396.1336828309304</v>
      </c>
      <c r="J5">
        <f t="shared" si="2"/>
        <v>14465.923984272609</v>
      </c>
      <c r="K5">
        <f t="shared" si="3"/>
        <v>1023.6769627326228</v>
      </c>
      <c r="L5">
        <v>230</v>
      </c>
      <c r="M5">
        <f t="shared" si="15"/>
        <v>36.504929055786654</v>
      </c>
      <c r="N5">
        <f t="shared" si="4"/>
        <v>62.895321670750477</v>
      </c>
      <c r="O5">
        <f t="shared" ref="O5:O11" si="17">K5/L5</f>
        <v>4.4507694031853164</v>
      </c>
      <c r="P5">
        <f t="shared" si="5"/>
        <v>890.15388063706325</v>
      </c>
      <c r="Q5">
        <f t="shared" si="16"/>
        <v>1886.8596501225143</v>
      </c>
      <c r="S5">
        <v>900</v>
      </c>
      <c r="T5">
        <f t="shared" si="7"/>
        <v>252.70559999999998</v>
      </c>
      <c r="U5" s="9"/>
      <c r="V5" t="e">
        <f t="shared" si="6"/>
        <v>#DIV/0!</v>
      </c>
      <c r="W5">
        <f t="shared" si="8"/>
        <v>1.2783263121055277</v>
      </c>
      <c r="X5" t="s">
        <v>38</v>
      </c>
      <c r="Y5">
        <f t="shared" si="9"/>
        <v>-7.8240460108562919</v>
      </c>
      <c r="Z5">
        <f t="shared" si="9"/>
        <v>16.11809565095832</v>
      </c>
      <c r="AA5" t="e">
        <f t="shared" si="10"/>
        <v>#DIV/0!</v>
      </c>
      <c r="AB5" t="e">
        <f t="shared" si="11"/>
        <v>#DIV/0!</v>
      </c>
      <c r="AD5" s="9"/>
    </row>
    <row r="6" spans="1:30" s="12" customFormat="1" x14ac:dyDescent="0.25">
      <c r="A6" s="12">
        <v>5.0000000000000001E-4</v>
      </c>
      <c r="B6" s="12">
        <v>10000000</v>
      </c>
      <c r="C6" s="12">
        <v>176.6</v>
      </c>
      <c r="D6" s="12">
        <v>2.0500000000000002E-9</v>
      </c>
      <c r="E6" s="12">
        <f t="shared" si="0"/>
        <v>8.2000000000000011E-6</v>
      </c>
      <c r="F6" s="12">
        <f t="shared" si="12"/>
        <v>1.766E-5</v>
      </c>
      <c r="G6" s="12">
        <f t="shared" si="13"/>
        <v>1.5259999999999999E-9</v>
      </c>
      <c r="H6" s="12">
        <f t="shared" si="14"/>
        <v>1.1818978624760335E-6</v>
      </c>
      <c r="I6" s="12">
        <f t="shared" si="1"/>
        <v>6716.9069462647458</v>
      </c>
      <c r="J6" s="12">
        <f t="shared" si="2"/>
        <v>14465.923984272609</v>
      </c>
      <c r="K6" s="12">
        <f t="shared" si="3"/>
        <v>968.13389783423452</v>
      </c>
      <c r="L6" s="12">
        <v>220</v>
      </c>
      <c r="M6" s="12">
        <f t="shared" si="15"/>
        <v>30.531395210294299</v>
      </c>
      <c r="N6" s="12">
        <f t="shared" si="4"/>
        <v>65.754199928511866</v>
      </c>
      <c r="O6" s="12">
        <f t="shared" si="17"/>
        <v>4.4006086265192481</v>
      </c>
      <c r="P6" s="12">
        <f t="shared" si="5"/>
        <v>880.12172530384964</v>
      </c>
      <c r="Q6" s="12">
        <f t="shared" si="16"/>
        <v>1972.625997855356</v>
      </c>
      <c r="S6" s="12">
        <v>900</v>
      </c>
      <c r="T6" s="12">
        <f>S6*0.8*L6*G6*1000000</f>
        <v>241.71839999999997</v>
      </c>
      <c r="U6" s="14">
        <v>19</v>
      </c>
      <c r="V6" s="12">
        <f t="shared" si="6"/>
        <v>12.722021052631577</v>
      </c>
      <c r="W6" s="12">
        <f t="shared" si="8"/>
        <v>1.1473056594845834</v>
      </c>
      <c r="AD6" s="13"/>
    </row>
    <row r="7" spans="1:30" x14ac:dyDescent="0.25">
      <c r="A7">
        <v>5.9999999999999995E-4</v>
      </c>
      <c r="B7">
        <v>10000000</v>
      </c>
      <c r="C7">
        <v>176.6</v>
      </c>
      <c r="D7">
        <v>2.0500000000000002E-9</v>
      </c>
      <c r="E7">
        <f t="shared" si="0"/>
        <v>6.8333333333333345E-6</v>
      </c>
      <c r="F7">
        <f t="shared" si="12"/>
        <v>1.766E-5</v>
      </c>
      <c r="G7">
        <f t="shared" si="13"/>
        <v>1.5259999999999999E-9</v>
      </c>
      <c r="H7">
        <f t="shared" si="14"/>
        <v>1.1292357938244746E-6</v>
      </c>
      <c r="I7">
        <f t="shared" si="1"/>
        <v>5597.4224552206215</v>
      </c>
      <c r="J7">
        <f t="shared" si="2"/>
        <v>14465.923984272609</v>
      </c>
      <c r="K7">
        <f t="shared" si="3"/>
        <v>924.99655457443862</v>
      </c>
      <c r="L7">
        <v>210</v>
      </c>
      <c r="M7">
        <f t="shared" si="15"/>
        <v>26.65439264390772</v>
      </c>
      <c r="N7">
        <f t="shared" si="4"/>
        <v>68.885352306060042</v>
      </c>
      <c r="O7">
        <f t="shared" si="17"/>
        <v>4.4047454979735177</v>
      </c>
      <c r="P7">
        <f t="shared" si="5"/>
        <v>880.94909959470351</v>
      </c>
      <c r="Q7">
        <f t="shared" si="16"/>
        <v>2066.5605691818014</v>
      </c>
      <c r="S7">
        <v>900</v>
      </c>
      <c r="T7">
        <f t="shared" si="7"/>
        <v>230.73119999999997</v>
      </c>
      <c r="V7" t="e">
        <f t="shared" si="6"/>
        <v>#DIV/0!</v>
      </c>
      <c r="W7">
        <f t="shared" si="8"/>
        <v>1.0502867921554671</v>
      </c>
      <c r="Y7">
        <f t="shared" si="9"/>
        <v>-7.4185809027481282</v>
      </c>
      <c r="Z7">
        <f t="shared" si="9"/>
        <v>16.11809565095832</v>
      </c>
      <c r="AA7" t="e">
        <f t="shared" si="10"/>
        <v>#DIV/0!</v>
      </c>
      <c r="AB7" t="e">
        <f t="shared" si="11"/>
        <v>#DIV/0!</v>
      </c>
    </row>
    <row r="8" spans="1:30" x14ac:dyDescent="0.25">
      <c r="A8">
        <v>6.9999999999999999E-4</v>
      </c>
      <c r="B8">
        <v>10000000</v>
      </c>
      <c r="C8">
        <v>176.6</v>
      </c>
      <c r="D8">
        <v>2.0500000000000002E-9</v>
      </c>
      <c r="E8">
        <f t="shared" si="0"/>
        <v>5.8571428571428573E-6</v>
      </c>
      <c r="F8">
        <f t="shared" si="12"/>
        <v>1.766E-5</v>
      </c>
      <c r="G8">
        <f t="shared" si="13"/>
        <v>1.5259999999999999E-9</v>
      </c>
      <c r="H8">
        <f t="shared" si="14"/>
        <v>1.0865455520499946E-6</v>
      </c>
      <c r="I8">
        <f t="shared" si="1"/>
        <v>4797.7906759033895</v>
      </c>
      <c r="J8">
        <f t="shared" si="2"/>
        <v>14465.923984272609</v>
      </c>
      <c r="K8">
        <f t="shared" si="3"/>
        <v>890.02748365825244</v>
      </c>
      <c r="L8">
        <v>200</v>
      </c>
      <c r="M8">
        <f t="shared" si="15"/>
        <v>23.988953379516946</v>
      </c>
      <c r="N8">
        <f t="shared" si="4"/>
        <v>72.329619921363047</v>
      </c>
      <c r="O8">
        <f t="shared" si="17"/>
        <v>4.4501374182912619</v>
      </c>
      <c r="P8">
        <f t="shared" si="5"/>
        <v>890.02748365825232</v>
      </c>
      <c r="Q8">
        <f t="shared" si="16"/>
        <v>2169.8885976408915</v>
      </c>
      <c r="S8">
        <v>900</v>
      </c>
      <c r="T8">
        <f t="shared" si="7"/>
        <v>219.744</v>
      </c>
      <c r="U8" s="9"/>
      <c r="V8" t="e">
        <f t="shared" si="6"/>
        <v>#DIV/0!</v>
      </c>
      <c r="W8">
        <f t="shared" si="8"/>
        <v>0.9746877095545573</v>
      </c>
      <c r="Y8">
        <f t="shared" si="9"/>
        <v>-7.2644302229208693</v>
      </c>
      <c r="Z8">
        <f t="shared" si="9"/>
        <v>16.11809565095832</v>
      </c>
      <c r="AA8" t="e">
        <f t="shared" si="10"/>
        <v>#DIV/0!</v>
      </c>
      <c r="AB8" t="e">
        <f t="shared" si="11"/>
        <v>#DIV/0!</v>
      </c>
      <c r="AD8" s="9"/>
    </row>
    <row r="9" spans="1:30" x14ac:dyDescent="0.25">
      <c r="A9">
        <v>8.0000000000000004E-4</v>
      </c>
      <c r="B9">
        <v>10000000</v>
      </c>
      <c r="C9">
        <v>176.6</v>
      </c>
      <c r="D9">
        <v>2.0500000000000002E-9</v>
      </c>
      <c r="E9">
        <f t="shared" si="0"/>
        <v>5.1250000000000001E-6</v>
      </c>
      <c r="F9">
        <f t="shared" si="12"/>
        <v>1.766E-5</v>
      </c>
      <c r="G9">
        <f t="shared" si="13"/>
        <v>1.5259999999999999E-9</v>
      </c>
      <c r="H9">
        <f t="shared" si="14"/>
        <v>1.0508723168050725E-6</v>
      </c>
      <c r="I9">
        <f t="shared" si="1"/>
        <v>4198.0668414154652</v>
      </c>
      <c r="J9">
        <f t="shared" si="2"/>
        <v>14465.923984272609</v>
      </c>
      <c r="K9">
        <f t="shared" si="3"/>
        <v>860.80628833967285</v>
      </c>
      <c r="L9">
        <v>195</v>
      </c>
      <c r="M9">
        <f t="shared" si="15"/>
        <v>21.528547904694694</v>
      </c>
      <c r="N9">
        <f t="shared" si="4"/>
        <v>74.184225560372354</v>
      </c>
      <c r="O9">
        <f t="shared" si="17"/>
        <v>4.4143912222547321</v>
      </c>
      <c r="P9">
        <f t="shared" ref="P9:P12" si="18">O9*200</f>
        <v>882.87824445094645</v>
      </c>
      <c r="Q9">
        <f t="shared" si="16"/>
        <v>2225.5267668111705</v>
      </c>
      <c r="S9">
        <v>900</v>
      </c>
      <c r="T9">
        <f t="shared" si="7"/>
        <v>214.25039999999998</v>
      </c>
      <c r="W9">
        <f t="shared" si="8"/>
        <v>0.91361367672284732</v>
      </c>
      <c r="Y9">
        <f t="shared" si="9"/>
        <v>-7.1308988302963465</v>
      </c>
      <c r="Z9">
        <f t="shared" si="9"/>
        <v>16.11809565095832</v>
      </c>
      <c r="AA9" t="e">
        <f t="shared" si="10"/>
        <v>#NUM!</v>
      </c>
      <c r="AB9">
        <f t="shared" si="11"/>
        <v>0</v>
      </c>
    </row>
    <row r="10" spans="1:30" s="3" customFormat="1" x14ac:dyDescent="0.25">
      <c r="A10" s="3">
        <v>8.4999999999999995E-4</v>
      </c>
      <c r="B10" s="3">
        <v>10000000</v>
      </c>
      <c r="C10" s="3">
        <v>176.6</v>
      </c>
      <c r="D10" s="3">
        <v>2.0500000000000002E-9</v>
      </c>
      <c r="E10" s="3">
        <f t="shared" si="0"/>
        <v>4.8235294117647061E-6</v>
      </c>
      <c r="F10" s="3">
        <f t="shared" si="12"/>
        <v>1.766E-5</v>
      </c>
      <c r="G10" s="3">
        <f t="shared" si="13"/>
        <v>1.5259999999999999E-9</v>
      </c>
      <c r="H10" s="3">
        <f t="shared" si="14"/>
        <v>1.0350652225827003E-6</v>
      </c>
      <c r="I10" s="3">
        <f t="shared" si="1"/>
        <v>3951.1217330969089</v>
      </c>
      <c r="J10" s="3">
        <f t="shared" si="2"/>
        <v>14465.923984272609</v>
      </c>
      <c r="K10" s="3">
        <f t="shared" si="3"/>
        <v>847.85814431741505</v>
      </c>
      <c r="L10" s="3">
        <v>190</v>
      </c>
      <c r="M10" s="3">
        <f t="shared" si="15"/>
        <v>20.795377542615309</v>
      </c>
      <c r="N10" s="3">
        <f t="shared" si="4"/>
        <v>76.136442022487415</v>
      </c>
      <c r="O10" s="3">
        <f t="shared" si="17"/>
        <v>4.4624112858811316</v>
      </c>
      <c r="P10" s="3">
        <f t="shared" si="18"/>
        <v>892.48225717622631</v>
      </c>
      <c r="Q10" s="3">
        <f t="shared" si="16"/>
        <v>2284.0932606746223</v>
      </c>
      <c r="S10" s="3">
        <v>900</v>
      </c>
      <c r="T10" s="3">
        <f t="shared" si="7"/>
        <v>208.7568</v>
      </c>
      <c r="U10" s="3">
        <v>16</v>
      </c>
      <c r="V10" s="3">
        <f t="shared" si="6"/>
        <v>13.0473</v>
      </c>
      <c r="W10" s="3">
        <f t="shared" si="8"/>
        <v>0.88716334268648123</v>
      </c>
      <c r="Y10" s="3">
        <f t="shared" si="9"/>
        <v>-7.0702742084799119</v>
      </c>
      <c r="Z10" s="3">
        <f t="shared" si="9"/>
        <v>16.11809565095832</v>
      </c>
      <c r="AA10" s="3">
        <f t="shared" si="10"/>
        <v>-11.24692934215334</v>
      </c>
      <c r="AB10" s="3">
        <f t="shared" si="11"/>
        <v>224.99999999999963</v>
      </c>
    </row>
    <row r="11" spans="1:30" x14ac:dyDescent="0.25">
      <c r="A11">
        <v>8.9999999999999998E-4</v>
      </c>
      <c r="B11">
        <v>10000000</v>
      </c>
      <c r="C11">
        <v>176.6</v>
      </c>
      <c r="D11">
        <v>2.0500000000000002E-9</v>
      </c>
      <c r="E11">
        <f t="shared" si="0"/>
        <v>4.5555555555555561E-6</v>
      </c>
      <c r="F11">
        <f t="shared" si="12"/>
        <v>1.766E-5</v>
      </c>
      <c r="G11">
        <f t="shared" si="13"/>
        <v>1.5259999999999999E-9</v>
      </c>
      <c r="H11">
        <f t="shared" si="14"/>
        <v>1.0203797258477487E-6</v>
      </c>
      <c r="I11">
        <f t="shared" si="1"/>
        <v>3731.6149701470808</v>
      </c>
      <c r="J11">
        <f t="shared" si="2"/>
        <v>14465.923984272609</v>
      </c>
      <c r="K11">
        <f t="shared" si="3"/>
        <v>835.82874004566577</v>
      </c>
      <c r="L11">
        <v>185</v>
      </c>
      <c r="M11">
        <f t="shared" si="15"/>
        <v>20.170891730524762</v>
      </c>
      <c r="N11">
        <f t="shared" si="4"/>
        <v>78.194183698770857</v>
      </c>
      <c r="O11">
        <f t="shared" si="17"/>
        <v>4.517993189436031</v>
      </c>
      <c r="P11">
        <f t="shared" si="18"/>
        <v>903.59863788720622</v>
      </c>
      <c r="Q11">
        <f t="shared" si="16"/>
        <v>2345.8255109631259</v>
      </c>
      <c r="S11">
        <v>920</v>
      </c>
      <c r="T11">
        <f t="shared" si="7"/>
        <v>207.78015999999997</v>
      </c>
      <c r="W11">
        <f t="shared" si="8"/>
        <v>0.86292704400279763</v>
      </c>
      <c r="Y11">
        <f t="shared" si="9"/>
        <v>-7.0131157946399636</v>
      </c>
      <c r="Z11">
        <f t="shared" si="9"/>
        <v>16.11809565095832</v>
      </c>
      <c r="AA11" t="e">
        <f t="shared" si="10"/>
        <v>#NUM!</v>
      </c>
      <c r="AB11">
        <f t="shared" si="11"/>
        <v>0</v>
      </c>
    </row>
    <row r="12" spans="1:30" s="12" customFormat="1" x14ac:dyDescent="0.25">
      <c r="A12" s="12">
        <v>1E-3</v>
      </c>
      <c r="B12" s="12">
        <v>10000000</v>
      </c>
      <c r="C12" s="12">
        <v>176.6</v>
      </c>
      <c r="D12" s="12">
        <v>2.0500000000000002E-9</v>
      </c>
      <c r="E12" s="12">
        <f>2*D12/A12</f>
        <v>4.1000000000000006E-6</v>
      </c>
      <c r="F12" s="12">
        <f t="shared" si="12"/>
        <v>1.766E-5</v>
      </c>
      <c r="G12" s="12">
        <f t="shared" si="13"/>
        <v>1.5259999999999999E-9</v>
      </c>
      <c r="H12" s="12">
        <f>(G12*C12*C12*D12)^0.25*B12^-0.5 *A12^-0.25</f>
        <v>9.9385367575212429E-7</v>
      </c>
      <c r="I12" s="12">
        <f>E12/(0.8*G12)</f>
        <v>3358.4534731323729</v>
      </c>
      <c r="J12" s="12">
        <f>F12/(0.8*G12)</f>
        <v>14465.923984272609</v>
      </c>
      <c r="K12" s="12">
        <f>H12/(0.8*G12)</f>
        <v>814.1003241744138</v>
      </c>
      <c r="L12" s="12">
        <v>180</v>
      </c>
      <c r="M12" s="12">
        <f>I12/L12</f>
        <v>18.658074850735407</v>
      </c>
      <c r="N12" s="12">
        <f>J12/L12</f>
        <v>80.366244357070045</v>
      </c>
      <c r="O12" s="12">
        <f>K12/L12</f>
        <v>4.5227795787467437</v>
      </c>
      <c r="P12" s="12">
        <f t="shared" si="18"/>
        <v>904.55591574934874</v>
      </c>
      <c r="Q12" s="12">
        <f>N12*30</f>
        <v>2410.9873307121015</v>
      </c>
      <c r="S12" s="12">
        <v>920</v>
      </c>
      <c r="T12" s="12">
        <f t="shared" si="7"/>
        <v>202.16448</v>
      </c>
      <c r="U12" s="13">
        <v>17</v>
      </c>
      <c r="V12" s="12">
        <f>T12/U12</f>
        <v>11.892028235294118</v>
      </c>
      <c r="W12" s="12">
        <f>A12^-0.4846*B12^-0.22</f>
        <v>0.81997384545747476</v>
      </c>
      <c r="Y12" s="12">
        <f>LN(A12)</f>
        <v>-6.9077552789821368</v>
      </c>
      <c r="Z12" s="12">
        <f t="shared" si="9"/>
        <v>16.11809565095832</v>
      </c>
      <c r="AA12" s="12">
        <f>LN(V12*0.000001)</f>
        <v>-11.339642278521275</v>
      </c>
      <c r="AB12" s="12">
        <f>(V12/MAX(ABS(V12-(T12/(U12-1))),ABS(V12-(T12/(U12+1)))))^2</f>
        <v>256.00000000000057</v>
      </c>
      <c r="AD12" s="13"/>
    </row>
    <row r="48" spans="1:1" x14ac:dyDescent="0.25">
      <c r="A48" s="2"/>
    </row>
    <row r="49" spans="1:21" x14ac:dyDescent="0.25">
      <c r="A49" s="2"/>
    </row>
    <row r="50" spans="1:21" x14ac:dyDescent="0.25">
      <c r="A50" s="2"/>
    </row>
    <row r="51" spans="1:21" x14ac:dyDescent="0.25">
      <c r="A51" s="2"/>
      <c r="U51" s="9"/>
    </row>
    <row r="52" spans="1:21" x14ac:dyDescent="0.25">
      <c r="A52" s="2"/>
    </row>
    <row r="53" spans="1:21" x14ac:dyDescent="0.25">
      <c r="A53" s="2"/>
    </row>
    <row r="54" spans="1:21" x14ac:dyDescent="0.25">
      <c r="A54" s="2"/>
    </row>
    <row r="55" spans="1:21" x14ac:dyDescent="0.25">
      <c r="A55" s="2"/>
    </row>
    <row r="56" spans="1:21" x14ac:dyDescent="0.25">
      <c r="A56" s="2"/>
    </row>
    <row r="57" spans="1:21" x14ac:dyDescent="0.25">
      <c r="A5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68E3-2B97-476F-9630-F6BF81BAFD9C}">
  <dimension ref="A1:AD62"/>
  <sheetViews>
    <sheetView tabSelected="1" topLeftCell="H1" workbookViewId="0">
      <selection activeCell="V2" sqref="V2:V13"/>
    </sheetView>
  </sheetViews>
  <sheetFormatPr defaultRowHeight="15" x14ac:dyDescent="0.25"/>
  <cols>
    <col min="5" max="6" width="12" bestFit="1" customWidth="1"/>
    <col min="7" max="7" width="10" bestFit="1" customWidth="1"/>
    <col min="8" max="8" width="12" bestFit="1" customWidth="1"/>
    <col min="12" max="12" width="5.5703125" customWidth="1"/>
    <col min="18" max="18" width="4.28515625" customWidth="1"/>
    <col min="19" max="19" width="6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V1" t="s">
        <v>20</v>
      </c>
      <c r="Y1" t="s">
        <v>22</v>
      </c>
      <c r="Z1" t="s">
        <v>23</v>
      </c>
      <c r="AA1" t="s">
        <v>24</v>
      </c>
      <c r="AB1" t="s">
        <v>25</v>
      </c>
    </row>
    <row r="2" spans="1:30" s="8" customFormat="1" x14ac:dyDescent="0.25">
      <c r="A2" s="8">
        <v>2.9999999999999997E-4</v>
      </c>
      <c r="B2" s="8">
        <v>10000000</v>
      </c>
      <c r="C2" s="8">
        <v>176.6</v>
      </c>
      <c r="D2" s="8">
        <v>2.0500000000000002E-9</v>
      </c>
      <c r="E2" s="8">
        <f t="shared" ref="E2" si="0">2*D2/A2</f>
        <v>1.3666666666666669E-5</v>
      </c>
      <c r="F2" s="8">
        <f t="shared" ref="F2" si="1">C2/B2</f>
        <v>1.766E-5</v>
      </c>
      <c r="G2" s="8">
        <f t="shared" ref="G2" si="2">0.000000001526</f>
        <v>1.5259999999999999E-9</v>
      </c>
      <c r="H2" s="8">
        <f t="shared" ref="H2" si="3">(G2*C2*C2*D2)^0.25*B2^-0.5 *A2^-0.25</f>
        <v>1.3428952405318107E-6</v>
      </c>
      <c r="I2" s="8">
        <f t="shared" ref="I2" si="4">E2/(0.8*G2)</f>
        <v>11194.844910441243</v>
      </c>
      <c r="J2" s="8">
        <f t="shared" ref="J2" si="5">F2/(0.8*G2)</f>
        <v>14465.923984272609</v>
      </c>
      <c r="K2" s="8">
        <f t="shared" ref="K2" si="6">H2/(0.8*G2)</f>
        <v>1100.0124840529249</v>
      </c>
      <c r="L2" s="8">
        <v>240</v>
      </c>
      <c r="M2" s="8">
        <f t="shared" ref="M2" si="7">I2/L2</f>
        <v>46.645187126838515</v>
      </c>
      <c r="N2" s="8">
        <f t="shared" ref="N2" si="8">J2/L2</f>
        <v>60.274683267802537</v>
      </c>
      <c r="O2" s="8">
        <f>K2/L2</f>
        <v>4.5833853502205208</v>
      </c>
      <c r="P2" s="8">
        <f>O2*200</f>
        <v>916.6770700441042</v>
      </c>
      <c r="Q2" s="8">
        <f t="shared" ref="Q2" si="9">N2*30</f>
        <v>1808.2404980340762</v>
      </c>
      <c r="S2" s="8">
        <v>920</v>
      </c>
      <c r="T2" s="8">
        <f t="shared" ref="T2" si="10">S2*0.8*L2*G2*1000000</f>
        <v>269.55264</v>
      </c>
      <c r="U2" s="8">
        <v>8</v>
      </c>
      <c r="V2" s="8">
        <f t="shared" ref="V2:V11" si="11">T2/U2</f>
        <v>33.69408</v>
      </c>
    </row>
    <row r="3" spans="1:30" s="8" customFormat="1" x14ac:dyDescent="0.25">
      <c r="A3" s="8">
        <v>5.0000000000000001E-4</v>
      </c>
      <c r="B3" s="8">
        <v>10000000</v>
      </c>
      <c r="C3" s="8">
        <v>176.6</v>
      </c>
      <c r="D3" s="8">
        <v>2.0500000000000002E-9</v>
      </c>
      <c r="E3" s="8">
        <f t="shared" ref="E3:E4" si="12">2*D3/A3</f>
        <v>8.2000000000000011E-6</v>
      </c>
      <c r="F3" s="8">
        <f>C3/B3</f>
        <v>1.766E-5</v>
      </c>
      <c r="G3" s="8">
        <f>0.000000001526</f>
        <v>1.5259999999999999E-9</v>
      </c>
      <c r="H3" s="8">
        <f>(G3*C3*C3*D3)^0.25*B3^-0.5 *A3^-0.25</f>
        <v>1.1818978624760335E-6</v>
      </c>
      <c r="I3" s="8">
        <f t="shared" ref="I3:I12" si="13">E3/(0.8*G3)</f>
        <v>6716.9069462647458</v>
      </c>
      <c r="J3" s="8">
        <f t="shared" ref="J3:J12" si="14">F3/(0.8*G3)</f>
        <v>14465.923984272609</v>
      </c>
      <c r="K3" s="8">
        <f t="shared" ref="K3:K12" si="15">H3/(0.8*G3)</f>
        <v>968.13389783423452</v>
      </c>
      <c r="L3" s="8">
        <v>220</v>
      </c>
      <c r="M3" s="8">
        <f>I3/L3</f>
        <v>30.531395210294299</v>
      </c>
      <c r="N3" s="8">
        <f t="shared" ref="N3:N12" si="16">J3/L3</f>
        <v>65.754199928511866</v>
      </c>
      <c r="O3" s="8">
        <f>K3/L3</f>
        <v>4.4006086265192481</v>
      </c>
      <c r="P3" s="8">
        <f>O3*200</f>
        <v>880.12172530384964</v>
      </c>
      <c r="Q3" s="8">
        <f>N3*30</f>
        <v>1972.625997855356</v>
      </c>
      <c r="S3" s="8">
        <v>900</v>
      </c>
      <c r="T3" s="8">
        <f t="shared" ref="T3:T13" si="17">S3*0.8*L3*G3*1000000</f>
        <v>241.71839999999997</v>
      </c>
      <c r="U3" s="11">
        <v>12</v>
      </c>
      <c r="V3" s="8">
        <f>T3/U3</f>
        <v>20.143199999999997</v>
      </c>
      <c r="W3" s="8">
        <f t="shared" ref="W3:W12" si="18">A3^-0.4846*B3^-0.22</f>
        <v>1.1473056594845834</v>
      </c>
      <c r="X3" s="8" t="s">
        <v>36</v>
      </c>
      <c r="Y3" s="8">
        <f t="shared" ref="Y3:Z13" si="19">LN(A3)</f>
        <v>-7.6009024595420822</v>
      </c>
      <c r="Z3" s="8">
        <f t="shared" si="19"/>
        <v>16.11809565095832</v>
      </c>
      <c r="AA3" s="8">
        <f t="shared" ref="AA3:AA12" si="20">LN(V3*0.000001)</f>
        <v>-10.812643795509684</v>
      </c>
      <c r="AB3" s="8">
        <f t="shared" ref="AB3:AB12" si="21">(V3/MAX(ABS(V3-(T3/(U3-1))),ABS(V3-(T3/(U3+1)))))^2</f>
        <v>120.9999999999996</v>
      </c>
      <c r="AD3" s="8">
        <v>15</v>
      </c>
    </row>
    <row r="4" spans="1:30" s="8" customFormat="1" x14ac:dyDescent="0.25">
      <c r="A4" s="8">
        <v>8.4999999999999995E-4</v>
      </c>
      <c r="B4" s="8">
        <v>10000000</v>
      </c>
      <c r="C4" s="8">
        <v>176.6</v>
      </c>
      <c r="D4" s="8">
        <v>2.0500000000000002E-9</v>
      </c>
      <c r="E4" s="8">
        <f t="shared" si="12"/>
        <v>4.8235294117647061E-6</v>
      </c>
      <c r="F4" s="8">
        <f t="shared" ref="F4" si="22">C4/B4</f>
        <v>1.766E-5</v>
      </c>
      <c r="G4" s="8">
        <f t="shared" ref="G4" si="23">0.000000001526</f>
        <v>1.5259999999999999E-9</v>
      </c>
      <c r="H4" s="8">
        <f t="shared" ref="H4" si="24">(G4*C4*C4*D4)^0.25*B4^-0.5 *A4^-0.25</f>
        <v>1.0350652225827003E-6</v>
      </c>
      <c r="I4" s="8">
        <f t="shared" si="13"/>
        <v>3951.1217330969089</v>
      </c>
      <c r="J4" s="8">
        <f t="shared" si="14"/>
        <v>14465.923984272609</v>
      </c>
      <c r="K4" s="8">
        <f t="shared" si="15"/>
        <v>847.85814431741505</v>
      </c>
      <c r="L4" s="8">
        <v>190</v>
      </c>
      <c r="M4" s="8">
        <f t="shared" ref="M4" si="25">I4/L4</f>
        <v>20.795377542615309</v>
      </c>
      <c r="N4" s="8">
        <f t="shared" si="16"/>
        <v>76.136442022487415</v>
      </c>
      <c r="O4" s="8">
        <f t="shared" ref="O4" si="26">K4/L4</f>
        <v>4.4624112858811316</v>
      </c>
      <c r="P4" s="8">
        <f t="shared" ref="P4" si="27">O4*200</f>
        <v>892.48225717622631</v>
      </c>
      <c r="Q4" s="8">
        <f t="shared" ref="Q4" si="28">N4*30</f>
        <v>2284.0932606746223</v>
      </c>
      <c r="S4" s="8">
        <v>900</v>
      </c>
      <c r="T4" s="8">
        <f t="shared" si="17"/>
        <v>208.7568</v>
      </c>
      <c r="U4" s="8">
        <v>12</v>
      </c>
      <c r="V4" s="8">
        <f t="shared" si="11"/>
        <v>17.3964</v>
      </c>
      <c r="W4" s="8">
        <f t="shared" si="18"/>
        <v>0.88716334268648123</v>
      </c>
    </row>
    <row r="5" spans="1:30" s="8" customFormat="1" x14ac:dyDescent="0.25">
      <c r="A5" s="8">
        <v>1E-3</v>
      </c>
      <c r="B5" s="8">
        <v>10000000</v>
      </c>
      <c r="C5" s="8">
        <v>176.6</v>
      </c>
      <c r="D5" s="8">
        <v>2.0500000000000002E-9</v>
      </c>
      <c r="E5" s="8">
        <f t="shared" ref="E5:E12" si="29">2*D5/A5</f>
        <v>4.1000000000000006E-6</v>
      </c>
      <c r="F5" s="8">
        <f t="shared" ref="F5:F13" si="30">C5/B5</f>
        <v>1.766E-5</v>
      </c>
      <c r="G5" s="8">
        <f t="shared" ref="G5:G13" si="31">0.000000001526</f>
        <v>1.5259999999999999E-9</v>
      </c>
      <c r="H5" s="8">
        <f t="shared" ref="H5:H12" si="32">(G5*C5*C5*D5)^0.25*B5^-0.5 *A5^-0.25</f>
        <v>9.9385367575212429E-7</v>
      </c>
      <c r="I5" s="8">
        <f t="shared" si="13"/>
        <v>3358.4534731323729</v>
      </c>
      <c r="J5" s="8">
        <f t="shared" si="14"/>
        <v>14465.923984272609</v>
      </c>
      <c r="K5" s="8">
        <f t="shared" si="15"/>
        <v>814.1003241744138</v>
      </c>
      <c r="L5" s="8">
        <v>180</v>
      </c>
      <c r="M5" s="8">
        <f t="shared" ref="M5:M12" si="33">I5/L5</f>
        <v>18.658074850735407</v>
      </c>
      <c r="N5" s="8">
        <f t="shared" si="16"/>
        <v>80.366244357070045</v>
      </c>
      <c r="O5" s="8">
        <f>K5/L5</f>
        <v>4.5227795787467437</v>
      </c>
      <c r="P5" s="8">
        <f>O5*200</f>
        <v>904.55591574934874</v>
      </c>
      <c r="Q5" s="8">
        <f t="shared" ref="Q5:Q12" si="34">N5*30</f>
        <v>2410.9873307121015</v>
      </c>
      <c r="S5" s="8">
        <v>920</v>
      </c>
      <c r="T5" s="8">
        <f t="shared" si="17"/>
        <v>202.16448</v>
      </c>
      <c r="U5" s="11">
        <v>14</v>
      </c>
      <c r="V5" s="8">
        <f t="shared" si="11"/>
        <v>14.44032</v>
      </c>
      <c r="W5" s="8">
        <f t="shared" si="18"/>
        <v>0.81997384545747476</v>
      </c>
      <c r="X5" s="8" t="s">
        <v>37</v>
      </c>
      <c r="Y5" s="8">
        <f t="shared" si="19"/>
        <v>-6.9077552789821368</v>
      </c>
      <c r="Z5" s="8">
        <f t="shared" si="19"/>
        <v>16.11809565095832</v>
      </c>
      <c r="AA5" s="8">
        <f t="shared" si="20"/>
        <v>-11.145486264080319</v>
      </c>
      <c r="AB5" s="8">
        <f t="shared" si="21"/>
        <v>168.99999999999983</v>
      </c>
      <c r="AD5" s="11">
        <v>14</v>
      </c>
    </row>
    <row r="6" spans="1:30" s="8" customFormat="1" x14ac:dyDescent="0.25">
      <c r="A6" s="8">
        <v>1.5E-3</v>
      </c>
      <c r="B6" s="8">
        <v>10000000</v>
      </c>
      <c r="C6" s="8">
        <v>176.6</v>
      </c>
      <c r="D6" s="8">
        <v>2.0500000000000002E-9</v>
      </c>
      <c r="E6" s="8">
        <f t="shared" si="29"/>
        <v>2.7333333333333336E-6</v>
      </c>
      <c r="F6" s="8">
        <f t="shared" si="30"/>
        <v>1.766E-5</v>
      </c>
      <c r="G6" s="8">
        <f t="shared" si="31"/>
        <v>1.5259999999999999E-9</v>
      </c>
      <c r="H6" s="8">
        <f t="shared" si="32"/>
        <v>8.9804817270462867E-7</v>
      </c>
      <c r="I6" s="8">
        <f t="shared" si="13"/>
        <v>2238.9689820882486</v>
      </c>
      <c r="J6" s="8">
        <f t="shared" si="14"/>
        <v>14465.923984272609</v>
      </c>
      <c r="K6" s="8">
        <f t="shared" si="15"/>
        <v>735.62268406342457</v>
      </c>
      <c r="L6" s="8">
        <v>170</v>
      </c>
      <c r="M6" s="8">
        <f t="shared" si="33"/>
        <v>13.170405776989698</v>
      </c>
      <c r="N6" s="8">
        <f t="shared" si="16"/>
        <v>85.093670495721227</v>
      </c>
      <c r="O6" s="8">
        <f t="shared" ref="O6:O12" si="35">K6/L6</f>
        <v>4.3271922591966154</v>
      </c>
      <c r="P6" s="8">
        <f>O6*200</f>
        <v>865.43845183932308</v>
      </c>
      <c r="Q6" s="8">
        <f t="shared" si="34"/>
        <v>2552.8101148716369</v>
      </c>
      <c r="S6" s="8">
        <v>900</v>
      </c>
      <c r="T6" s="8">
        <f t="shared" si="17"/>
        <v>186.78239999999997</v>
      </c>
      <c r="U6" s="11">
        <v>15</v>
      </c>
      <c r="V6" s="8">
        <f t="shared" si="11"/>
        <v>12.452159999999997</v>
      </c>
      <c r="W6" s="8">
        <f t="shared" si="18"/>
        <v>0.67369942372415126</v>
      </c>
      <c r="X6" s="8" t="s">
        <v>38</v>
      </c>
      <c r="Y6" s="8">
        <f t="shared" si="19"/>
        <v>-6.5022901708739722</v>
      </c>
      <c r="Z6" s="8">
        <f t="shared" si="19"/>
        <v>16.11809565095832</v>
      </c>
      <c r="AA6" s="8">
        <f t="shared" si="20"/>
        <v>-11.293616456125994</v>
      </c>
      <c r="AB6" s="8">
        <f t="shared" si="21"/>
        <v>195.99999999999972</v>
      </c>
      <c r="AD6" s="11">
        <v>16</v>
      </c>
    </row>
    <row r="7" spans="1:30" s="8" customFormat="1" x14ac:dyDescent="0.25">
      <c r="A7" s="8">
        <v>2E-3</v>
      </c>
      <c r="B7" s="8">
        <v>10000000</v>
      </c>
      <c r="C7" s="8">
        <v>176.6</v>
      </c>
      <c r="D7" s="8">
        <v>2.0500000000000002E-9</v>
      </c>
      <c r="E7" s="8">
        <f t="shared" si="29"/>
        <v>2.0500000000000003E-6</v>
      </c>
      <c r="F7" s="8">
        <f t="shared" si="30"/>
        <v>1.766E-5</v>
      </c>
      <c r="G7" s="8">
        <f t="shared" si="31"/>
        <v>1.5259999999999999E-9</v>
      </c>
      <c r="H7" s="8">
        <f t="shared" si="32"/>
        <v>8.3572799322668889E-7</v>
      </c>
      <c r="I7" s="8">
        <f t="shared" si="13"/>
        <v>1679.2267365661864</v>
      </c>
      <c r="J7" s="8">
        <f t="shared" si="14"/>
        <v>14465.923984272609</v>
      </c>
      <c r="K7" s="8">
        <f t="shared" si="15"/>
        <v>684.57404425515142</v>
      </c>
      <c r="L7" s="8">
        <v>160</v>
      </c>
      <c r="M7" s="8">
        <f t="shared" si="33"/>
        <v>10.495167103538666</v>
      </c>
      <c r="N7" s="8">
        <f t="shared" si="16"/>
        <v>90.412024901703802</v>
      </c>
      <c r="O7" s="8">
        <f t="shared" si="35"/>
        <v>4.278587776594696</v>
      </c>
      <c r="P7" s="8">
        <f t="shared" ref="P7" si="36">O7*400</f>
        <v>1711.4351106378783</v>
      </c>
      <c r="Q7" s="8">
        <f t="shared" si="34"/>
        <v>2712.3607470511142</v>
      </c>
      <c r="S7" s="8">
        <v>1620</v>
      </c>
      <c r="T7" s="8">
        <f>S7*0.8*L7*G7*1000000</f>
        <v>316.43135999999998</v>
      </c>
      <c r="U7" s="11">
        <v>30</v>
      </c>
      <c r="V7" s="8">
        <f t="shared" si="11"/>
        <v>10.547711999999999</v>
      </c>
      <c r="W7" s="8">
        <f t="shared" si="18"/>
        <v>0.58603136982377368</v>
      </c>
      <c r="AD7" s="11">
        <v>21</v>
      </c>
    </row>
    <row r="8" spans="1:30" s="8" customFormat="1" x14ac:dyDescent="0.25">
      <c r="A8" s="8">
        <v>3.0000000000000001E-3</v>
      </c>
      <c r="B8" s="8">
        <v>10000000</v>
      </c>
      <c r="C8" s="8">
        <v>176.6</v>
      </c>
      <c r="D8" s="8">
        <v>2.0500000000000002E-9</v>
      </c>
      <c r="E8" s="8">
        <f t="shared" si="29"/>
        <v>1.3666666666666668E-6</v>
      </c>
      <c r="F8" s="8">
        <f t="shared" si="30"/>
        <v>1.766E-5</v>
      </c>
      <c r="G8" s="8">
        <f t="shared" si="31"/>
        <v>1.5259999999999999E-9</v>
      </c>
      <c r="H8" s="8">
        <f t="shared" si="32"/>
        <v>7.5516548915247096E-7</v>
      </c>
      <c r="I8" s="8">
        <f t="shared" si="13"/>
        <v>1119.4844910441243</v>
      </c>
      <c r="J8" s="8">
        <f t="shared" si="14"/>
        <v>14465.923984272609</v>
      </c>
      <c r="K8" s="8">
        <f t="shared" si="15"/>
        <v>618.5824780082495</v>
      </c>
      <c r="L8" s="8">
        <v>130</v>
      </c>
      <c r="M8" s="8">
        <f t="shared" si="33"/>
        <v>8.6114191618778797</v>
      </c>
      <c r="N8" s="8">
        <f t="shared" si="16"/>
        <v>111.27633834055854</v>
      </c>
      <c r="O8" s="8">
        <f t="shared" si="35"/>
        <v>4.7583267539096115</v>
      </c>
      <c r="P8" s="8">
        <f>O8*200</f>
        <v>951.66535078192226</v>
      </c>
      <c r="Q8" s="8">
        <f t="shared" si="34"/>
        <v>3338.290150216756</v>
      </c>
      <c r="S8" s="8">
        <v>1000</v>
      </c>
      <c r="T8" s="8">
        <f t="shared" si="17"/>
        <v>158.70399999999998</v>
      </c>
      <c r="U8" s="8">
        <v>17</v>
      </c>
      <c r="V8" s="8">
        <f t="shared" si="11"/>
        <v>9.3355294117647052</v>
      </c>
      <c r="W8" s="8">
        <f t="shared" si="18"/>
        <v>0.48148974302257413</v>
      </c>
      <c r="Y8" s="8">
        <f t="shared" si="19"/>
        <v>-5.8091429903140277</v>
      </c>
      <c r="Z8" s="8">
        <f t="shared" si="19"/>
        <v>16.11809565095832</v>
      </c>
      <c r="AA8" s="8">
        <f t="shared" si="20"/>
        <v>-11.581683070016853</v>
      </c>
      <c r="AB8" s="8">
        <f t="shared" si="21"/>
        <v>256.00000000000045</v>
      </c>
      <c r="AD8" s="8">
        <v>17</v>
      </c>
    </row>
    <row r="9" spans="1:30" s="8" customFormat="1" x14ac:dyDescent="0.25">
      <c r="A9" s="8">
        <v>4.0000000000000001E-3</v>
      </c>
      <c r="B9" s="8">
        <v>10000000</v>
      </c>
      <c r="C9" s="8">
        <v>176.6</v>
      </c>
      <c r="D9" s="8">
        <v>2.0500000000000002E-9</v>
      </c>
      <c r="E9" s="8">
        <f t="shared" si="29"/>
        <v>1.0250000000000001E-6</v>
      </c>
      <c r="F9" s="8">
        <f t="shared" si="30"/>
        <v>1.766E-5</v>
      </c>
      <c r="G9" s="8">
        <f t="shared" si="31"/>
        <v>1.5259999999999999E-9</v>
      </c>
      <c r="H9" s="8">
        <f t="shared" si="32"/>
        <v>7.0276067363150333E-7</v>
      </c>
      <c r="I9" s="8">
        <f t="shared" si="13"/>
        <v>839.61336828309322</v>
      </c>
      <c r="J9" s="8">
        <f t="shared" si="14"/>
        <v>14465.923984272609</v>
      </c>
      <c r="K9" s="8">
        <f t="shared" si="15"/>
        <v>575.65585978989463</v>
      </c>
      <c r="L9" s="8">
        <v>120</v>
      </c>
      <c r="M9" s="8">
        <f t="shared" si="33"/>
        <v>6.996778069025777</v>
      </c>
      <c r="N9" s="8">
        <f t="shared" si="16"/>
        <v>120.54936653560507</v>
      </c>
      <c r="O9" s="8">
        <f t="shared" si="35"/>
        <v>4.797132164915789</v>
      </c>
      <c r="P9" s="8">
        <f>O9*200</f>
        <v>959.42643298315784</v>
      </c>
      <c r="Q9" s="8">
        <f t="shared" si="34"/>
        <v>3616.4809960681523</v>
      </c>
      <c r="S9" s="8">
        <v>1000</v>
      </c>
      <c r="T9" s="8">
        <f t="shared" si="17"/>
        <v>146.49600000000001</v>
      </c>
      <c r="U9" s="13">
        <v>18</v>
      </c>
      <c r="V9" s="8">
        <f t="shared" si="11"/>
        <v>8.1386666666666674</v>
      </c>
      <c r="W9" s="8">
        <f t="shared" si="18"/>
        <v>0.4188338058830679</v>
      </c>
      <c r="Y9" s="8">
        <f t="shared" si="19"/>
        <v>-5.521460917862246</v>
      </c>
      <c r="Z9" s="8">
        <f t="shared" si="19"/>
        <v>16.11809565095832</v>
      </c>
      <c r="AA9" s="8">
        <f t="shared" si="20"/>
        <v>-11.718884191530337</v>
      </c>
      <c r="AB9" s="8">
        <f t="shared" si="21"/>
        <v>288.99999999999989</v>
      </c>
      <c r="AD9" s="11">
        <v>19</v>
      </c>
    </row>
    <row r="10" spans="1:30" s="8" customFormat="1" x14ac:dyDescent="0.25">
      <c r="A10" s="8">
        <v>5.0000000000000001E-3</v>
      </c>
      <c r="B10" s="8">
        <v>10000000</v>
      </c>
      <c r="C10" s="8">
        <v>176.6</v>
      </c>
      <c r="D10" s="8">
        <v>2.0500000000000002E-9</v>
      </c>
      <c r="E10" s="8">
        <f t="shared" si="29"/>
        <v>8.2000000000000009E-7</v>
      </c>
      <c r="F10" s="8">
        <f t="shared" si="30"/>
        <v>1.766E-5</v>
      </c>
      <c r="G10" s="8">
        <f t="shared" si="31"/>
        <v>1.5259999999999999E-9</v>
      </c>
      <c r="H10" s="8">
        <f t="shared" si="32"/>
        <v>6.6463001022441373E-7</v>
      </c>
      <c r="I10" s="8">
        <f t="shared" si="13"/>
        <v>671.69069462647451</v>
      </c>
      <c r="J10" s="8">
        <f t="shared" si="14"/>
        <v>14465.923984272609</v>
      </c>
      <c r="K10" s="8">
        <f t="shared" si="15"/>
        <v>544.42169906980155</v>
      </c>
      <c r="L10" s="8">
        <v>110</v>
      </c>
      <c r="M10" s="8">
        <f t="shared" si="33"/>
        <v>6.1062790420588593</v>
      </c>
      <c r="N10" s="8">
        <f t="shared" si="16"/>
        <v>131.50839985702373</v>
      </c>
      <c r="O10" s="8">
        <f t="shared" si="35"/>
        <v>4.9492881733618326</v>
      </c>
      <c r="P10" s="8">
        <f t="shared" ref="P10:P13" si="37">O10*200</f>
        <v>989.85763467236654</v>
      </c>
      <c r="Q10" s="8">
        <f t="shared" si="34"/>
        <v>3945.251995710712</v>
      </c>
      <c r="S10" s="8">
        <v>1000</v>
      </c>
      <c r="T10" s="8">
        <f t="shared" si="17"/>
        <v>134.28799999999998</v>
      </c>
      <c r="U10" s="8">
        <v>17</v>
      </c>
      <c r="V10" s="8">
        <f t="shared" si="11"/>
        <v>7.8992941176470577</v>
      </c>
      <c r="W10" s="8">
        <f t="shared" si="18"/>
        <v>0.37590589454552575</v>
      </c>
      <c r="Y10" s="8">
        <f t="shared" si="19"/>
        <v>-5.2983173665480363</v>
      </c>
      <c r="Z10" s="8">
        <f t="shared" si="19"/>
        <v>16.11809565095832</v>
      </c>
      <c r="AA10" s="8">
        <f t="shared" si="20"/>
        <v>-11.748737154680018</v>
      </c>
      <c r="AB10" s="8">
        <f t="shared" si="21"/>
        <v>255.99999999999989</v>
      </c>
    </row>
    <row r="11" spans="1:30" s="8" customFormat="1" x14ac:dyDescent="0.25">
      <c r="A11" s="8">
        <v>6.0000000000000001E-3</v>
      </c>
      <c r="B11" s="8">
        <v>10000000</v>
      </c>
      <c r="C11" s="8">
        <v>176.6</v>
      </c>
      <c r="D11" s="8">
        <v>2.0500000000000002E-9</v>
      </c>
      <c r="E11" s="8">
        <f t="shared" si="29"/>
        <v>6.8333333333333339E-7</v>
      </c>
      <c r="F11" s="8">
        <f t="shared" si="30"/>
        <v>1.766E-5</v>
      </c>
      <c r="G11" s="8">
        <f t="shared" si="31"/>
        <v>1.5259999999999999E-9</v>
      </c>
      <c r="H11" s="8">
        <f t="shared" si="32"/>
        <v>6.3501595275163068E-7</v>
      </c>
      <c r="I11" s="8">
        <f t="shared" si="13"/>
        <v>559.74224552206215</v>
      </c>
      <c r="J11" s="8">
        <f t="shared" si="14"/>
        <v>14465.923984272609</v>
      </c>
      <c r="K11" s="8">
        <f t="shared" si="15"/>
        <v>520.16378829589667</v>
      </c>
      <c r="L11" s="8">
        <v>100</v>
      </c>
      <c r="M11" s="8">
        <f t="shared" si="33"/>
        <v>5.5974224552206211</v>
      </c>
      <c r="N11" s="8">
        <f t="shared" si="16"/>
        <v>144.65923984272609</v>
      </c>
      <c r="O11" s="8">
        <f t="shared" si="35"/>
        <v>5.2016378829589662</v>
      </c>
      <c r="P11" s="8">
        <f>O11*200</f>
        <v>1040.3275765917933</v>
      </c>
      <c r="Q11" s="8">
        <f t="shared" si="34"/>
        <v>4339.777195281783</v>
      </c>
      <c r="S11" s="8">
        <v>1050</v>
      </c>
      <c r="T11" s="8">
        <f t="shared" si="17"/>
        <v>128.184</v>
      </c>
      <c r="U11" s="12">
        <v>22</v>
      </c>
      <c r="V11" s="8">
        <f t="shared" si="11"/>
        <v>5.826545454545454</v>
      </c>
      <c r="W11" s="8">
        <f t="shared" si="18"/>
        <v>0.34411840721845283</v>
      </c>
      <c r="Y11" s="8">
        <f t="shared" si="19"/>
        <v>-5.1159958097540823</v>
      </c>
      <c r="Z11" s="8">
        <f t="shared" si="19"/>
        <v>16.11809565095832</v>
      </c>
      <c r="AA11" s="8">
        <f t="shared" si="20"/>
        <v>-12.053086279617011</v>
      </c>
      <c r="AB11" s="8">
        <f t="shared" si="21"/>
        <v>440.9999999999979</v>
      </c>
      <c r="AD11" s="8">
        <v>21</v>
      </c>
    </row>
    <row r="12" spans="1:30" s="8" customFormat="1" x14ac:dyDescent="0.25">
      <c r="A12" s="8">
        <v>7.0000000000000001E-3</v>
      </c>
      <c r="B12" s="8">
        <v>10000000</v>
      </c>
      <c r="C12" s="8">
        <v>176.6</v>
      </c>
      <c r="D12" s="8">
        <v>2.0500000000000002E-9</v>
      </c>
      <c r="E12" s="8">
        <f t="shared" si="29"/>
        <v>5.8571428571428573E-7</v>
      </c>
      <c r="F12" s="8">
        <f t="shared" si="30"/>
        <v>1.766E-5</v>
      </c>
      <c r="G12" s="8">
        <f t="shared" si="31"/>
        <v>1.5259999999999999E-9</v>
      </c>
      <c r="H12" s="8">
        <f t="shared" si="32"/>
        <v>6.110094656194734E-7</v>
      </c>
      <c r="I12" s="8">
        <f t="shared" si="13"/>
        <v>479.77906759033891</v>
      </c>
      <c r="J12" s="8">
        <f t="shared" si="14"/>
        <v>14465.923984272609</v>
      </c>
      <c r="K12" s="8">
        <f t="shared" si="15"/>
        <v>500.49923461621347</v>
      </c>
      <c r="L12" s="8">
        <v>90</v>
      </c>
      <c r="M12" s="8">
        <f t="shared" si="33"/>
        <v>5.3308785287815432</v>
      </c>
      <c r="N12" s="8">
        <f t="shared" si="16"/>
        <v>160.73248871414009</v>
      </c>
      <c r="O12" s="8">
        <f t="shared" si="35"/>
        <v>5.5611026068468163</v>
      </c>
      <c r="P12" s="8">
        <f t="shared" si="37"/>
        <v>1112.2205213693633</v>
      </c>
      <c r="Q12" s="8">
        <f t="shared" si="34"/>
        <v>4821.9746614242031</v>
      </c>
      <c r="S12" s="8">
        <v>1150</v>
      </c>
      <c r="T12" s="8">
        <f t="shared" si="17"/>
        <v>126.35279999999999</v>
      </c>
      <c r="U12" s="19">
        <v>24</v>
      </c>
      <c r="V12" s="8">
        <f>T12/U12</f>
        <v>5.2646999999999995</v>
      </c>
      <c r="W12" s="8">
        <f t="shared" si="18"/>
        <v>0.3193489479754098</v>
      </c>
      <c r="Y12" s="8">
        <f t="shared" si="19"/>
        <v>-4.9618451299268234</v>
      </c>
      <c r="Z12" s="8">
        <f t="shared" si="19"/>
        <v>16.11809565095832</v>
      </c>
      <c r="AA12" s="8">
        <f t="shared" si="20"/>
        <v>-12.154486394058742</v>
      </c>
      <c r="AB12" s="8">
        <f t="shared" si="21"/>
        <v>528.99999999999841</v>
      </c>
    </row>
    <row r="13" spans="1:30" s="8" customFormat="1" x14ac:dyDescent="0.25">
      <c r="A13" s="8">
        <v>8.0000000000000002E-3</v>
      </c>
      <c r="B13" s="8">
        <v>10000000</v>
      </c>
      <c r="C13" s="8">
        <v>176.6</v>
      </c>
      <c r="D13" s="8">
        <v>2.0500000000000002E-9</v>
      </c>
      <c r="E13" s="8">
        <f>2*D13/A13</f>
        <v>5.1250000000000007E-7</v>
      </c>
      <c r="F13" s="8">
        <f t="shared" si="30"/>
        <v>1.766E-5</v>
      </c>
      <c r="G13" s="8">
        <f t="shared" si="31"/>
        <v>1.5259999999999999E-9</v>
      </c>
      <c r="H13" s="8">
        <f>(G13*C13*C13*D13)^0.25*B13^-0.5 *A13^-0.25</f>
        <v>5.9094893123801697E-7</v>
      </c>
      <c r="I13" s="8">
        <f>E13/(0.8*G13)</f>
        <v>419.80668414154661</v>
      </c>
      <c r="J13" s="8">
        <f>F13/(0.8*G13)</f>
        <v>14465.923984272609</v>
      </c>
      <c r="K13" s="8">
        <f>H13/(0.8*G13)</f>
        <v>484.06694891711743</v>
      </c>
      <c r="L13" s="8">
        <v>80</v>
      </c>
      <c r="M13" s="8">
        <f>I13/L13</f>
        <v>5.247583551769333</v>
      </c>
      <c r="N13" s="8">
        <f>J13/L13</f>
        <v>180.8240498034076</v>
      </c>
      <c r="O13" s="8">
        <f>K13/L13</f>
        <v>6.050836861463968</v>
      </c>
      <c r="P13" s="8">
        <f t="shared" si="37"/>
        <v>1210.1673722927935</v>
      </c>
      <c r="Q13" s="8">
        <f>N13*30</f>
        <v>5424.7214941022285</v>
      </c>
      <c r="S13" s="8">
        <v>1200</v>
      </c>
      <c r="T13" s="8">
        <f t="shared" si="17"/>
        <v>117.1968</v>
      </c>
      <c r="U13" s="14">
        <v>27</v>
      </c>
      <c r="V13" s="8">
        <f>T13/U13</f>
        <v>4.3406222222222217</v>
      </c>
      <c r="W13" s="8">
        <f>A13^-0.4846*B13^-0.22</f>
        <v>0.29933850981944332</v>
      </c>
      <c r="Y13" s="8">
        <f>LN(A13)</f>
        <v>-4.8283137373023015</v>
      </c>
      <c r="Z13" s="8">
        <f t="shared" si="19"/>
        <v>16.11809565095832</v>
      </c>
      <c r="AA13" s="8">
        <f>LN(V13*0.000001)</f>
        <v>-12.347492850952712</v>
      </c>
      <c r="AB13" s="8">
        <f>(V13/MAX(ABS(V13-(T13/(U13-1))),ABS(V13-(T13/(U13+1)))))^2</f>
        <v>675.99999999999761</v>
      </c>
      <c r="AD13" s="11">
        <v>24</v>
      </c>
    </row>
    <row r="15" spans="1:3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Y15" t="s">
        <v>22</v>
      </c>
      <c r="Z15" t="s">
        <v>23</v>
      </c>
      <c r="AA15" t="s">
        <v>24</v>
      </c>
      <c r="AB15" t="s">
        <v>25</v>
      </c>
    </row>
    <row r="16" spans="1:30" s="3" customFormat="1" x14ac:dyDescent="0.25">
      <c r="A16" s="3">
        <v>1E-3</v>
      </c>
      <c r="B16" s="3">
        <v>8000000</v>
      </c>
      <c r="C16" s="3">
        <v>176.6</v>
      </c>
      <c r="D16" s="3">
        <v>2.0500000000000002E-9</v>
      </c>
      <c r="E16" s="3">
        <f>2*D16/A16</f>
        <v>4.1000000000000006E-6</v>
      </c>
      <c r="F16" s="3">
        <f>C16/B16</f>
        <v>2.2074999999999998E-5</v>
      </c>
      <c r="G16" s="3">
        <f>0.000000001526</f>
        <v>1.5259999999999999E-9</v>
      </c>
      <c r="H16" s="3">
        <f>(G16*C16*C16*D16)^0.25*B16^-0.5 *A16^-0.25</f>
        <v>1.1111621893348923E-6</v>
      </c>
      <c r="I16" s="3">
        <f t="shared" ref="I16:I24" si="38">E16/(0.8*G16)</f>
        <v>3358.4534731323729</v>
      </c>
      <c r="J16" s="3">
        <f t="shared" ref="J16:J24" si="39">F16/(0.8*G16)</f>
        <v>18082.404980340758</v>
      </c>
      <c r="K16" s="3">
        <f t="shared" ref="K16:K24" si="40">H16/(0.8*G16)</f>
        <v>910.19183267930237</v>
      </c>
      <c r="L16" s="3">
        <v>160</v>
      </c>
      <c r="M16" s="3">
        <f t="shared" ref="M16:M24" si="41">I16/L16</f>
        <v>20.990334207077332</v>
      </c>
      <c r="N16" s="3">
        <f t="shared" ref="N16:N24" si="42">J16/L16</f>
        <v>113.01503112712973</v>
      </c>
      <c r="O16" s="3">
        <f t="shared" ref="O16:O24" si="43">K16/L16</f>
        <v>5.6886989542456394</v>
      </c>
      <c r="P16" s="3">
        <f>O16*200</f>
        <v>1137.739790849128</v>
      </c>
      <c r="Q16" s="3">
        <f>N16*30</f>
        <v>3390.4509338138919</v>
      </c>
      <c r="R16" s="3">
        <f>S16*Q16/25000</f>
        <v>149.17984108781124</v>
      </c>
      <c r="S16" s="3">
        <v>1100</v>
      </c>
      <c r="T16" s="3">
        <f t="shared" ref="T16:T22" si="44">S16*0.8*L16*G16*1000000</f>
        <v>214.86079999999998</v>
      </c>
      <c r="V16" s="3" t="e">
        <f t="shared" ref="V16:V25" si="45">T16/U16</f>
        <v>#DIV/0!</v>
      </c>
    </row>
    <row r="17" spans="1:28" s="3" customFormat="1" x14ac:dyDescent="0.25">
      <c r="A17" s="3">
        <v>1.5E-3</v>
      </c>
      <c r="B17" s="3">
        <v>8000000</v>
      </c>
      <c r="C17" s="3">
        <v>176.6</v>
      </c>
      <c r="D17" s="3">
        <v>2.0500000000000002E-9</v>
      </c>
      <c r="E17" s="3">
        <f>2*D17/A17</f>
        <v>2.7333333333333336E-6</v>
      </c>
      <c r="F17" s="3">
        <f>C17/B17</f>
        <v>2.2074999999999998E-5</v>
      </c>
      <c r="G17" s="3">
        <f>0.000000001526</f>
        <v>1.5259999999999999E-9</v>
      </c>
      <c r="H17" s="3">
        <f>(G17*C17*C17*D17)^0.25*B17^-0.5 *A17^-0.25</f>
        <v>1.0040483806185104E-6</v>
      </c>
      <c r="I17" s="3">
        <f t="shared" si="38"/>
        <v>2238.9689820882486</v>
      </c>
      <c r="J17" s="3">
        <f t="shared" si="39"/>
        <v>18082.404980340758</v>
      </c>
      <c r="K17" s="3">
        <f t="shared" si="40"/>
        <v>822.4511636783343</v>
      </c>
      <c r="L17" s="3">
        <v>150</v>
      </c>
      <c r="M17" s="3">
        <f t="shared" si="41"/>
        <v>14.926459880588324</v>
      </c>
      <c r="N17" s="3">
        <f t="shared" si="42"/>
        <v>120.54936653560505</v>
      </c>
      <c r="O17" s="3">
        <f t="shared" si="43"/>
        <v>5.483007757855562</v>
      </c>
      <c r="P17" s="3">
        <f t="shared" ref="P17:P19" si="46">O17*200</f>
        <v>1096.6015515711124</v>
      </c>
      <c r="Q17" s="3">
        <f>N17*30</f>
        <v>3616.4809960681514</v>
      </c>
      <c r="R17" s="3">
        <f t="shared" ref="R17:R25" si="47">S17*Q17/25000</f>
        <v>159.12516382699866</v>
      </c>
      <c r="S17" s="3">
        <v>1100</v>
      </c>
      <c r="T17" s="3">
        <f t="shared" si="44"/>
        <v>201.43199999999999</v>
      </c>
      <c r="V17" s="3" t="e">
        <f t="shared" si="45"/>
        <v>#DIV/0!</v>
      </c>
      <c r="W17" s="3">
        <f t="shared" ref="W17:W22" si="48">A17^-0.4846*B17^-0.22</f>
        <v>0.70759764481416065</v>
      </c>
      <c r="Y17" s="3">
        <f t="shared" ref="Y17:Z22" si="49">LN(A17)</f>
        <v>-6.5022901708739722</v>
      </c>
      <c r="Z17" s="3">
        <f t="shared" si="49"/>
        <v>15.89495209964411</v>
      </c>
      <c r="AA17" s="3" t="e">
        <f t="shared" ref="AA17:AA24" si="50">LN(V17*0.000001)</f>
        <v>#DIV/0!</v>
      </c>
      <c r="AB17" s="3" t="e">
        <f t="shared" ref="AB17:AB24" si="51">(V17/MAX(ABS(V17-(T17/(U17-1))),ABS(V17-(T17/(U17+1)))))^2</f>
        <v>#DIV/0!</v>
      </c>
    </row>
    <row r="18" spans="1:28" s="3" customFormat="1" x14ac:dyDescent="0.25">
      <c r="A18" s="3">
        <v>2E-3</v>
      </c>
      <c r="B18" s="3">
        <v>8000000</v>
      </c>
      <c r="C18" s="3">
        <v>176.6</v>
      </c>
      <c r="D18" s="3">
        <v>2.0500000000000002E-9</v>
      </c>
      <c r="E18" s="3">
        <f t="shared" ref="E18:E25" si="52">2*D18/A18</f>
        <v>2.0500000000000003E-6</v>
      </c>
      <c r="F18" s="3">
        <f t="shared" ref="F18:F24" si="53">C18/B18</f>
        <v>2.2074999999999998E-5</v>
      </c>
      <c r="G18" s="3">
        <f t="shared" ref="G18:G25" si="54">0.000000001526</f>
        <v>1.5259999999999999E-9</v>
      </c>
      <c r="H18" s="3">
        <f t="shared" ref="H18:H24" si="55">(G18*C18*C18*D18)^0.25*B18^-0.5 *A18^-0.25</f>
        <v>9.3437230177718005E-7</v>
      </c>
      <c r="I18" s="3">
        <f t="shared" si="38"/>
        <v>1679.2267365661864</v>
      </c>
      <c r="J18" s="3">
        <f t="shared" si="39"/>
        <v>18082.404980340758</v>
      </c>
      <c r="K18" s="3">
        <f t="shared" si="40"/>
        <v>765.37704929323399</v>
      </c>
      <c r="L18" s="3">
        <v>140</v>
      </c>
      <c r="M18" s="3">
        <f t="shared" si="41"/>
        <v>11.994476689758475</v>
      </c>
      <c r="N18" s="3">
        <f t="shared" si="42"/>
        <v>129.16003557386256</v>
      </c>
      <c r="O18" s="3">
        <f t="shared" si="43"/>
        <v>5.4669789235230999</v>
      </c>
      <c r="P18" s="3">
        <f t="shared" si="46"/>
        <v>1093.3957847046199</v>
      </c>
      <c r="Q18" s="3">
        <f t="shared" ref="Q18:Q24" si="56">N18*30</f>
        <v>3874.8010672158766</v>
      </c>
      <c r="R18" s="3">
        <f t="shared" si="47"/>
        <v>170.49124695749856</v>
      </c>
      <c r="S18" s="3">
        <v>1100</v>
      </c>
      <c r="T18" s="3">
        <f t="shared" si="44"/>
        <v>188.00319999999999</v>
      </c>
      <c r="V18" s="3" t="e">
        <f t="shared" si="45"/>
        <v>#DIV/0!</v>
      </c>
      <c r="W18" s="3">
        <f t="shared" si="48"/>
        <v>0.615518438151891</v>
      </c>
      <c r="Y18" s="3">
        <f t="shared" si="49"/>
        <v>-6.2146080984221914</v>
      </c>
      <c r="Z18" s="3">
        <f t="shared" si="49"/>
        <v>15.89495209964411</v>
      </c>
      <c r="AA18" s="3" t="e">
        <f t="shared" si="50"/>
        <v>#DIV/0!</v>
      </c>
      <c r="AB18" s="3" t="e">
        <f t="shared" si="51"/>
        <v>#DIV/0!</v>
      </c>
    </row>
    <row r="19" spans="1:28" s="3" customFormat="1" x14ac:dyDescent="0.25">
      <c r="A19" s="3">
        <v>2.5000000000000001E-3</v>
      </c>
      <c r="B19" s="3">
        <v>8000000</v>
      </c>
      <c r="C19" s="3">
        <v>176.6</v>
      </c>
      <c r="D19" s="3">
        <v>2.0500000000000002E-9</v>
      </c>
      <c r="E19" s="3">
        <f t="shared" si="52"/>
        <v>1.6400000000000002E-6</v>
      </c>
      <c r="F19" s="3">
        <f t="shared" si="53"/>
        <v>2.2074999999999998E-5</v>
      </c>
      <c r="G19" s="3">
        <f t="shared" si="54"/>
        <v>1.5259999999999999E-9</v>
      </c>
      <c r="H19" s="3">
        <f t="shared" si="55"/>
        <v>8.8367476409075116E-7</v>
      </c>
      <c r="I19" s="3">
        <f t="shared" si="38"/>
        <v>1343.381389252949</v>
      </c>
      <c r="J19" s="3">
        <f t="shared" si="39"/>
        <v>18082.404980340758</v>
      </c>
      <c r="K19" s="3">
        <f t="shared" si="40"/>
        <v>723.84892209268605</v>
      </c>
      <c r="L19" s="3">
        <v>135</v>
      </c>
      <c r="M19" s="3">
        <f t="shared" si="41"/>
        <v>9.9509732537255484</v>
      </c>
      <c r="N19" s="3">
        <f t="shared" si="42"/>
        <v>133.94374059511674</v>
      </c>
      <c r="O19" s="3">
        <f t="shared" si="43"/>
        <v>5.3618438673532296</v>
      </c>
      <c r="P19" s="3">
        <f t="shared" si="46"/>
        <v>1072.3687734706459</v>
      </c>
      <c r="Q19" s="3">
        <f t="shared" si="56"/>
        <v>4018.3122178535023</v>
      </c>
      <c r="R19" s="3">
        <f t="shared" si="47"/>
        <v>176.80573758555408</v>
      </c>
      <c r="S19" s="3">
        <v>1100</v>
      </c>
      <c r="T19" s="3">
        <f t="shared" si="44"/>
        <v>181.28879999999998</v>
      </c>
      <c r="V19" s="3" t="e">
        <f t="shared" si="45"/>
        <v>#DIV/0!</v>
      </c>
      <c r="W19" s="3">
        <f t="shared" si="48"/>
        <v>0.55243155125674936</v>
      </c>
      <c r="Y19" s="3">
        <f t="shared" si="49"/>
        <v>-5.9914645471079817</v>
      </c>
      <c r="Z19" s="3">
        <f t="shared" si="49"/>
        <v>15.89495209964411</v>
      </c>
      <c r="AA19" s="3" t="e">
        <f t="shared" si="50"/>
        <v>#DIV/0!</v>
      </c>
      <c r="AB19" s="3" t="e">
        <f t="shared" si="51"/>
        <v>#DIV/0!</v>
      </c>
    </row>
    <row r="20" spans="1:28" s="3" customFormat="1" x14ac:dyDescent="0.25">
      <c r="A20" s="3">
        <v>3.0000000000000001E-3</v>
      </c>
      <c r="B20" s="3">
        <v>8000000</v>
      </c>
      <c r="C20" s="3">
        <v>176.6</v>
      </c>
      <c r="D20" s="3">
        <v>2.0500000000000002E-9</v>
      </c>
      <c r="E20" s="3">
        <f t="shared" si="52"/>
        <v>1.3666666666666668E-6</v>
      </c>
      <c r="F20" s="3">
        <f t="shared" si="53"/>
        <v>2.2074999999999998E-5</v>
      </c>
      <c r="G20" s="3">
        <f t="shared" si="54"/>
        <v>1.5259999999999999E-9</v>
      </c>
      <c r="H20" s="3">
        <f t="shared" si="55"/>
        <v>8.4430068400340259E-7</v>
      </c>
      <c r="I20" s="3">
        <f t="shared" si="38"/>
        <v>1119.4844910441243</v>
      </c>
      <c r="J20" s="3">
        <f t="shared" si="39"/>
        <v>18082.404980340758</v>
      </c>
      <c r="K20" s="3">
        <f t="shared" si="40"/>
        <v>691.5962352583573</v>
      </c>
      <c r="L20" s="3">
        <v>125</v>
      </c>
      <c r="M20" s="3">
        <f t="shared" si="41"/>
        <v>8.9558759283529952</v>
      </c>
      <c r="N20" s="3">
        <f t="shared" si="42"/>
        <v>144.65923984272607</v>
      </c>
      <c r="O20" s="3">
        <f t="shared" si="43"/>
        <v>5.5327698820668587</v>
      </c>
      <c r="P20" s="3">
        <f>O20*100</f>
        <v>553.27698820668593</v>
      </c>
      <c r="Q20" s="3">
        <f t="shared" si="56"/>
        <v>4339.777195281782</v>
      </c>
      <c r="R20" s="3">
        <f>S20*Q20/25000</f>
        <v>104.15465268676277</v>
      </c>
      <c r="S20" s="3">
        <v>600</v>
      </c>
      <c r="T20" s="3">
        <f t="shared" si="44"/>
        <v>91.56</v>
      </c>
      <c r="V20" s="3" t="e">
        <f t="shared" si="45"/>
        <v>#DIV/0!</v>
      </c>
      <c r="W20" s="3">
        <f t="shared" si="48"/>
        <v>0.50571663885592122</v>
      </c>
      <c r="Y20" s="3">
        <f t="shared" si="49"/>
        <v>-5.8091429903140277</v>
      </c>
      <c r="Z20" s="3">
        <f t="shared" si="49"/>
        <v>15.89495209964411</v>
      </c>
      <c r="AA20" s="3" t="e">
        <f t="shared" si="50"/>
        <v>#DIV/0!</v>
      </c>
      <c r="AB20" s="3" t="e">
        <f t="shared" si="51"/>
        <v>#DIV/0!</v>
      </c>
    </row>
    <row r="21" spans="1:28" s="3" customFormat="1" x14ac:dyDescent="0.25">
      <c r="A21" s="3">
        <v>3.5000000000000001E-3</v>
      </c>
      <c r="B21" s="3">
        <v>8000000</v>
      </c>
      <c r="C21" s="3">
        <v>176.6</v>
      </c>
      <c r="D21" s="3">
        <v>2.0500000000000002E-9</v>
      </c>
      <c r="E21" s="3">
        <f t="shared" si="52"/>
        <v>1.1714285714285715E-6</v>
      </c>
      <c r="F21" s="3">
        <f t="shared" si="53"/>
        <v>2.2074999999999998E-5</v>
      </c>
      <c r="G21" s="3">
        <f t="shared" si="54"/>
        <v>1.5259999999999999E-9</v>
      </c>
      <c r="H21" s="3">
        <f t="shared" si="55"/>
        <v>8.123822834996488E-7</v>
      </c>
      <c r="I21" s="3">
        <f t="shared" si="38"/>
        <v>959.55813518067782</v>
      </c>
      <c r="J21" s="3">
        <f t="shared" si="39"/>
        <v>18082.404980340758</v>
      </c>
      <c r="K21" s="3">
        <f t="shared" si="40"/>
        <v>665.45075647087879</v>
      </c>
      <c r="L21" s="3">
        <v>125</v>
      </c>
      <c r="M21" s="3">
        <f t="shared" si="41"/>
        <v>7.6764650814454223</v>
      </c>
      <c r="N21" s="3">
        <f t="shared" si="42"/>
        <v>144.65923984272607</v>
      </c>
      <c r="O21" s="3">
        <f t="shared" si="43"/>
        <v>5.3236060517670305</v>
      </c>
      <c r="P21" s="3">
        <f>O21*100</f>
        <v>532.36060517670307</v>
      </c>
      <c r="Q21" s="3">
        <f t="shared" si="56"/>
        <v>4339.777195281782</v>
      </c>
      <c r="R21" s="3">
        <f t="shared" si="47"/>
        <v>104.15465268676277</v>
      </c>
      <c r="S21" s="3">
        <v>600</v>
      </c>
      <c r="T21" s="3">
        <f t="shared" si="44"/>
        <v>91.56</v>
      </c>
      <c r="V21" s="3" t="e">
        <f t="shared" si="45"/>
        <v>#DIV/0!</v>
      </c>
      <c r="W21" s="3">
        <f t="shared" si="48"/>
        <v>0.46931542516926578</v>
      </c>
      <c r="Y21" s="3">
        <f t="shared" si="49"/>
        <v>-5.6549923104867688</v>
      </c>
      <c r="Z21" s="3">
        <f t="shared" si="49"/>
        <v>15.89495209964411</v>
      </c>
      <c r="AA21" s="3" t="e">
        <f t="shared" si="50"/>
        <v>#DIV/0!</v>
      </c>
      <c r="AB21" s="3" t="e">
        <f t="shared" si="51"/>
        <v>#DIV/0!</v>
      </c>
    </row>
    <row r="22" spans="1:28" s="3" customFormat="1" x14ac:dyDescent="0.25">
      <c r="A22" s="3">
        <v>4.0000000000000001E-3</v>
      </c>
      <c r="B22" s="3">
        <v>8000000</v>
      </c>
      <c r="C22" s="3">
        <v>176.6</v>
      </c>
      <c r="D22" s="3">
        <v>2.0500000000000002E-9</v>
      </c>
      <c r="E22" s="3">
        <f t="shared" si="52"/>
        <v>1.0250000000000001E-6</v>
      </c>
      <c r="F22" s="3">
        <f t="shared" si="53"/>
        <v>2.2074999999999998E-5</v>
      </c>
      <c r="G22" s="3">
        <f t="shared" si="54"/>
        <v>1.5259999999999999E-9</v>
      </c>
      <c r="H22" s="3">
        <f t="shared" si="55"/>
        <v>7.8571031907679265E-7</v>
      </c>
      <c r="I22" s="3">
        <f t="shared" si="38"/>
        <v>839.61336828309322</v>
      </c>
      <c r="J22" s="3">
        <f t="shared" si="39"/>
        <v>18082.404980340758</v>
      </c>
      <c r="K22" s="3">
        <f t="shared" si="40"/>
        <v>643.60281706814601</v>
      </c>
      <c r="L22" s="3">
        <v>120</v>
      </c>
      <c r="M22" s="3">
        <f t="shared" si="41"/>
        <v>6.996778069025777</v>
      </c>
      <c r="N22" s="3">
        <f t="shared" si="42"/>
        <v>150.68670816950632</v>
      </c>
      <c r="O22" s="3">
        <f t="shared" si="43"/>
        <v>5.3633568089012167</v>
      </c>
      <c r="P22" s="3">
        <f t="shared" ref="P22:P25" si="57">O22*100</f>
        <v>536.33568089012169</v>
      </c>
      <c r="Q22" s="3">
        <f t="shared" si="56"/>
        <v>4520.6012450851895</v>
      </c>
      <c r="R22" s="3">
        <f t="shared" si="47"/>
        <v>108.49442988204456</v>
      </c>
      <c r="S22" s="3">
        <v>600</v>
      </c>
      <c r="T22" s="3">
        <f t="shared" si="44"/>
        <v>87.897599999999997</v>
      </c>
      <c r="V22" s="3" t="e">
        <f t="shared" si="45"/>
        <v>#DIV/0!</v>
      </c>
      <c r="W22" s="3">
        <f t="shared" si="48"/>
        <v>0.43990807201990167</v>
      </c>
      <c r="Y22" s="3">
        <f t="shared" si="49"/>
        <v>-5.521460917862246</v>
      </c>
      <c r="Z22" s="3">
        <f t="shared" si="49"/>
        <v>15.89495209964411</v>
      </c>
      <c r="AA22" s="3" t="e">
        <f t="shared" si="50"/>
        <v>#DIV/0!</v>
      </c>
      <c r="AB22" s="3" t="e">
        <f t="shared" si="51"/>
        <v>#DIV/0!</v>
      </c>
    </row>
    <row r="23" spans="1:28" s="3" customFormat="1" x14ac:dyDescent="0.25">
      <c r="A23" s="3">
        <v>4.4999999999999997E-3</v>
      </c>
      <c r="B23" s="3">
        <v>8000000</v>
      </c>
      <c r="C23" s="3">
        <v>176.6</v>
      </c>
      <c r="D23" s="3">
        <v>2.0500000000000002E-9</v>
      </c>
      <c r="E23" s="3">
        <f t="shared" si="52"/>
        <v>9.1111111111111126E-7</v>
      </c>
      <c r="F23" s="3">
        <f t="shared" si="53"/>
        <v>2.2074999999999998E-5</v>
      </c>
      <c r="G23" s="3">
        <f t="shared" si="54"/>
        <v>1.5259999999999999E-9</v>
      </c>
      <c r="H23" s="3">
        <f t="shared" si="55"/>
        <v>7.6291178971463706E-7</v>
      </c>
      <c r="I23" s="3">
        <f t="shared" si="38"/>
        <v>746.32299402941624</v>
      </c>
      <c r="J23" s="3">
        <f t="shared" si="39"/>
        <v>18082.404980340758</v>
      </c>
      <c r="K23" s="3">
        <f t="shared" si="40"/>
        <v>624.92774386847725</v>
      </c>
      <c r="L23" s="3">
        <v>110</v>
      </c>
      <c r="M23" s="3">
        <f t="shared" si="41"/>
        <v>6.7847544911765114</v>
      </c>
      <c r="N23" s="3">
        <f t="shared" si="42"/>
        <v>164.38549982127961</v>
      </c>
      <c r="O23" s="3">
        <f t="shared" si="43"/>
        <v>5.6811613078952474</v>
      </c>
      <c r="P23" s="3">
        <f t="shared" si="57"/>
        <v>568.11613078952473</v>
      </c>
      <c r="Q23" s="3">
        <f t="shared" si="56"/>
        <v>4931.5649946383883</v>
      </c>
      <c r="R23" s="3">
        <f t="shared" si="47"/>
        <v>118.35755987132131</v>
      </c>
      <c r="S23" s="3">
        <v>600</v>
      </c>
      <c r="T23" s="3">
        <f>S23*0.8*L35*G35*1000000</f>
        <v>95.222399999999993</v>
      </c>
      <c r="V23" s="3" t="e">
        <f t="shared" si="45"/>
        <v>#DIV/0!</v>
      </c>
      <c r="W23" s="3">
        <f>A35^-0.4846*B35^-0.22</f>
        <v>0.52079339924016566</v>
      </c>
      <c r="Y23" s="3">
        <f>LN(A35)</f>
        <v>-5.8091429903140277</v>
      </c>
      <c r="Z23" s="3">
        <f>LN(B35)</f>
        <v>15.761420707019587</v>
      </c>
      <c r="AA23" s="3" t="e">
        <f t="shared" si="50"/>
        <v>#DIV/0!</v>
      </c>
      <c r="AB23" s="3" t="e">
        <f t="shared" si="51"/>
        <v>#DIV/0!</v>
      </c>
    </row>
    <row r="24" spans="1:28" s="3" customFormat="1" x14ac:dyDescent="0.25">
      <c r="A24" s="3">
        <v>5.0000000000000001E-3</v>
      </c>
      <c r="B24" s="3">
        <v>8000000</v>
      </c>
      <c r="C24" s="3">
        <v>176.6</v>
      </c>
      <c r="D24" s="3">
        <v>2.0500000000000002E-9</v>
      </c>
      <c r="E24" s="3">
        <f t="shared" si="52"/>
        <v>8.2000000000000009E-7</v>
      </c>
      <c r="F24" s="3">
        <f t="shared" si="53"/>
        <v>2.2074999999999998E-5</v>
      </c>
      <c r="G24" s="3">
        <f t="shared" si="54"/>
        <v>1.5259999999999999E-9</v>
      </c>
      <c r="H24" s="3">
        <f t="shared" si="55"/>
        <v>7.4307894137408467E-7</v>
      </c>
      <c r="I24" s="3">
        <f t="shared" si="38"/>
        <v>671.69069462647451</v>
      </c>
      <c r="J24" s="3">
        <f t="shared" si="39"/>
        <v>18082.404980340758</v>
      </c>
      <c r="K24" s="3">
        <f t="shared" si="40"/>
        <v>608.68196377300512</v>
      </c>
      <c r="L24" s="3">
        <v>105</v>
      </c>
      <c r="M24" s="3">
        <f t="shared" si="41"/>
        <v>6.397054234537852</v>
      </c>
      <c r="N24" s="3">
        <f t="shared" si="42"/>
        <v>172.21338076515008</v>
      </c>
      <c r="O24" s="3">
        <f t="shared" si="43"/>
        <v>5.79697108355243</v>
      </c>
      <c r="P24" s="3">
        <f t="shared" si="57"/>
        <v>579.69710835524302</v>
      </c>
      <c r="Q24" s="3">
        <f t="shared" si="56"/>
        <v>5166.4014229545028</v>
      </c>
      <c r="R24" s="3">
        <f t="shared" si="47"/>
        <v>123.99363415090806</v>
      </c>
      <c r="S24" s="3">
        <v>600</v>
      </c>
      <c r="T24" s="3">
        <f>S24*0.8*L36*G36*1000000</f>
        <v>91.56</v>
      </c>
      <c r="V24" s="3" t="e">
        <f t="shared" si="45"/>
        <v>#DIV/0!</v>
      </c>
      <c r="W24" s="3">
        <f>A36^-0.4846*B36^-0.22</f>
        <v>0.48330696838982151</v>
      </c>
      <c r="Y24" s="3">
        <f>LN(A36)</f>
        <v>-5.6549923104867688</v>
      </c>
      <c r="Z24" s="3">
        <f>LN(B36)</f>
        <v>15.761420707019587</v>
      </c>
      <c r="AA24" s="3" t="e">
        <f t="shared" si="50"/>
        <v>#DIV/0!</v>
      </c>
      <c r="AB24" s="3" t="e">
        <f t="shared" si="51"/>
        <v>#DIV/0!</v>
      </c>
    </row>
    <row r="25" spans="1:28" s="3" customFormat="1" x14ac:dyDescent="0.25">
      <c r="A25" s="3">
        <v>6.0000000000000001E-3</v>
      </c>
      <c r="B25" s="3">
        <v>8000000</v>
      </c>
      <c r="C25" s="3">
        <v>176.6</v>
      </c>
      <c r="D25" s="3">
        <v>2.0500000000000002E-9</v>
      </c>
      <c r="E25" s="3">
        <f t="shared" si="52"/>
        <v>6.8333333333333339E-7</v>
      </c>
      <c r="F25" s="3">
        <f>C25/B25</f>
        <v>2.2074999999999998E-5</v>
      </c>
      <c r="G25" s="3">
        <f t="shared" si="54"/>
        <v>1.5259999999999999E-9</v>
      </c>
      <c r="H25" s="3">
        <f>(G25*C25*C25*D25)^0.25*B25^-0.5 *A25^-0.25</f>
        <v>7.0996941857472043E-7</v>
      </c>
      <c r="I25" s="3">
        <f>E25/(0.8*G25)</f>
        <v>559.74224552206215</v>
      </c>
      <c r="J25" s="3">
        <f>F25/(0.8*G25)</f>
        <v>18082.404980340758</v>
      </c>
      <c r="K25" s="3">
        <f>H25/(0.8*G25)</f>
        <v>581.56079503171725</v>
      </c>
      <c r="L25" s="3">
        <v>100</v>
      </c>
      <c r="M25" s="3">
        <f>I25/L25</f>
        <v>5.5974224552206211</v>
      </c>
      <c r="N25" s="3">
        <f>J25/L25</f>
        <v>180.82404980340758</v>
      </c>
      <c r="O25" s="3">
        <f>K25/L25</f>
        <v>5.8156079503171725</v>
      </c>
      <c r="P25" s="3">
        <f t="shared" si="57"/>
        <v>581.56079503171725</v>
      </c>
      <c r="Q25" s="3">
        <f>N25*30</f>
        <v>5424.7214941022276</v>
      </c>
      <c r="R25" s="3">
        <f t="shared" si="47"/>
        <v>130.19331585845345</v>
      </c>
      <c r="S25" s="3">
        <v>600</v>
      </c>
      <c r="T25" s="3">
        <f>S25*0.8*L37*G37*1000000</f>
        <v>87.897599999999997</v>
      </c>
      <c r="V25" s="3" t="e">
        <f t="shared" si="45"/>
        <v>#DIV/0!</v>
      </c>
    </row>
    <row r="27" spans="1:28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S27" t="s">
        <v>17</v>
      </c>
      <c r="T27" t="s">
        <v>18</v>
      </c>
      <c r="V27" t="s">
        <v>20</v>
      </c>
      <c r="Y27" t="s">
        <v>22</v>
      </c>
      <c r="Z27" t="s">
        <v>23</v>
      </c>
      <c r="AA27" t="s">
        <v>24</v>
      </c>
      <c r="AB27" t="s">
        <v>25</v>
      </c>
    </row>
    <row r="28" spans="1:28" s="3" customFormat="1" x14ac:dyDescent="0.25">
      <c r="A28" s="3">
        <v>5.0000000000000001E-4</v>
      </c>
      <c r="B28" s="3">
        <v>7000000</v>
      </c>
      <c r="C28" s="3">
        <v>176.6</v>
      </c>
      <c r="D28" s="3">
        <v>2.0500000000000002E-9</v>
      </c>
      <c r="E28" s="3">
        <f>2*D28/A28</f>
        <v>8.2000000000000011E-6</v>
      </c>
      <c r="F28" s="3">
        <f>C28/B28</f>
        <v>2.5228571428571429E-5</v>
      </c>
      <c r="G28" s="3">
        <f t="shared" ref="G28:G37" si="58">0.000000001526</f>
        <v>1.5259999999999999E-9</v>
      </c>
      <c r="H28" s="3">
        <f t="shared" ref="H28:H36" si="59">(G28*C28*C28*D28)^0.25*B28^-0.5 *A28^-0.25</f>
        <v>1.412638138542522E-6</v>
      </c>
      <c r="I28" s="3">
        <f t="shared" ref="I28:I36" si="60">E28/(0.8*G28)</f>
        <v>6716.9069462647458</v>
      </c>
      <c r="J28" s="3">
        <f t="shared" ref="J28:J36" si="61">F28/(0.8*G28)</f>
        <v>20665.605691818011</v>
      </c>
      <c r="K28" s="3">
        <f t="shared" ref="K28:K36" si="62">H28/(0.8*G28)</f>
        <v>1157.1413323578981</v>
      </c>
      <c r="L28" s="3">
        <v>200</v>
      </c>
      <c r="M28" s="3">
        <f t="shared" ref="M28:M36" si="63">I28/L28</f>
        <v>33.584534731323728</v>
      </c>
      <c r="N28" s="3">
        <f t="shared" ref="N28:N36" si="64">J28/L28</f>
        <v>103.32802845909005</v>
      </c>
      <c r="O28" s="3">
        <f t="shared" ref="O28:O36" si="65">K28/L28</f>
        <v>5.785706661789491</v>
      </c>
      <c r="P28" s="3">
        <f>O28*200</f>
        <v>1157.1413323578981</v>
      </c>
      <c r="Q28" s="3">
        <f t="shared" ref="Q28:Q36" si="66">N28*30</f>
        <v>3099.8408537727014</v>
      </c>
      <c r="R28" s="3">
        <f>S28*Q28/25000</f>
        <v>136.39299756599885</v>
      </c>
      <c r="S28" s="3">
        <v>1100</v>
      </c>
      <c r="T28" s="3">
        <f t="shared" ref="T28:T37" si="67">S28*0.8*L28*G28*1000000</f>
        <v>268.57599999999996</v>
      </c>
      <c r="V28" s="3" t="e">
        <f t="shared" ref="V28:V36" si="68">T28/U28</f>
        <v>#DIV/0!</v>
      </c>
      <c r="W28" s="3">
        <f t="shared" ref="W28:W34" si="69">A28^-0.4846*B28^-0.22</f>
        <v>1.2409593828926957</v>
      </c>
      <c r="Y28" s="3">
        <f t="shared" ref="Y28:Z34" si="70">LN(A28)</f>
        <v>-7.6009024595420822</v>
      </c>
      <c r="Z28" s="3">
        <f t="shared" si="70"/>
        <v>15.761420707019587</v>
      </c>
      <c r="AA28" s="3" t="e">
        <f t="shared" ref="AA28:AA36" si="71">LN(V28*0.000001)</f>
        <v>#DIV/0!</v>
      </c>
      <c r="AB28" s="3" t="e">
        <f t="shared" ref="AB28:AB36" si="72">(V28/MAX(ABS(V28-(T28/(U28-1))),ABS(V28-(T28/(U28+1)))))^2</f>
        <v>#DIV/0!</v>
      </c>
    </row>
    <row r="29" spans="1:28" s="3" customFormat="1" x14ac:dyDescent="0.25">
      <c r="A29" s="3">
        <v>8.4999999999999995E-4</v>
      </c>
      <c r="B29" s="3">
        <v>7000000</v>
      </c>
      <c r="C29" s="3">
        <v>176.6</v>
      </c>
      <c r="D29" s="3">
        <v>2.0500000000000002E-9</v>
      </c>
      <c r="E29" s="3">
        <f t="shared" ref="E29:E37" si="73">2*D29/A29</f>
        <v>4.8235294117647061E-6</v>
      </c>
      <c r="F29" s="3">
        <f t="shared" ref="F29:F37" si="74">C29/B29</f>
        <v>2.5228571428571429E-5</v>
      </c>
      <c r="G29" s="3">
        <f t="shared" si="58"/>
        <v>1.5259999999999999E-9</v>
      </c>
      <c r="H29" s="3">
        <f t="shared" si="59"/>
        <v>1.2371395665579155E-6</v>
      </c>
      <c r="I29" s="3">
        <f t="shared" si="60"/>
        <v>3951.1217330969089</v>
      </c>
      <c r="J29" s="3">
        <f t="shared" si="61"/>
        <v>20665.605691818011</v>
      </c>
      <c r="K29" s="3">
        <f t="shared" si="62"/>
        <v>1013.3843107453437</v>
      </c>
      <c r="L29" s="3">
        <v>180</v>
      </c>
      <c r="M29" s="3">
        <f t="shared" si="63"/>
        <v>21.950676294982827</v>
      </c>
      <c r="N29" s="3">
        <f t="shared" si="64"/>
        <v>114.80892051010007</v>
      </c>
      <c r="O29" s="3">
        <f t="shared" si="65"/>
        <v>5.6299128374741318</v>
      </c>
      <c r="P29" s="3">
        <f t="shared" ref="P29:P32" si="75">O29*200</f>
        <v>1125.9825674948263</v>
      </c>
      <c r="Q29" s="3">
        <f t="shared" si="66"/>
        <v>3444.267615303002</v>
      </c>
      <c r="R29" s="3">
        <f t="shared" ref="R29:R37" si="76">S29*Q29/25000</f>
        <v>151.5477750733321</v>
      </c>
      <c r="S29" s="3">
        <v>1100</v>
      </c>
      <c r="T29" s="3">
        <f t="shared" si="67"/>
        <v>241.71839999999997</v>
      </c>
      <c r="V29" s="3" t="e">
        <f t="shared" si="68"/>
        <v>#DIV/0!</v>
      </c>
      <c r="W29" s="3">
        <f t="shared" si="69"/>
        <v>0.95958183868788827</v>
      </c>
      <c r="Y29" s="3">
        <f t="shared" si="70"/>
        <v>-7.0702742084799119</v>
      </c>
      <c r="Z29" s="3">
        <f t="shared" si="70"/>
        <v>15.761420707019587</v>
      </c>
      <c r="AA29" s="3" t="e">
        <f t="shared" si="71"/>
        <v>#DIV/0!</v>
      </c>
      <c r="AB29" s="3" t="e">
        <f t="shared" si="72"/>
        <v>#DIV/0!</v>
      </c>
    </row>
    <row r="30" spans="1:28" s="3" customFormat="1" x14ac:dyDescent="0.25">
      <c r="A30" s="3">
        <v>1E-3</v>
      </c>
      <c r="B30" s="3">
        <v>7000000</v>
      </c>
      <c r="C30" s="3">
        <v>176.6</v>
      </c>
      <c r="D30" s="3">
        <v>2.0500000000000002E-9</v>
      </c>
      <c r="E30" s="3">
        <f t="shared" si="73"/>
        <v>4.1000000000000006E-6</v>
      </c>
      <c r="F30" s="3">
        <f t="shared" si="74"/>
        <v>2.5228571428571429E-5</v>
      </c>
      <c r="G30" s="3">
        <f t="shared" si="58"/>
        <v>1.5259999999999999E-9</v>
      </c>
      <c r="H30" s="3">
        <f t="shared" si="59"/>
        <v>1.187882346751087E-6</v>
      </c>
      <c r="I30" s="3">
        <f t="shared" si="60"/>
        <v>3358.4534731323729</v>
      </c>
      <c r="J30" s="3">
        <f t="shared" si="61"/>
        <v>20665.605691818011</v>
      </c>
      <c r="K30" s="3">
        <f t="shared" si="62"/>
        <v>973.03599832166367</v>
      </c>
      <c r="L30" s="3">
        <v>170</v>
      </c>
      <c r="M30" s="3">
        <f t="shared" si="63"/>
        <v>19.755608665484548</v>
      </c>
      <c r="N30" s="3">
        <f t="shared" si="64"/>
        <v>121.56238642245889</v>
      </c>
      <c r="O30" s="3">
        <f t="shared" si="65"/>
        <v>5.723741166598022</v>
      </c>
      <c r="P30" s="3">
        <f t="shared" si="75"/>
        <v>1144.7482333196044</v>
      </c>
      <c r="Q30" s="3">
        <f t="shared" si="66"/>
        <v>3646.8715926737664</v>
      </c>
      <c r="R30" s="3">
        <f t="shared" si="76"/>
        <v>160.46235007764571</v>
      </c>
      <c r="S30" s="3">
        <v>1100</v>
      </c>
      <c r="T30" s="3">
        <f t="shared" si="67"/>
        <v>228.28960000000001</v>
      </c>
      <c r="V30" s="3" t="e">
        <f t="shared" si="68"/>
        <v>#DIV/0!</v>
      </c>
      <c r="W30" s="3">
        <f t="shared" si="69"/>
        <v>0.88690771185089889</v>
      </c>
      <c r="Y30" s="3">
        <f t="shared" si="70"/>
        <v>-6.9077552789821368</v>
      </c>
      <c r="Z30" s="3">
        <f t="shared" si="70"/>
        <v>15.761420707019587</v>
      </c>
      <c r="AA30" s="3" t="e">
        <f t="shared" si="71"/>
        <v>#DIV/0!</v>
      </c>
      <c r="AB30" s="3" t="e">
        <f t="shared" si="72"/>
        <v>#DIV/0!</v>
      </c>
    </row>
    <row r="31" spans="1:28" s="3" customFormat="1" x14ac:dyDescent="0.25">
      <c r="A31" s="3">
        <v>1.5E-3</v>
      </c>
      <c r="B31" s="3">
        <v>7000000</v>
      </c>
      <c r="C31" s="3">
        <v>176.6</v>
      </c>
      <c r="D31" s="3">
        <v>2.0500000000000002E-9</v>
      </c>
      <c r="E31" s="3">
        <f t="shared" si="73"/>
        <v>2.7333333333333336E-6</v>
      </c>
      <c r="F31" s="3">
        <f t="shared" si="74"/>
        <v>2.5228571428571429E-5</v>
      </c>
      <c r="G31" s="3">
        <f t="shared" si="58"/>
        <v>1.5259999999999999E-9</v>
      </c>
      <c r="H31" s="3">
        <f t="shared" si="59"/>
        <v>1.0733728685770467E-6</v>
      </c>
      <c r="I31" s="3">
        <f t="shared" si="60"/>
        <v>2238.9689820882486</v>
      </c>
      <c r="J31" s="3">
        <f t="shared" si="61"/>
        <v>20665.605691818011</v>
      </c>
      <c r="K31" s="3">
        <f t="shared" si="62"/>
        <v>879.23727766796094</v>
      </c>
      <c r="L31" s="3">
        <v>160</v>
      </c>
      <c r="M31" s="3">
        <f t="shared" si="63"/>
        <v>13.993556138051554</v>
      </c>
      <c r="N31" s="3">
        <f t="shared" si="64"/>
        <v>129.16003557386256</v>
      </c>
      <c r="O31" s="3">
        <f t="shared" si="65"/>
        <v>5.4952329854247557</v>
      </c>
      <c r="P31" s="3">
        <f t="shared" si="75"/>
        <v>1099.0465970849511</v>
      </c>
      <c r="Q31" s="3">
        <f t="shared" si="66"/>
        <v>3874.8010672158766</v>
      </c>
      <c r="R31" s="3">
        <f t="shared" si="76"/>
        <v>170.49124695749856</v>
      </c>
      <c r="S31" s="3">
        <v>1100</v>
      </c>
      <c r="T31" s="3">
        <f t="shared" si="67"/>
        <v>214.86079999999998</v>
      </c>
      <c r="V31" s="3" t="e">
        <f t="shared" si="68"/>
        <v>#DIV/0!</v>
      </c>
      <c r="W31" s="3">
        <f t="shared" si="69"/>
        <v>0.72869301585722845</v>
      </c>
      <c r="Y31" s="3">
        <f t="shared" si="70"/>
        <v>-6.5022901708739722</v>
      </c>
      <c r="Z31" s="3">
        <f t="shared" si="70"/>
        <v>15.761420707019587</v>
      </c>
      <c r="AA31" s="3" t="e">
        <f t="shared" si="71"/>
        <v>#DIV/0!</v>
      </c>
      <c r="AB31" s="3" t="e">
        <f t="shared" si="72"/>
        <v>#DIV/0!</v>
      </c>
    </row>
    <row r="32" spans="1:28" s="3" customFormat="1" x14ac:dyDescent="0.25">
      <c r="A32" s="3">
        <v>1.75E-3</v>
      </c>
      <c r="B32" s="3">
        <v>7000000</v>
      </c>
      <c r="C32" s="3">
        <v>176.6</v>
      </c>
      <c r="D32" s="3">
        <v>2.0500000000000002E-9</v>
      </c>
      <c r="E32" s="3">
        <f t="shared" si="73"/>
        <v>2.3428571428571429E-6</v>
      </c>
      <c r="F32" s="3">
        <f t="shared" si="74"/>
        <v>2.5228571428571429E-5</v>
      </c>
      <c r="G32" s="3">
        <f t="shared" si="58"/>
        <v>1.5259999999999999E-9</v>
      </c>
      <c r="H32" s="3">
        <f t="shared" si="59"/>
        <v>1.0327944990953905E-6</v>
      </c>
      <c r="I32" s="3">
        <f t="shared" si="60"/>
        <v>1919.1162703613556</v>
      </c>
      <c r="J32" s="3">
        <f t="shared" si="61"/>
        <v>20665.605691818011</v>
      </c>
      <c r="K32" s="3">
        <f t="shared" si="62"/>
        <v>845.99811524851782</v>
      </c>
      <c r="L32" s="3">
        <v>155</v>
      </c>
      <c r="M32" s="3">
        <f t="shared" si="63"/>
        <v>12.381395292653908</v>
      </c>
      <c r="N32" s="3">
        <f t="shared" si="64"/>
        <v>133.32648833430974</v>
      </c>
      <c r="O32" s="3">
        <f t="shared" si="65"/>
        <v>5.4580523564420504</v>
      </c>
      <c r="P32" s="3">
        <f t="shared" si="75"/>
        <v>1091.6104712884101</v>
      </c>
      <c r="Q32" s="3">
        <f t="shared" si="66"/>
        <v>3999.7946500292924</v>
      </c>
      <c r="R32" s="3">
        <f>S32*Q32/25000</f>
        <v>175.99096460128885</v>
      </c>
      <c r="S32" s="3">
        <v>1100</v>
      </c>
      <c r="T32" s="3">
        <f t="shared" si="67"/>
        <v>208.14639999999997</v>
      </c>
      <c r="V32" s="3" t="e">
        <f t="shared" si="68"/>
        <v>#DIV/0!</v>
      </c>
      <c r="Y32" s="3">
        <f t="shared" si="70"/>
        <v>-6.3481394910467142</v>
      </c>
      <c r="AA32" s="3" t="e">
        <f t="shared" si="71"/>
        <v>#DIV/0!</v>
      </c>
      <c r="AB32" s="3" t="e">
        <f t="shared" si="72"/>
        <v>#DIV/0!</v>
      </c>
    </row>
    <row r="33" spans="1:28" s="3" customFormat="1" x14ac:dyDescent="0.25">
      <c r="A33" s="3">
        <v>2E-3</v>
      </c>
      <c r="B33" s="3">
        <v>7000000</v>
      </c>
      <c r="C33" s="3">
        <v>176.6</v>
      </c>
      <c r="D33" s="3">
        <v>2.0500000000000002E-9</v>
      </c>
      <c r="E33" s="3">
        <f t="shared" si="73"/>
        <v>2.0500000000000003E-6</v>
      </c>
      <c r="F33" s="3">
        <f t="shared" si="74"/>
        <v>2.5228571428571429E-5</v>
      </c>
      <c r="G33" s="3">
        <f t="shared" si="58"/>
        <v>1.5259999999999999E-9</v>
      </c>
      <c r="H33" s="3">
        <f t="shared" si="59"/>
        <v>9.9888600712615882E-7</v>
      </c>
      <c r="I33" s="3">
        <f t="shared" si="60"/>
        <v>1679.2267365661864</v>
      </c>
      <c r="J33" s="3">
        <f t="shared" si="61"/>
        <v>20665.605691818011</v>
      </c>
      <c r="K33" s="3">
        <f t="shared" si="62"/>
        <v>818.22248290150628</v>
      </c>
      <c r="L33" s="3">
        <v>150</v>
      </c>
      <c r="M33" s="3">
        <f t="shared" si="63"/>
        <v>11.194844910441242</v>
      </c>
      <c r="N33" s="3">
        <f t="shared" si="64"/>
        <v>137.77070461212008</v>
      </c>
      <c r="O33" s="3">
        <f t="shared" si="65"/>
        <v>5.454816552676709</v>
      </c>
      <c r="P33" s="3">
        <f>O33*100</f>
        <v>545.48165526767093</v>
      </c>
      <c r="Q33" s="3">
        <f>N33*30</f>
        <v>4133.1211383636028</v>
      </c>
      <c r="R33" s="3">
        <f t="shared" si="76"/>
        <v>99.194907320726458</v>
      </c>
      <c r="S33" s="3">
        <v>600</v>
      </c>
      <c r="T33" s="3">
        <f t="shared" si="67"/>
        <v>109.872</v>
      </c>
      <c r="V33" s="3" t="e">
        <f t="shared" si="68"/>
        <v>#DIV/0!</v>
      </c>
      <c r="W33" s="3">
        <f t="shared" si="69"/>
        <v>0.63386868271788865</v>
      </c>
      <c r="Y33" s="3">
        <f t="shared" si="70"/>
        <v>-6.2146080984221914</v>
      </c>
      <c r="Z33" s="3">
        <f t="shared" si="70"/>
        <v>15.761420707019587</v>
      </c>
      <c r="AA33" s="3" t="e">
        <f t="shared" si="71"/>
        <v>#DIV/0!</v>
      </c>
      <c r="AB33" s="3" t="e">
        <f t="shared" si="72"/>
        <v>#DIV/0!</v>
      </c>
    </row>
    <row r="34" spans="1:28" s="3" customFormat="1" x14ac:dyDescent="0.25">
      <c r="A34" s="3">
        <v>2.5000000000000001E-3</v>
      </c>
      <c r="B34" s="3">
        <v>7000000</v>
      </c>
      <c r="C34" s="3">
        <v>176.6</v>
      </c>
      <c r="D34" s="3">
        <v>2.0500000000000002E-9</v>
      </c>
      <c r="E34" s="3">
        <f t="shared" si="73"/>
        <v>1.6400000000000002E-6</v>
      </c>
      <c r="F34" s="3">
        <f t="shared" si="74"/>
        <v>2.5228571428571429E-5</v>
      </c>
      <c r="G34" s="3">
        <f t="shared" si="58"/>
        <v>1.5259999999999999E-9</v>
      </c>
      <c r="H34" s="3">
        <f t="shared" si="59"/>
        <v>9.4468805959025123E-7</v>
      </c>
      <c r="I34" s="3">
        <f t="shared" si="60"/>
        <v>1343.381389252949</v>
      </c>
      <c r="J34" s="3">
        <f t="shared" si="61"/>
        <v>20665.605691818011</v>
      </c>
      <c r="K34" s="3">
        <f t="shared" si="62"/>
        <v>773.82704750184405</v>
      </c>
      <c r="L34" s="3">
        <v>140</v>
      </c>
      <c r="M34" s="3">
        <f t="shared" si="63"/>
        <v>9.5955813518067785</v>
      </c>
      <c r="N34" s="3">
        <f t="shared" si="64"/>
        <v>147.6114692272715</v>
      </c>
      <c r="O34" s="3">
        <f t="shared" si="65"/>
        <v>5.5273360535846008</v>
      </c>
      <c r="P34" s="3">
        <f t="shared" ref="P34:P37" si="77">O34*100</f>
        <v>552.73360535846007</v>
      </c>
      <c r="Q34" s="3">
        <f t="shared" si="66"/>
        <v>4428.3440768181454</v>
      </c>
      <c r="R34" s="3">
        <f t="shared" si="76"/>
        <v>106.2802578436355</v>
      </c>
      <c r="S34" s="3">
        <v>600</v>
      </c>
      <c r="T34" s="3">
        <f t="shared" si="67"/>
        <v>102.54719999999999</v>
      </c>
      <c r="V34" s="3" t="e">
        <f t="shared" si="68"/>
        <v>#DIV/0!</v>
      </c>
      <c r="W34" s="3">
        <f t="shared" si="69"/>
        <v>0.56890100764212126</v>
      </c>
      <c r="Y34" s="3">
        <f t="shared" si="70"/>
        <v>-5.9914645471079817</v>
      </c>
      <c r="Z34" s="3">
        <f t="shared" si="70"/>
        <v>15.761420707019587</v>
      </c>
      <c r="AA34" s="3" t="e">
        <f t="shared" si="71"/>
        <v>#DIV/0!</v>
      </c>
      <c r="AB34" s="3" t="e">
        <f t="shared" si="72"/>
        <v>#DIV/0!</v>
      </c>
    </row>
    <row r="35" spans="1:28" s="3" customFormat="1" x14ac:dyDescent="0.25">
      <c r="A35" s="3">
        <v>3.0000000000000001E-3</v>
      </c>
      <c r="B35" s="3">
        <v>7000000</v>
      </c>
      <c r="C35" s="3">
        <v>176.6</v>
      </c>
      <c r="D35" s="3">
        <v>2.0500000000000002E-9</v>
      </c>
      <c r="E35" s="3">
        <f t="shared" si="73"/>
        <v>1.3666666666666668E-6</v>
      </c>
      <c r="F35" s="3">
        <f t="shared" si="74"/>
        <v>2.5228571428571429E-5</v>
      </c>
      <c r="G35" s="3">
        <f t="shared" si="58"/>
        <v>1.5259999999999999E-9</v>
      </c>
      <c r="H35" s="3">
        <f t="shared" si="59"/>
        <v>9.0259539741703506E-7</v>
      </c>
      <c r="I35" s="3">
        <f t="shared" si="60"/>
        <v>1119.4844910441243</v>
      </c>
      <c r="J35" s="3">
        <f t="shared" si="61"/>
        <v>20665.605691818011</v>
      </c>
      <c r="K35" s="3">
        <f>H35/(0.8*G35)</f>
        <v>739.34747494842327</v>
      </c>
      <c r="L35" s="3">
        <v>130</v>
      </c>
      <c r="M35" s="3">
        <f t="shared" si="63"/>
        <v>8.6114191618778797</v>
      </c>
      <c r="N35" s="3">
        <f t="shared" si="64"/>
        <v>158.9661976293693</v>
      </c>
      <c r="O35" s="3">
        <f t="shared" si="65"/>
        <v>5.6872882688340249</v>
      </c>
      <c r="P35" s="3">
        <f t="shared" si="77"/>
        <v>568.72882688340246</v>
      </c>
      <c r="Q35" s="3">
        <f t="shared" si="66"/>
        <v>4768.9859288810794</v>
      </c>
      <c r="R35" s="3">
        <f t="shared" si="76"/>
        <v>114.45566229314589</v>
      </c>
      <c r="S35" s="3">
        <v>600</v>
      </c>
      <c r="T35" s="3">
        <f t="shared" si="67"/>
        <v>95.222399999999993</v>
      </c>
      <c r="V35" s="3" t="e">
        <f t="shared" si="68"/>
        <v>#DIV/0!</v>
      </c>
      <c r="W35" s="3" t="e">
        <f>#REF!^-0.4846*#REF!^-0.22</f>
        <v>#REF!</v>
      </c>
      <c r="Y35" s="3" t="e">
        <f>LN(#REF!)</f>
        <v>#REF!</v>
      </c>
      <c r="Z35" s="3" t="e">
        <f>LN(#REF!)</f>
        <v>#REF!</v>
      </c>
      <c r="AA35" s="3" t="e">
        <f t="shared" si="71"/>
        <v>#DIV/0!</v>
      </c>
      <c r="AB35" s="3" t="e">
        <f t="shared" si="72"/>
        <v>#DIV/0!</v>
      </c>
    </row>
    <row r="36" spans="1:28" s="3" customFormat="1" x14ac:dyDescent="0.25">
      <c r="A36" s="3">
        <v>3.5000000000000001E-3</v>
      </c>
      <c r="B36" s="3">
        <v>7000000</v>
      </c>
      <c r="C36" s="3">
        <v>176.6</v>
      </c>
      <c r="D36" s="3">
        <v>2.0500000000000002E-9</v>
      </c>
      <c r="E36" s="3">
        <f t="shared" si="73"/>
        <v>1.1714285714285715E-6</v>
      </c>
      <c r="F36" s="3">
        <f t="shared" si="74"/>
        <v>2.5228571428571429E-5</v>
      </c>
      <c r="G36" s="3">
        <f t="shared" si="58"/>
        <v>1.5259999999999999E-9</v>
      </c>
      <c r="H36" s="3">
        <f t="shared" si="59"/>
        <v>8.6847319198306948E-7</v>
      </c>
      <c r="I36" s="3">
        <f t="shared" si="60"/>
        <v>959.55813518067782</v>
      </c>
      <c r="J36" s="3">
        <f t="shared" si="61"/>
        <v>20665.605691818011</v>
      </c>
      <c r="K36" s="3">
        <f t="shared" si="62"/>
        <v>711.39678242387743</v>
      </c>
      <c r="L36" s="3">
        <v>125</v>
      </c>
      <c r="M36" s="3">
        <f t="shared" si="63"/>
        <v>7.6764650814454223</v>
      </c>
      <c r="N36" s="3">
        <f t="shared" si="64"/>
        <v>165.3248455345441</v>
      </c>
      <c r="O36" s="3">
        <f t="shared" si="65"/>
        <v>5.6911742593910191</v>
      </c>
      <c r="P36" s="3">
        <f t="shared" si="77"/>
        <v>569.11742593910185</v>
      </c>
      <c r="Q36" s="3">
        <f t="shared" si="66"/>
        <v>4959.7453660363226</v>
      </c>
      <c r="R36" s="3">
        <f t="shared" si="76"/>
        <v>119.03388878487173</v>
      </c>
      <c r="S36" s="3">
        <v>600</v>
      </c>
      <c r="T36" s="3">
        <f t="shared" si="67"/>
        <v>91.56</v>
      </c>
      <c r="V36" s="3" t="e">
        <f t="shared" si="68"/>
        <v>#DIV/0!</v>
      </c>
      <c r="W36" s="3" t="e">
        <f>#REF!^-0.4846*#REF!^-0.22</f>
        <v>#REF!</v>
      </c>
      <c r="Y36" s="3" t="e">
        <f>LN(#REF!)</f>
        <v>#REF!</v>
      </c>
      <c r="Z36" s="3" t="e">
        <f>LN(#REF!)</f>
        <v>#REF!</v>
      </c>
      <c r="AA36" s="3" t="e">
        <f t="shared" si="71"/>
        <v>#DIV/0!</v>
      </c>
      <c r="AB36" s="3" t="e">
        <f t="shared" si="72"/>
        <v>#DIV/0!</v>
      </c>
    </row>
    <row r="37" spans="1:28" s="3" customFormat="1" x14ac:dyDescent="0.25">
      <c r="A37" s="3">
        <v>4.0000000000000001E-3</v>
      </c>
      <c r="B37" s="3">
        <v>7000000</v>
      </c>
      <c r="C37" s="3">
        <v>176.6</v>
      </c>
      <c r="D37" s="3">
        <v>2.0500000000000002E-9</v>
      </c>
      <c r="E37" s="3">
        <f t="shared" si="73"/>
        <v>1.0250000000000001E-6</v>
      </c>
      <c r="F37" s="3">
        <f t="shared" si="74"/>
        <v>2.5228571428571429E-5</v>
      </c>
      <c r="G37" s="3">
        <f t="shared" si="58"/>
        <v>1.5259999999999999E-9</v>
      </c>
      <c r="H37" s="3">
        <f>(G37*C37*C37*D37)^0.25*B37^-0.5 *A37^-0.25</f>
        <v>8.3995966263948341E-7</v>
      </c>
      <c r="I37" s="3">
        <f>E37/(0.8*G37)</f>
        <v>839.61336828309322</v>
      </c>
      <c r="J37" s="3">
        <f>F37/(0.8*G37)</f>
        <v>20665.605691818011</v>
      </c>
      <c r="K37" s="3">
        <f>H37/(0.8*G37)</f>
        <v>688.04035275187039</v>
      </c>
      <c r="L37" s="3">
        <v>120</v>
      </c>
      <c r="M37" s="3">
        <f>I37/L37</f>
        <v>6.996778069025777</v>
      </c>
      <c r="N37" s="3">
        <f>J37/L37</f>
        <v>172.21338076515011</v>
      </c>
      <c r="O37" s="3">
        <f>K37/L37</f>
        <v>5.733669606265587</v>
      </c>
      <c r="P37" s="3">
        <f t="shared" si="77"/>
        <v>573.36696062655869</v>
      </c>
      <c r="Q37" s="3">
        <f>N37*30</f>
        <v>5166.4014229545028</v>
      </c>
      <c r="R37" s="3">
        <f t="shared" si="76"/>
        <v>123.99363415090806</v>
      </c>
      <c r="S37" s="3">
        <v>600</v>
      </c>
      <c r="T37" s="3">
        <f t="shared" si="67"/>
        <v>87.897599999999997</v>
      </c>
    </row>
    <row r="39" spans="1:28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S39" t="s">
        <v>17</v>
      </c>
      <c r="T39" t="s">
        <v>18</v>
      </c>
      <c r="V39" t="s">
        <v>20</v>
      </c>
      <c r="Y39" t="s">
        <v>22</v>
      </c>
      <c r="Z39" t="s">
        <v>23</v>
      </c>
      <c r="AA39" t="s">
        <v>24</v>
      </c>
      <c r="AB39" t="s">
        <v>25</v>
      </c>
    </row>
    <row r="40" spans="1:28" s="3" customFormat="1" x14ac:dyDescent="0.25">
      <c r="A40" s="3">
        <v>1E-4</v>
      </c>
      <c r="B40" s="3">
        <v>6000000</v>
      </c>
      <c r="C40" s="3">
        <v>176.6</v>
      </c>
      <c r="D40" s="3">
        <v>2.0500000000000002E-9</v>
      </c>
      <c r="E40" s="3">
        <f>2*D40/A40</f>
        <v>4.1E-5</v>
      </c>
      <c r="F40" s="3">
        <f>C40/B40</f>
        <v>2.9433333333333332E-5</v>
      </c>
      <c r="G40" s="3">
        <f t="shared" ref="G40:G49" si="78">0.000000001526</f>
        <v>1.5259999999999999E-9</v>
      </c>
      <c r="H40" s="3">
        <f t="shared" ref="H40:H47" si="79">(G40*C40*C40*D40)^0.25*B40^-0.5 *A40^-0.25</f>
        <v>2.2816384298581649E-6</v>
      </c>
      <c r="I40" s="3">
        <f t="shared" ref="I40:I47" si="80">E40/(0.8*G40)</f>
        <v>33584.534731323722</v>
      </c>
      <c r="J40" s="3">
        <f t="shared" ref="J40:J47" si="81">F40/(0.8*G40)</f>
        <v>24109.873307121012</v>
      </c>
      <c r="K40" s="3">
        <f>H40/(0.8*G40)</f>
        <v>1868.9698802901089</v>
      </c>
      <c r="L40" s="3">
        <v>350</v>
      </c>
      <c r="M40" s="3">
        <f>I40/L40</f>
        <v>95.955813518067771</v>
      </c>
      <c r="N40" s="3">
        <f t="shared" ref="N40:N47" si="82">J40/L40</f>
        <v>68.885352306060028</v>
      </c>
      <c r="O40" s="3">
        <f t="shared" ref="O40:O47" si="83">K40/L40</f>
        <v>5.3399139436860255</v>
      </c>
      <c r="P40" s="3">
        <f>O40*200</f>
        <v>1067.9827887372051</v>
      </c>
      <c r="Q40" s="3">
        <f>N40*30</f>
        <v>2066.5605691818009</v>
      </c>
      <c r="R40" s="3">
        <f>S40*Q40/25000</f>
        <v>86.79554390563564</v>
      </c>
      <c r="S40" s="3">
        <v>1050</v>
      </c>
      <c r="T40" s="3">
        <f t="shared" ref="T40:T49" si="84">S40*0.8*L40*G40*1000000</f>
        <v>448.64400000000001</v>
      </c>
      <c r="V40" s="3" t="e">
        <f t="shared" ref="V40:V49" si="85">T40/U40</f>
        <v>#DIV/0!</v>
      </c>
      <c r="W40" s="3">
        <f>A40^-0.4846*B40^-0.22</f>
        <v>2.8003139566695752</v>
      </c>
      <c r="Y40" s="3">
        <f t="shared" ref="Y40:Z47" si="86">LN(A40)</f>
        <v>-9.2103403719761818</v>
      </c>
      <c r="Z40" s="3">
        <f t="shared" si="86"/>
        <v>15.60727002719233</v>
      </c>
      <c r="AA40" s="3" t="e">
        <f t="shared" ref="AA40:AA48" si="87">LN(V40*0.000001)</f>
        <v>#DIV/0!</v>
      </c>
      <c r="AB40" s="3" t="e">
        <f t="shared" ref="AB40:AB48" si="88">(V40/MAX(ABS(V40-(T40/(U40-1))),ABS(V40-(T40/(U40+1)))))^2</f>
        <v>#DIV/0!</v>
      </c>
    </row>
    <row r="41" spans="1:28" s="3" customFormat="1" x14ac:dyDescent="0.25">
      <c r="A41" s="3">
        <v>5.0000000000000001E-4</v>
      </c>
      <c r="B41" s="3">
        <v>6000000</v>
      </c>
      <c r="C41" s="3">
        <v>176.6</v>
      </c>
      <c r="D41" s="3">
        <v>2.0500000000000002E-9</v>
      </c>
      <c r="E41" s="3">
        <f t="shared" ref="E41:E49" si="89">2*D41/A41</f>
        <v>8.2000000000000011E-6</v>
      </c>
      <c r="F41" s="3">
        <f t="shared" ref="F41:F49" si="90">C41/B41</f>
        <v>2.9433333333333332E-5</v>
      </c>
      <c r="G41" s="3">
        <f t="shared" si="78"/>
        <v>1.5259999999999999E-9</v>
      </c>
      <c r="H41" s="3">
        <f t="shared" si="79"/>
        <v>1.5258235794292739E-6</v>
      </c>
      <c r="I41" s="3">
        <f t="shared" si="80"/>
        <v>6716.9069462647458</v>
      </c>
      <c r="J41" s="3">
        <f t="shared" si="81"/>
        <v>24109.873307121012</v>
      </c>
      <c r="K41" s="3">
        <f t="shared" ref="K41:K45" si="91">H41/(0.8*G41)</f>
        <v>1249.8554877369545</v>
      </c>
      <c r="L41" s="3">
        <v>240</v>
      </c>
      <c r="M41" s="3">
        <f t="shared" ref="M41:M47" si="92">I41/L41</f>
        <v>27.987112276103108</v>
      </c>
      <c r="N41" s="3">
        <f t="shared" si="82"/>
        <v>100.45780544633755</v>
      </c>
      <c r="O41" s="3">
        <f t="shared" si="83"/>
        <v>5.2077311989039767</v>
      </c>
      <c r="P41" s="3">
        <f t="shared" ref="P41:P49" si="93">O41*200</f>
        <v>1041.5462397807953</v>
      </c>
      <c r="Q41" s="3">
        <f t="shared" ref="Q41:Q47" si="94">N41*30</f>
        <v>3013.7341633901265</v>
      </c>
      <c r="R41" s="3">
        <f t="shared" ref="R41:R49" si="95">S41*Q41/25000</f>
        <v>126.57683486238531</v>
      </c>
      <c r="S41" s="3">
        <v>1050</v>
      </c>
      <c r="T41" s="3">
        <f t="shared" si="84"/>
        <v>307.64159999999998</v>
      </c>
      <c r="V41" s="3" t="e">
        <f t="shared" si="85"/>
        <v>#DIV/0!</v>
      </c>
      <c r="W41" s="3">
        <f t="shared" ref="W41:W49" si="96">A41^-0.4846*B41^-0.22</f>
        <v>1.283765974636554</v>
      </c>
      <c r="Y41" s="3">
        <f t="shared" si="86"/>
        <v>-7.6009024595420822</v>
      </c>
      <c r="Z41" s="3">
        <f t="shared" si="86"/>
        <v>15.60727002719233</v>
      </c>
      <c r="AA41" s="3" t="e">
        <f t="shared" si="87"/>
        <v>#DIV/0!</v>
      </c>
      <c r="AB41" s="3" t="e">
        <f t="shared" si="88"/>
        <v>#DIV/0!</v>
      </c>
    </row>
    <row r="42" spans="1:28" s="3" customFormat="1" x14ac:dyDescent="0.25">
      <c r="A42" s="3">
        <v>1E-3</v>
      </c>
      <c r="B42" s="3">
        <v>6000000</v>
      </c>
      <c r="C42" s="3">
        <v>176.6</v>
      </c>
      <c r="D42" s="3">
        <v>2.0500000000000002E-9</v>
      </c>
      <c r="E42" s="3">
        <f t="shared" si="89"/>
        <v>4.1000000000000006E-6</v>
      </c>
      <c r="F42" s="3">
        <f t="shared" si="90"/>
        <v>2.9433333333333332E-5</v>
      </c>
      <c r="G42" s="3">
        <f t="shared" si="78"/>
        <v>1.5259999999999999E-9</v>
      </c>
      <c r="H42" s="3">
        <f t="shared" si="79"/>
        <v>1.2830595782516678E-6</v>
      </c>
      <c r="I42" s="3">
        <f t="shared" si="80"/>
        <v>3358.4534731323729</v>
      </c>
      <c r="J42" s="3">
        <f t="shared" si="81"/>
        <v>24109.873307121012</v>
      </c>
      <c r="K42" s="3">
        <f t="shared" si="91"/>
        <v>1050.9989992231879</v>
      </c>
      <c r="L42" s="3">
        <v>200</v>
      </c>
      <c r="M42" s="3">
        <f t="shared" si="92"/>
        <v>16.792267365661864</v>
      </c>
      <c r="N42" s="3">
        <f t="shared" si="82"/>
        <v>120.54936653560506</v>
      </c>
      <c r="O42" s="3">
        <f t="shared" si="83"/>
        <v>5.254994996115939</v>
      </c>
      <c r="P42" s="3">
        <f t="shared" si="93"/>
        <v>1050.9989992231879</v>
      </c>
      <c r="Q42" s="3">
        <f t="shared" si="94"/>
        <v>3616.4809960681519</v>
      </c>
      <c r="R42" s="3">
        <f t="shared" si="95"/>
        <v>151.89220183486239</v>
      </c>
      <c r="S42" s="3">
        <v>1050</v>
      </c>
      <c r="T42" s="3">
        <f t="shared" si="84"/>
        <v>256.36799999999999</v>
      </c>
      <c r="V42" s="3" t="e">
        <f t="shared" si="85"/>
        <v>#DIV/0!</v>
      </c>
      <c r="W42" s="3">
        <f t="shared" si="96"/>
        <v>0.9175013774124442</v>
      </c>
      <c r="Y42" s="3">
        <f t="shared" si="86"/>
        <v>-6.9077552789821368</v>
      </c>
      <c r="Z42" s="3">
        <f t="shared" si="86"/>
        <v>15.60727002719233</v>
      </c>
      <c r="AA42" s="3" t="e">
        <f t="shared" si="87"/>
        <v>#DIV/0!</v>
      </c>
      <c r="AB42" s="3" t="e">
        <f t="shared" si="88"/>
        <v>#DIV/0!</v>
      </c>
    </row>
    <row r="43" spans="1:28" s="3" customFormat="1" x14ac:dyDescent="0.25">
      <c r="A43" s="3">
        <v>1.25E-3</v>
      </c>
      <c r="B43" s="3">
        <v>6000000</v>
      </c>
      <c r="C43" s="3">
        <v>176.6</v>
      </c>
      <c r="D43" s="3">
        <v>2.0500000000000002E-9</v>
      </c>
      <c r="E43" s="3">
        <f t="shared" si="89"/>
        <v>3.2800000000000004E-6</v>
      </c>
      <c r="F43" s="3">
        <f t="shared" si="90"/>
        <v>2.9433333333333332E-5</v>
      </c>
      <c r="G43" s="3">
        <f t="shared" si="78"/>
        <v>1.5259999999999999E-9</v>
      </c>
      <c r="H43" s="3">
        <f t="shared" si="79"/>
        <v>1.2134428299826687E-6</v>
      </c>
      <c r="I43" s="3">
        <f t="shared" si="80"/>
        <v>2686.762778505898</v>
      </c>
      <c r="J43" s="3">
        <f t="shared" si="81"/>
        <v>24109.873307121012</v>
      </c>
      <c r="K43" s="3">
        <f t="shared" si="91"/>
        <v>993.97348458606552</v>
      </c>
      <c r="L43" s="3">
        <v>180</v>
      </c>
      <c r="M43" s="3">
        <f t="shared" si="92"/>
        <v>14.926459880588322</v>
      </c>
      <c r="N43" s="3">
        <f t="shared" si="82"/>
        <v>133.94374059511674</v>
      </c>
      <c r="O43" s="3">
        <f t="shared" si="83"/>
        <v>5.5220749143670309</v>
      </c>
      <c r="P43" s="3">
        <f t="shared" si="93"/>
        <v>1104.4149828734062</v>
      </c>
      <c r="Q43" s="3">
        <f t="shared" si="94"/>
        <v>4018.3122178535023</v>
      </c>
      <c r="R43" s="3">
        <f t="shared" si="95"/>
        <v>176.80573758555408</v>
      </c>
      <c r="S43" s="3">
        <v>1100</v>
      </c>
      <c r="T43" s="3">
        <f t="shared" si="84"/>
        <v>241.71839999999997</v>
      </c>
      <c r="V43" s="3" t="e">
        <f t="shared" si="85"/>
        <v>#DIV/0!</v>
      </c>
      <c r="W43" s="3">
        <f t="shared" si="96"/>
        <v>0.82346308053095896</v>
      </c>
      <c r="Y43" s="3">
        <f t="shared" si="86"/>
        <v>-6.6846117276679271</v>
      </c>
      <c r="Z43" s="3">
        <f t="shared" si="86"/>
        <v>15.60727002719233</v>
      </c>
      <c r="AA43" s="3" t="e">
        <f t="shared" si="87"/>
        <v>#DIV/0!</v>
      </c>
      <c r="AB43" s="3" t="e">
        <f t="shared" si="88"/>
        <v>#DIV/0!</v>
      </c>
    </row>
    <row r="44" spans="1:28" s="3" customFormat="1" x14ac:dyDescent="0.25">
      <c r="A44" s="3">
        <v>1.5E-3</v>
      </c>
      <c r="B44" s="3">
        <v>6000000</v>
      </c>
      <c r="C44" s="3">
        <v>176.6</v>
      </c>
      <c r="D44" s="3">
        <v>2.0500000000000002E-9</v>
      </c>
      <c r="E44" s="3">
        <f t="shared" si="89"/>
        <v>2.7333333333333336E-6</v>
      </c>
      <c r="F44" s="3">
        <f t="shared" si="90"/>
        <v>2.9433333333333332E-5</v>
      </c>
      <c r="G44" s="3">
        <f t="shared" si="78"/>
        <v>1.5259999999999999E-9</v>
      </c>
      <c r="H44" s="3">
        <f t="shared" si="79"/>
        <v>1.1593752056590097E-6</v>
      </c>
      <c r="I44" s="3">
        <f t="shared" si="80"/>
        <v>2238.9689820882486</v>
      </c>
      <c r="J44" s="3">
        <f t="shared" si="81"/>
        <v>24109.873307121012</v>
      </c>
      <c r="K44" s="3">
        <f t="shared" si="91"/>
        <v>949.68480149001448</v>
      </c>
      <c r="L44" s="3">
        <v>170</v>
      </c>
      <c r="M44" s="3">
        <f t="shared" si="92"/>
        <v>13.170405776989698</v>
      </c>
      <c r="N44" s="3">
        <f t="shared" si="82"/>
        <v>141.82278415953536</v>
      </c>
      <c r="O44" s="3">
        <f t="shared" si="83"/>
        <v>5.5863811852353793</v>
      </c>
      <c r="P44" s="3">
        <f t="shared" si="93"/>
        <v>1117.2762370470759</v>
      </c>
      <c r="Q44" s="3">
        <f t="shared" si="94"/>
        <v>4254.6835247860608</v>
      </c>
      <c r="R44" s="3">
        <f t="shared" si="95"/>
        <v>187.20607509058669</v>
      </c>
      <c r="S44" s="3">
        <v>1100</v>
      </c>
      <c r="T44" s="3">
        <f t="shared" si="84"/>
        <v>228.28960000000001</v>
      </c>
      <c r="V44" s="3" t="e">
        <f t="shared" si="85"/>
        <v>#DIV/0!</v>
      </c>
      <c r="W44" s="3">
        <f t="shared" si="96"/>
        <v>0.75382910400516612</v>
      </c>
      <c r="Y44" s="3">
        <f t="shared" si="86"/>
        <v>-6.5022901708739722</v>
      </c>
      <c r="Z44" s="3">
        <f t="shared" si="86"/>
        <v>15.60727002719233</v>
      </c>
      <c r="AA44" s="3" t="e">
        <f t="shared" si="87"/>
        <v>#DIV/0!</v>
      </c>
      <c r="AB44" s="3" t="e">
        <f t="shared" si="88"/>
        <v>#DIV/0!</v>
      </c>
    </row>
    <row r="45" spans="1:28" s="3" customFormat="1" x14ac:dyDescent="0.25">
      <c r="A45" s="3">
        <v>1.75E-3</v>
      </c>
      <c r="B45" s="3">
        <v>6000000</v>
      </c>
      <c r="C45" s="3">
        <v>176.6</v>
      </c>
      <c r="D45" s="3">
        <v>2.0500000000000002E-9</v>
      </c>
      <c r="E45" s="3">
        <f t="shared" si="89"/>
        <v>2.3428571428571429E-6</v>
      </c>
      <c r="F45" s="3">
        <f t="shared" si="90"/>
        <v>2.9433333333333332E-5</v>
      </c>
      <c r="G45" s="3">
        <f t="shared" si="78"/>
        <v>1.5259999999999999E-9</v>
      </c>
      <c r="H45" s="3">
        <f t="shared" si="79"/>
        <v>1.115545557229876E-6</v>
      </c>
      <c r="I45" s="3">
        <f t="shared" si="80"/>
        <v>1919.1162703613556</v>
      </c>
      <c r="J45" s="3">
        <f t="shared" si="81"/>
        <v>24109.873307121012</v>
      </c>
      <c r="K45" s="3">
        <f t="shared" si="91"/>
        <v>913.78240271123525</v>
      </c>
      <c r="L45" s="3">
        <v>160</v>
      </c>
      <c r="M45" s="3">
        <f t="shared" si="92"/>
        <v>11.994476689758473</v>
      </c>
      <c r="N45" s="3">
        <f t="shared" si="82"/>
        <v>150.68670816950632</v>
      </c>
      <c r="O45" s="3">
        <f t="shared" si="83"/>
        <v>5.7111400169452207</v>
      </c>
      <c r="P45" s="3">
        <f t="shared" si="93"/>
        <v>1142.228003389044</v>
      </c>
      <c r="Q45" s="3">
        <f t="shared" si="94"/>
        <v>4520.6012450851895</v>
      </c>
      <c r="R45" s="3">
        <f t="shared" si="95"/>
        <v>198.90645478374836</v>
      </c>
      <c r="S45" s="3">
        <v>1100</v>
      </c>
      <c r="T45" s="3">
        <f t="shared" si="84"/>
        <v>214.86079999999998</v>
      </c>
      <c r="V45" s="3" t="e">
        <f t="shared" si="85"/>
        <v>#DIV/0!</v>
      </c>
      <c r="W45" s="3">
        <f t="shared" si="96"/>
        <v>0.69956888753257795</v>
      </c>
      <c r="Y45" s="3">
        <f t="shared" si="86"/>
        <v>-6.3481394910467142</v>
      </c>
      <c r="Z45" s="3">
        <f t="shared" si="86"/>
        <v>15.60727002719233</v>
      </c>
      <c r="AA45" s="3" t="e">
        <f t="shared" si="87"/>
        <v>#DIV/0!</v>
      </c>
      <c r="AB45" s="3" t="e">
        <f t="shared" si="88"/>
        <v>#DIV/0!</v>
      </c>
    </row>
    <row r="46" spans="1:28" s="3" customFormat="1" x14ac:dyDescent="0.25">
      <c r="A46" s="3">
        <v>2E-3</v>
      </c>
      <c r="B46" s="3">
        <v>6000000</v>
      </c>
      <c r="C46" s="3">
        <v>176.6</v>
      </c>
      <c r="D46" s="3">
        <v>2.0500000000000002E-9</v>
      </c>
      <c r="E46" s="3">
        <f t="shared" si="89"/>
        <v>2.0500000000000003E-6</v>
      </c>
      <c r="F46" s="3">
        <f t="shared" si="90"/>
        <v>2.9433333333333332E-5</v>
      </c>
      <c r="G46" s="3">
        <f t="shared" si="78"/>
        <v>1.5259999999999999E-9</v>
      </c>
      <c r="H46" s="3">
        <f t="shared" si="79"/>
        <v>1.0789201999087703E-6</v>
      </c>
      <c r="I46" s="3">
        <f t="shared" si="80"/>
        <v>1679.2267365661864</v>
      </c>
      <c r="J46" s="3">
        <f t="shared" si="81"/>
        <v>24109.873307121012</v>
      </c>
      <c r="K46" s="3">
        <f>H46/(0.8*G46)</f>
        <v>883.78129088202024</v>
      </c>
      <c r="L46" s="3">
        <v>150</v>
      </c>
      <c r="M46" s="3">
        <f t="shared" si="92"/>
        <v>11.194844910441242</v>
      </c>
      <c r="N46" s="3">
        <f t="shared" si="82"/>
        <v>160.73248871414009</v>
      </c>
      <c r="O46" s="3">
        <f t="shared" si="83"/>
        <v>5.8918752725468018</v>
      </c>
      <c r="P46" s="3">
        <f t="shared" si="93"/>
        <v>1178.3750545093603</v>
      </c>
      <c r="Q46" s="3">
        <f t="shared" si="94"/>
        <v>4821.9746614242031</v>
      </c>
      <c r="R46" s="3">
        <f t="shared" si="95"/>
        <v>212.16688510266493</v>
      </c>
      <c r="S46" s="3">
        <v>1100</v>
      </c>
      <c r="T46" s="3">
        <f t="shared" si="84"/>
        <v>201.43199999999999</v>
      </c>
      <c r="V46" s="3" t="e">
        <f t="shared" si="85"/>
        <v>#DIV/0!</v>
      </c>
      <c r="W46" s="3">
        <f t="shared" si="96"/>
        <v>0.65573382858355955</v>
      </c>
      <c r="Y46" s="3">
        <f t="shared" si="86"/>
        <v>-6.2146080984221914</v>
      </c>
      <c r="Z46" s="3">
        <f t="shared" si="86"/>
        <v>15.60727002719233</v>
      </c>
      <c r="AA46" s="3" t="e">
        <f t="shared" si="87"/>
        <v>#DIV/0!</v>
      </c>
      <c r="AB46" s="3" t="e">
        <f t="shared" si="88"/>
        <v>#DIV/0!</v>
      </c>
    </row>
    <row r="47" spans="1:28" s="3" customFormat="1" x14ac:dyDescent="0.25">
      <c r="A47" s="3">
        <v>2.2499999999999998E-3</v>
      </c>
      <c r="B47" s="3">
        <v>6000000</v>
      </c>
      <c r="C47" s="3">
        <v>176.6</v>
      </c>
      <c r="D47" s="3">
        <v>2.0500000000000002E-9</v>
      </c>
      <c r="E47" s="3">
        <f t="shared" si="89"/>
        <v>1.8222222222222225E-6</v>
      </c>
      <c r="F47" s="3">
        <f t="shared" si="90"/>
        <v>2.9433333333333332E-5</v>
      </c>
      <c r="G47" s="3">
        <f t="shared" si="78"/>
        <v>1.5259999999999999E-9</v>
      </c>
      <c r="H47" s="3">
        <f t="shared" si="79"/>
        <v>1.0476137587690571E-6</v>
      </c>
      <c r="I47" s="3">
        <f t="shared" si="80"/>
        <v>1492.6459880588325</v>
      </c>
      <c r="J47" s="3">
        <f t="shared" si="81"/>
        <v>24109.873307121012</v>
      </c>
      <c r="K47" s="3">
        <f>H47/(0.8*G47)</f>
        <v>858.13708942419487</v>
      </c>
      <c r="L47" s="3">
        <v>140</v>
      </c>
      <c r="M47" s="3">
        <f t="shared" si="92"/>
        <v>10.661757057563088</v>
      </c>
      <c r="N47" s="3">
        <f t="shared" si="82"/>
        <v>172.21338076515008</v>
      </c>
      <c r="O47" s="3">
        <f t="shared" si="83"/>
        <v>6.1295506387442487</v>
      </c>
      <c r="P47" s="3">
        <f t="shared" si="93"/>
        <v>1225.9101277488498</v>
      </c>
      <c r="Q47" s="3">
        <f t="shared" si="94"/>
        <v>5166.4014229545028</v>
      </c>
      <c r="R47" s="3">
        <f t="shared" si="95"/>
        <v>247.98726830181613</v>
      </c>
      <c r="S47" s="3">
        <v>1200</v>
      </c>
      <c r="T47" s="3">
        <f t="shared" si="84"/>
        <v>205.09439999999998</v>
      </c>
      <c r="V47" s="3" t="e">
        <f t="shared" si="85"/>
        <v>#DIV/0!</v>
      </c>
      <c r="W47" s="3">
        <f t="shared" si="96"/>
        <v>0.61935418521969443</v>
      </c>
      <c r="Y47" s="3">
        <f t="shared" si="86"/>
        <v>-6.0968250627658085</v>
      </c>
      <c r="Z47" s="3">
        <f t="shared" si="86"/>
        <v>15.60727002719233</v>
      </c>
      <c r="AA47" s="3" t="e">
        <f t="shared" si="87"/>
        <v>#DIV/0!</v>
      </c>
      <c r="AB47" s="3" t="e">
        <f t="shared" si="88"/>
        <v>#DIV/0!</v>
      </c>
    </row>
    <row r="48" spans="1:28" s="3" customFormat="1" x14ac:dyDescent="0.25">
      <c r="A48" s="3">
        <v>2.5000000000000001E-3</v>
      </c>
      <c r="B48" s="3">
        <v>6000000</v>
      </c>
      <c r="C48" s="3">
        <v>176.6</v>
      </c>
      <c r="D48" s="3">
        <v>2.0500000000000002E-9</v>
      </c>
      <c r="E48" s="3">
        <f t="shared" si="89"/>
        <v>1.6400000000000002E-6</v>
      </c>
      <c r="F48" s="3">
        <f t="shared" si="90"/>
        <v>2.9433333333333332E-5</v>
      </c>
      <c r="G48" s="3">
        <f t="shared" si="78"/>
        <v>1.5259999999999999E-9</v>
      </c>
      <c r="H48" s="3">
        <f>(G48*C48*C48*D48)^0.25*B48^-0.5 *A48^-0.25</f>
        <v>1.0203797258477485E-6</v>
      </c>
      <c r="I48" s="3">
        <f>E48/(0.8*G48)</f>
        <v>1343.381389252949</v>
      </c>
      <c r="J48" s="3">
        <f>F48/(0.8*G48)</f>
        <v>24109.873307121012</v>
      </c>
      <c r="K48" s="3">
        <f>H48/(0.8*G48)</f>
        <v>835.82874004566554</v>
      </c>
      <c r="L48" s="3">
        <v>130</v>
      </c>
      <c r="M48" s="3">
        <f>I48/L48</f>
        <v>10.333702994253454</v>
      </c>
      <c r="N48" s="3">
        <f>J48/L48</f>
        <v>185.46056390093085</v>
      </c>
      <c r="O48" s="3">
        <f>K48/L48</f>
        <v>6.4294518465051196</v>
      </c>
      <c r="P48" s="3">
        <f t="shared" si="93"/>
        <v>1285.8903693010238</v>
      </c>
      <c r="Q48" s="3">
        <f>N48*30</f>
        <v>5563.8169170279252</v>
      </c>
      <c r="R48" s="3">
        <f t="shared" si="95"/>
        <v>267.06321201734039</v>
      </c>
      <c r="S48" s="3">
        <v>1200</v>
      </c>
      <c r="T48" s="3">
        <f t="shared" si="84"/>
        <v>190.44479999999999</v>
      </c>
      <c r="V48" s="3" t="e">
        <f t="shared" si="85"/>
        <v>#DIV/0!</v>
      </c>
      <c r="W48" s="3">
        <f t="shared" si="96"/>
        <v>0.58852510937544245</v>
      </c>
      <c r="AA48" s="3" t="e">
        <f t="shared" si="87"/>
        <v>#DIV/0!</v>
      </c>
      <c r="AB48" s="3" t="e">
        <f t="shared" si="88"/>
        <v>#DIV/0!</v>
      </c>
    </row>
    <row r="49" spans="1:28" s="3" customFormat="1" x14ac:dyDescent="0.25">
      <c r="A49" s="3">
        <v>3.0000000000000001E-3</v>
      </c>
      <c r="B49" s="3">
        <v>6000000</v>
      </c>
      <c r="C49" s="3">
        <v>176.6</v>
      </c>
      <c r="D49" s="3">
        <v>2.0500000000000002E-9</v>
      </c>
      <c r="E49" s="3">
        <f t="shared" si="89"/>
        <v>1.3666666666666668E-6</v>
      </c>
      <c r="F49" s="3">
        <f t="shared" si="90"/>
        <v>2.9433333333333332E-5</v>
      </c>
      <c r="G49" s="3">
        <f t="shared" si="78"/>
        <v>1.5259999999999999E-9</v>
      </c>
      <c r="H49" s="3">
        <f>(G49*C49*C49*D49)^0.25*B49^-0.5 *A49^-0.25</f>
        <v>9.7491445437269926E-7</v>
      </c>
      <c r="I49" s="3">
        <f>E49/(0.8*G49)</f>
        <v>1119.4844910441243</v>
      </c>
      <c r="J49" s="3">
        <f>F49/(0.8*G49)</f>
        <v>24109.873307121012</v>
      </c>
      <c r="K49" s="3">
        <f>H49/(0.8*G49)</f>
        <v>798.5865451938887</v>
      </c>
      <c r="L49" s="3">
        <v>125</v>
      </c>
      <c r="M49" s="3">
        <f>I49/L49</f>
        <v>8.9558759283529952</v>
      </c>
      <c r="N49" s="3">
        <f>J49/L49</f>
        <v>192.87898645696811</v>
      </c>
      <c r="O49" s="3">
        <f>K49/L49</f>
        <v>6.3886923615511098</v>
      </c>
      <c r="P49" s="3">
        <f t="shared" si="93"/>
        <v>1277.7384723102221</v>
      </c>
      <c r="Q49" s="3">
        <f>N49*30</f>
        <v>5786.3695937090433</v>
      </c>
      <c r="R49" s="3">
        <f t="shared" si="95"/>
        <v>277.74574049803408</v>
      </c>
      <c r="S49" s="3">
        <v>1200</v>
      </c>
      <c r="T49" s="3">
        <f t="shared" si="84"/>
        <v>183.12</v>
      </c>
      <c r="V49" s="3" t="e">
        <f t="shared" si="85"/>
        <v>#DIV/0!</v>
      </c>
      <c r="W49" s="3">
        <f t="shared" si="96"/>
        <v>0.53875804073568634</v>
      </c>
    </row>
    <row r="51" spans="1:28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S51" t="s">
        <v>17</v>
      </c>
      <c r="T51" t="s">
        <v>18</v>
      </c>
      <c r="V51" t="s">
        <v>20</v>
      </c>
      <c r="Y51" t="s">
        <v>22</v>
      </c>
      <c r="Z51" t="s">
        <v>23</v>
      </c>
      <c r="AA51" t="s">
        <v>24</v>
      </c>
      <c r="AB51" t="s">
        <v>25</v>
      </c>
    </row>
    <row r="52" spans="1:28" s="8" customFormat="1" x14ac:dyDescent="0.25">
      <c r="A52" s="7">
        <v>1E-4</v>
      </c>
      <c r="B52" s="8">
        <v>5000000</v>
      </c>
      <c r="C52" s="8">
        <v>176.6</v>
      </c>
      <c r="D52" s="8">
        <v>2.0500000000000002E-9</v>
      </c>
      <c r="E52" s="8">
        <f>2*D52/A52</f>
        <v>4.1E-5</v>
      </c>
      <c r="F52" s="8">
        <f>C52/B52</f>
        <v>3.5320000000000001E-5</v>
      </c>
      <c r="G52" s="8">
        <f t="shared" ref="G52:G61" si="97">0.000000001526</f>
        <v>1.5259999999999999E-9</v>
      </c>
      <c r="H52" s="8">
        <f>(G52*C52*C52*D52)^0.25*B52^-0.5 *A52^-0.25</f>
        <v>2.4994096722079712E-6</v>
      </c>
      <c r="I52" s="8">
        <f>E52/(0.8*G52)</f>
        <v>33584.534731323722</v>
      </c>
      <c r="J52" s="8">
        <f t="shared" ref="J52:J61" si="98">F52/(0.8*G52)</f>
        <v>28931.847968545218</v>
      </c>
      <c r="K52" s="8">
        <f>H52/(0.8*G52)</f>
        <v>2047.3539254652451</v>
      </c>
      <c r="L52" s="8">
        <v>500</v>
      </c>
      <c r="M52" s="8">
        <f>I52/L52</f>
        <v>67.169069462647442</v>
      </c>
      <c r="N52" s="8">
        <f t="shared" ref="N52:N61" si="99">J52/L52</f>
        <v>57.863695937090434</v>
      </c>
      <c r="O52" s="8">
        <f>K52/L52</f>
        <v>4.0947078509304902</v>
      </c>
      <c r="P52" s="8">
        <f>O52*400</f>
        <v>1637.8831403721961</v>
      </c>
      <c r="Q52" s="8">
        <f>N52*30</f>
        <v>1735.9108781127129</v>
      </c>
      <c r="S52" s="8">
        <v>1650</v>
      </c>
      <c r="T52" s="8">
        <f t="shared" ref="T52:T61" si="100">S52*0.8*L52*G52*1000000</f>
        <v>1007.16</v>
      </c>
      <c r="U52" s="8">
        <v>16</v>
      </c>
      <c r="V52" s="8">
        <f t="shared" ref="V52:V61" si="101">T52/U52</f>
        <v>62.947499999999998</v>
      </c>
      <c r="W52" s="8">
        <f>A52^-0.4846*B52^-0.22</f>
        <v>2.9149197248316194</v>
      </c>
    </row>
    <row r="53" spans="1:28" s="8" customFormat="1" x14ac:dyDescent="0.25">
      <c r="A53" s="7">
        <v>2.9999999999999997E-4</v>
      </c>
      <c r="B53" s="8">
        <v>5000000</v>
      </c>
      <c r="C53" s="8">
        <v>176.6</v>
      </c>
      <c r="D53" s="8">
        <v>2.0500000000000002E-9</v>
      </c>
      <c r="E53" s="8">
        <f>2*D53/A53</f>
        <v>1.3666666666666669E-5</v>
      </c>
      <c r="F53" s="8">
        <f>C53/B53</f>
        <v>3.5320000000000001E-5</v>
      </c>
      <c r="G53" s="8">
        <f t="shared" si="97"/>
        <v>1.5259999999999999E-9</v>
      </c>
      <c r="H53" s="8">
        <f>(G53*C53*C53*D53)^0.25*B53^-0.5 *A53^-0.25</f>
        <v>1.8991406620063662E-6</v>
      </c>
      <c r="I53" s="8">
        <f t="shared" ref="I53:I61" si="102">E53/(0.8*G53)</f>
        <v>11194.844910441243</v>
      </c>
      <c r="J53" s="8">
        <f t="shared" si="98"/>
        <v>28931.847968545218</v>
      </c>
      <c r="K53" s="8">
        <f>H53/(0.8*G53)</f>
        <v>1555.6525737273641</v>
      </c>
      <c r="L53" s="8">
        <v>380</v>
      </c>
      <c r="M53" s="8">
        <f>I53/L53</f>
        <v>29.460118185371691</v>
      </c>
      <c r="N53" s="8">
        <f t="shared" si="99"/>
        <v>76.136442022487415</v>
      </c>
      <c r="O53" s="8">
        <f>K53/L53</f>
        <v>4.0938225624404323</v>
      </c>
      <c r="P53" s="8">
        <f t="shared" ref="P53:P55" si="103">O53*400</f>
        <v>1637.5290249761729</v>
      </c>
      <c r="Q53" s="8">
        <f>N53*30</f>
        <v>2284.0932606746223</v>
      </c>
      <c r="S53" s="8">
        <v>1650</v>
      </c>
      <c r="T53" s="8">
        <f t="shared" si="100"/>
        <v>765.44159999999999</v>
      </c>
      <c r="U53" s="8">
        <v>16</v>
      </c>
      <c r="V53" s="8">
        <f t="shared" si="101"/>
        <v>47.8401</v>
      </c>
      <c r="W53" s="8">
        <f>A53^-0.4846*B53^-0.22</f>
        <v>1.7116447762520706</v>
      </c>
      <c r="X53" s="8" t="s">
        <v>33</v>
      </c>
      <c r="Y53" s="8">
        <f t="shared" ref="Y53:Z61" si="104">LN(A53)</f>
        <v>-8.1117280833080727</v>
      </c>
      <c r="Z53" s="8">
        <f t="shared" si="104"/>
        <v>15.424948470398375</v>
      </c>
      <c r="AA53" s="8">
        <f t="shared" ref="AA53:AA61" si="105">LN(V53*0.000001)</f>
        <v>-9.9476463580230785</v>
      </c>
      <c r="AB53" s="8">
        <f t="shared" ref="AB53:AB61" si="106">(V53/MAX(ABS(V53-(T53/(U53-1))),ABS(V53-(T53/(U53+1)))))^2</f>
        <v>224.99999999999977</v>
      </c>
    </row>
    <row r="54" spans="1:28" s="8" customFormat="1" x14ac:dyDescent="0.25">
      <c r="A54" s="7">
        <v>5.0000000000000001E-4</v>
      </c>
      <c r="B54" s="8">
        <v>5000000</v>
      </c>
      <c r="C54" s="8">
        <v>176.6</v>
      </c>
      <c r="D54" s="8">
        <v>2.0500000000000002E-9</v>
      </c>
      <c r="E54" s="8">
        <f t="shared" ref="E54:E61" si="107">2*D54/A54</f>
        <v>8.2000000000000011E-6</v>
      </c>
      <c r="F54" s="8">
        <f t="shared" ref="F54:F61" si="108">C54/B54</f>
        <v>3.5320000000000001E-5</v>
      </c>
      <c r="G54" s="8">
        <f t="shared" si="97"/>
        <v>1.5259999999999999E-9</v>
      </c>
      <c r="H54" s="8">
        <f t="shared" ref="H54:H59" si="109">(G54*C54*C54*D54)^0.25*B54^-0.5 *A54^-0.25</f>
        <v>1.6714559864533778E-6</v>
      </c>
      <c r="I54" s="8">
        <f t="shared" si="102"/>
        <v>6716.9069462647458</v>
      </c>
      <c r="J54" s="8">
        <f t="shared" si="98"/>
        <v>28931.847968545218</v>
      </c>
      <c r="K54" s="8">
        <f t="shared" ref="K54:K58" si="110">H54/(0.8*G54)</f>
        <v>1369.1480885103028</v>
      </c>
      <c r="L54" s="8">
        <v>340</v>
      </c>
      <c r="M54" s="8">
        <f t="shared" ref="M54:M61" si="111">I54/L54</f>
        <v>19.755608665484548</v>
      </c>
      <c r="N54" s="8">
        <f t="shared" si="99"/>
        <v>85.093670495721227</v>
      </c>
      <c r="O54" s="8">
        <f t="shared" ref="O54:O61" si="112">K54/L54</f>
        <v>4.0269061426773609</v>
      </c>
      <c r="P54" s="8">
        <f t="shared" si="103"/>
        <v>1610.7624570709443</v>
      </c>
      <c r="Q54" s="8">
        <f t="shared" ref="Q54:Q60" si="113">N54*30</f>
        <v>2552.8101148716369</v>
      </c>
      <c r="S54" s="8">
        <v>1620</v>
      </c>
      <c r="T54" s="8">
        <f t="shared" si="100"/>
        <v>672.41663999999992</v>
      </c>
      <c r="U54" s="8">
        <v>22</v>
      </c>
      <c r="V54" s="8">
        <f t="shared" si="101"/>
        <v>30.564392727272722</v>
      </c>
      <c r="W54" s="8">
        <f t="shared" ref="W54:W61" si="114">A54^-0.4846*B54^-0.22</f>
        <v>1.3363054355470356</v>
      </c>
      <c r="Y54" s="8">
        <f t="shared" si="104"/>
        <v>-7.6009024595420822</v>
      </c>
      <c r="Z54" s="8">
        <f t="shared" si="104"/>
        <v>15.424948470398375</v>
      </c>
      <c r="AA54" s="8">
        <f t="shared" si="105"/>
        <v>-10.395674862920036</v>
      </c>
      <c r="AB54" s="8">
        <f t="shared" si="106"/>
        <v>440.99999999999955</v>
      </c>
    </row>
    <row r="55" spans="1:28" s="8" customFormat="1" x14ac:dyDescent="0.25">
      <c r="A55" s="7">
        <v>8.0000000000000004E-4</v>
      </c>
      <c r="B55" s="8">
        <v>5000000</v>
      </c>
      <c r="C55" s="8">
        <v>176.6</v>
      </c>
      <c r="D55" s="8">
        <v>2.0500000000000002E-9</v>
      </c>
      <c r="E55" s="8">
        <f t="shared" si="107"/>
        <v>5.1250000000000001E-6</v>
      </c>
      <c r="F55" s="8">
        <f t="shared" si="108"/>
        <v>3.5320000000000001E-5</v>
      </c>
      <c r="G55" s="8">
        <f t="shared" si="97"/>
        <v>1.5259999999999999E-9</v>
      </c>
      <c r="H55" s="8">
        <f t="shared" si="109"/>
        <v>1.4861578827481693E-6</v>
      </c>
      <c r="I55" s="8">
        <f t="shared" si="102"/>
        <v>4198.0668414154652</v>
      </c>
      <c r="J55" s="8">
        <f t="shared" si="98"/>
        <v>28931.847968545218</v>
      </c>
      <c r="K55" s="8">
        <f t="shared" si="110"/>
        <v>1217.3639275460102</v>
      </c>
      <c r="L55" s="8">
        <v>300</v>
      </c>
      <c r="M55" s="8">
        <f t="shared" si="111"/>
        <v>13.993556138051551</v>
      </c>
      <c r="N55" s="8">
        <f t="shared" si="99"/>
        <v>96.439493228484068</v>
      </c>
      <c r="O55" s="8">
        <f t="shared" si="112"/>
        <v>4.0578797584867008</v>
      </c>
      <c r="P55" s="8">
        <f t="shared" si="103"/>
        <v>1623.1519033946804</v>
      </c>
      <c r="Q55" s="8">
        <f t="shared" si="113"/>
        <v>2893.1847968545221</v>
      </c>
      <c r="S55" s="8">
        <v>1630</v>
      </c>
      <c r="T55" s="8">
        <f t="shared" si="100"/>
        <v>596.97119999999995</v>
      </c>
      <c r="U55" s="7">
        <v>28</v>
      </c>
      <c r="V55" s="8">
        <f t="shared" si="101"/>
        <v>21.320399999999999</v>
      </c>
      <c r="W55" s="8">
        <f t="shared" si="114"/>
        <v>1.0641165343360341</v>
      </c>
      <c r="X55" s="8" t="s">
        <v>34</v>
      </c>
      <c r="Y55" s="8">
        <f t="shared" si="104"/>
        <v>-7.1308988302963465</v>
      </c>
      <c r="Z55" s="8">
        <f t="shared" si="104"/>
        <v>15.424948470398375</v>
      </c>
      <c r="AA55" s="8">
        <f t="shared" si="105"/>
        <v>-10.755846197116551</v>
      </c>
      <c r="AB55" s="8">
        <f t="shared" si="106"/>
        <v>728.9999999999992</v>
      </c>
    </row>
    <row r="56" spans="1:28" s="6" customFormat="1" x14ac:dyDescent="0.25">
      <c r="A56" s="6">
        <v>1E-3</v>
      </c>
      <c r="B56" s="6">
        <v>5000000</v>
      </c>
      <c r="C56" s="6">
        <v>176.6</v>
      </c>
      <c r="D56" s="6">
        <v>2.0500000000000002E-9</v>
      </c>
      <c r="E56" s="6">
        <f t="shared" si="107"/>
        <v>4.1000000000000006E-6</v>
      </c>
      <c r="F56" s="6">
        <f t="shared" si="108"/>
        <v>3.5320000000000001E-5</v>
      </c>
      <c r="G56" s="6">
        <f t="shared" si="97"/>
        <v>1.5259999999999999E-9</v>
      </c>
      <c r="H56" s="6">
        <f t="shared" si="109"/>
        <v>1.4055213472630067E-6</v>
      </c>
      <c r="I56" s="6">
        <f t="shared" si="102"/>
        <v>3358.4534731323729</v>
      </c>
      <c r="J56" s="6">
        <f t="shared" si="98"/>
        <v>28931.847968545218</v>
      </c>
      <c r="K56" s="6">
        <f t="shared" si="110"/>
        <v>1151.3117195797893</v>
      </c>
      <c r="L56" s="6">
        <v>200</v>
      </c>
      <c r="M56" s="6">
        <f t="shared" si="111"/>
        <v>16.792267365661864</v>
      </c>
      <c r="N56" s="6">
        <f t="shared" si="99"/>
        <v>144.65923984272609</v>
      </c>
      <c r="O56" s="6">
        <f t="shared" si="112"/>
        <v>5.7565585978989464</v>
      </c>
      <c r="P56" s="6">
        <f>O56*100</f>
        <v>575.65585978989463</v>
      </c>
      <c r="Q56" s="6">
        <f>N56*30</f>
        <v>4339.777195281783</v>
      </c>
      <c r="S56" s="6">
        <v>600</v>
      </c>
      <c r="T56" s="6">
        <f t="shared" si="100"/>
        <v>146.49600000000001</v>
      </c>
      <c r="U56" s="6">
        <v>8</v>
      </c>
      <c r="V56" s="6">
        <f t="shared" si="101"/>
        <v>18.312000000000001</v>
      </c>
      <c r="W56" s="6">
        <f t="shared" si="114"/>
        <v>0.95505107783001575</v>
      </c>
      <c r="X56" s="20" t="s">
        <v>29</v>
      </c>
      <c r="Y56" s="6">
        <f t="shared" si="104"/>
        <v>-6.9077552789821368</v>
      </c>
      <c r="Z56" s="6">
        <f t="shared" si="104"/>
        <v>15.424948470398375</v>
      </c>
      <c r="AA56" s="6">
        <f t="shared" si="105"/>
        <v>-10.907953975314008</v>
      </c>
      <c r="AB56" s="6">
        <f t="shared" si="106"/>
        <v>49.000000000000028</v>
      </c>
    </row>
    <row r="57" spans="1:28" s="8" customFormat="1" x14ac:dyDescent="0.25">
      <c r="A57" s="7">
        <v>1.1999999999999999E-3</v>
      </c>
      <c r="B57" s="8">
        <v>5000000</v>
      </c>
      <c r="C57" s="8">
        <v>176.6</v>
      </c>
      <c r="D57" s="8">
        <v>2.0500000000000002E-9</v>
      </c>
      <c r="E57" s="8">
        <f t="shared" si="107"/>
        <v>3.4166666666666673E-6</v>
      </c>
      <c r="F57" s="8">
        <f t="shared" si="108"/>
        <v>3.5320000000000001E-5</v>
      </c>
      <c r="G57" s="8">
        <f t="shared" si="97"/>
        <v>1.5259999999999999E-9</v>
      </c>
      <c r="H57" s="8">
        <f t="shared" si="109"/>
        <v>1.3428952405318109E-6</v>
      </c>
      <c r="I57" s="8">
        <f t="shared" si="102"/>
        <v>2798.7112276103107</v>
      </c>
      <c r="J57" s="8">
        <f t="shared" si="98"/>
        <v>28931.847968545218</v>
      </c>
      <c r="K57" s="8">
        <f t="shared" si="110"/>
        <v>1100.0124840529252</v>
      </c>
      <c r="L57" s="8">
        <v>180</v>
      </c>
      <c r="M57" s="8">
        <f t="shared" si="111"/>
        <v>15.54839570894617</v>
      </c>
      <c r="N57" s="8">
        <f t="shared" si="99"/>
        <v>160.73248871414009</v>
      </c>
      <c r="O57" s="8">
        <f t="shared" si="112"/>
        <v>6.1111804669606951</v>
      </c>
      <c r="P57" s="8">
        <f>O57*100</f>
        <v>611.11804669606954</v>
      </c>
      <c r="Q57" s="8">
        <f t="shared" si="113"/>
        <v>4821.9746614242031</v>
      </c>
      <c r="S57" s="8">
        <v>650</v>
      </c>
      <c r="T57" s="8">
        <f t="shared" si="100"/>
        <v>142.83359999999999</v>
      </c>
      <c r="U57" s="8">
        <v>8</v>
      </c>
      <c r="V57" s="8">
        <f t="shared" si="101"/>
        <v>17.854199999999999</v>
      </c>
      <c r="W57" s="8">
        <f t="shared" si="114"/>
        <v>0.87428971049382931</v>
      </c>
      <c r="X57" s="8">
        <v>11</v>
      </c>
      <c r="Y57" s="8">
        <f t="shared" si="104"/>
        <v>-6.7254337221881828</v>
      </c>
      <c r="Z57" s="8">
        <f t="shared" si="104"/>
        <v>15.424948470398375</v>
      </c>
      <c r="AA57" s="8">
        <f t="shared" si="105"/>
        <v>-10.933271783298299</v>
      </c>
      <c r="AB57" s="8">
        <f t="shared" si="106"/>
        <v>49.000000000000028</v>
      </c>
    </row>
    <row r="58" spans="1:28" s="8" customFormat="1" x14ac:dyDescent="0.25">
      <c r="A58" s="7">
        <v>1.4E-3</v>
      </c>
      <c r="B58" s="8">
        <v>5000000</v>
      </c>
      <c r="C58" s="8">
        <v>176.6</v>
      </c>
      <c r="D58" s="8">
        <v>2.0500000000000002E-9</v>
      </c>
      <c r="E58" s="8">
        <f t="shared" si="107"/>
        <v>2.9285714285714287E-6</v>
      </c>
      <c r="F58" s="8">
        <f t="shared" si="108"/>
        <v>3.5320000000000001E-5</v>
      </c>
      <c r="G58" s="8">
        <f t="shared" si="97"/>
        <v>1.5259999999999999E-9</v>
      </c>
      <c r="H58" s="8">
        <f t="shared" si="109"/>
        <v>1.2921277012724129E-6</v>
      </c>
      <c r="I58" s="8">
        <f t="shared" si="102"/>
        <v>2398.8953379516947</v>
      </c>
      <c r="J58" s="8">
        <f t="shared" si="98"/>
        <v>28931.847968545218</v>
      </c>
      <c r="K58" s="8">
        <f t="shared" si="110"/>
        <v>1058.4270161143618</v>
      </c>
      <c r="L58" s="8">
        <v>150</v>
      </c>
      <c r="M58" s="8">
        <f t="shared" si="111"/>
        <v>15.992635586344631</v>
      </c>
      <c r="N58" s="8">
        <f t="shared" si="99"/>
        <v>192.87898645696814</v>
      </c>
      <c r="O58" s="8">
        <f t="shared" si="112"/>
        <v>7.0561801074290784</v>
      </c>
      <c r="P58" s="8">
        <f>O58*100</f>
        <v>705.61801074290781</v>
      </c>
      <c r="Q58" s="8">
        <f>N58*30</f>
        <v>5786.3695937090442</v>
      </c>
      <c r="S58" s="8">
        <v>710</v>
      </c>
      <c r="T58" s="8">
        <f t="shared" si="100"/>
        <v>130.01519999999999</v>
      </c>
      <c r="U58" s="8">
        <v>8</v>
      </c>
      <c r="V58" s="8">
        <f t="shared" si="101"/>
        <v>16.251899999999999</v>
      </c>
      <c r="W58" s="8">
        <f t="shared" si="114"/>
        <v>0.81135880387440718</v>
      </c>
      <c r="X58" s="8">
        <v>14</v>
      </c>
      <c r="Y58" s="8">
        <f t="shared" si="104"/>
        <v>-6.5712830423609239</v>
      </c>
      <c r="Z58" s="8">
        <f t="shared" si="104"/>
        <v>15.424948470398375</v>
      </c>
      <c r="AA58" s="8">
        <f t="shared" si="105"/>
        <v>-11.027300732946575</v>
      </c>
      <c r="AB58" s="8">
        <f t="shared" si="106"/>
        <v>49</v>
      </c>
    </row>
    <row r="59" spans="1:28" s="3" customFormat="1" x14ac:dyDescent="0.25">
      <c r="A59" s="6">
        <v>1.6000000000000001E-3</v>
      </c>
      <c r="B59" s="3">
        <v>5000000</v>
      </c>
      <c r="C59" s="3">
        <v>176.6</v>
      </c>
      <c r="D59" s="3">
        <v>2.0500000000000002E-9</v>
      </c>
      <c r="E59" s="3">
        <f t="shared" si="107"/>
        <v>2.5625E-6</v>
      </c>
      <c r="F59" s="3">
        <f t="shared" si="108"/>
        <v>3.5320000000000001E-5</v>
      </c>
      <c r="G59" s="3">
        <f t="shared" si="97"/>
        <v>1.5259999999999999E-9</v>
      </c>
      <c r="H59" s="3">
        <f t="shared" si="109"/>
        <v>1.2497048361039858E-6</v>
      </c>
      <c r="I59" s="3">
        <f t="shared" si="102"/>
        <v>2099.0334207077326</v>
      </c>
      <c r="J59" s="3">
        <f t="shared" si="98"/>
        <v>28931.847968545218</v>
      </c>
      <c r="K59" s="3">
        <f>H59/(0.8*G59)</f>
        <v>1023.6769627326228</v>
      </c>
      <c r="L59" s="3">
        <v>140</v>
      </c>
      <c r="M59" s="3">
        <f t="shared" si="111"/>
        <v>14.993095862198089</v>
      </c>
      <c r="N59" s="3">
        <f t="shared" si="99"/>
        <v>206.65605691818013</v>
      </c>
      <c r="O59" s="3">
        <f t="shared" si="112"/>
        <v>7.3119783052330201</v>
      </c>
      <c r="P59" s="3">
        <f t="shared" ref="P59:P61" si="115">O59*100</f>
        <v>731.19783052330206</v>
      </c>
      <c r="Q59" s="3">
        <f t="shared" si="113"/>
        <v>6199.6817075454037</v>
      </c>
      <c r="S59" s="3">
        <v>750</v>
      </c>
      <c r="T59" s="3">
        <f t="shared" si="100"/>
        <v>128.184</v>
      </c>
      <c r="U59" s="3">
        <v>8</v>
      </c>
      <c r="V59" s="3">
        <f t="shared" si="101"/>
        <v>16.023</v>
      </c>
      <c r="W59" s="3">
        <f t="shared" si="114"/>
        <v>0.76051897718902794</v>
      </c>
      <c r="Y59" s="3">
        <f t="shared" si="104"/>
        <v>-6.4377516497364011</v>
      </c>
      <c r="Z59" s="3">
        <f t="shared" si="104"/>
        <v>15.424948470398375</v>
      </c>
      <c r="AA59" s="3">
        <f t="shared" si="105"/>
        <v>-11.041485367938531</v>
      </c>
      <c r="AB59" s="3">
        <f t="shared" si="106"/>
        <v>48.999999999999936</v>
      </c>
    </row>
    <row r="60" spans="1:28" s="3" customFormat="1" x14ac:dyDescent="0.25">
      <c r="A60" s="6">
        <v>1.8E-3</v>
      </c>
      <c r="B60" s="3">
        <v>5000000</v>
      </c>
      <c r="C60" s="3">
        <v>176.6</v>
      </c>
      <c r="D60" s="3">
        <v>2.0500000000000002E-9</v>
      </c>
      <c r="E60" s="3">
        <f t="shared" si="107"/>
        <v>2.277777777777778E-6</v>
      </c>
      <c r="F60" s="3">
        <f t="shared" si="108"/>
        <v>3.5320000000000001E-5</v>
      </c>
      <c r="G60" s="3">
        <f t="shared" si="97"/>
        <v>1.5259999999999999E-9</v>
      </c>
      <c r="H60" s="3">
        <f>(G60*C60*C60*D60)^0.25*B60^-0.5 *A60^-0.25</f>
        <v>1.2134428299826687E-6</v>
      </c>
      <c r="I60" s="3">
        <f t="shared" si="102"/>
        <v>1865.8074850735404</v>
      </c>
      <c r="J60" s="3">
        <f t="shared" si="98"/>
        <v>28931.847968545218</v>
      </c>
      <c r="K60" s="3">
        <f>H60/(0.8*G60)</f>
        <v>993.97348458606552</v>
      </c>
      <c r="L60" s="3">
        <v>130</v>
      </c>
      <c r="M60" s="3">
        <f t="shared" si="111"/>
        <v>14.352365269796465</v>
      </c>
      <c r="N60" s="3">
        <f t="shared" si="99"/>
        <v>222.55267668111708</v>
      </c>
      <c r="O60" s="3">
        <f t="shared" si="112"/>
        <v>7.6459498814312736</v>
      </c>
      <c r="P60" s="3">
        <f t="shared" si="115"/>
        <v>764.59498814312735</v>
      </c>
      <c r="Q60" s="3">
        <f t="shared" si="113"/>
        <v>6676.5803004335121</v>
      </c>
      <c r="S60" s="3">
        <v>770</v>
      </c>
      <c r="T60" s="3">
        <f t="shared" si="100"/>
        <v>122.20208</v>
      </c>
      <c r="U60" s="3">
        <v>8</v>
      </c>
      <c r="V60" s="8">
        <f t="shared" si="101"/>
        <v>15.275259999999999</v>
      </c>
      <c r="W60" s="3">
        <f t="shared" si="114"/>
        <v>0.7183259287971947</v>
      </c>
      <c r="Y60" s="3">
        <f t="shared" si="104"/>
        <v>-6.3199686140800182</v>
      </c>
      <c r="Z60" s="3">
        <f t="shared" si="104"/>
        <v>15.424948470398375</v>
      </c>
      <c r="AA60" s="3">
        <f t="shared" si="105"/>
        <v>-11.08927603177488</v>
      </c>
      <c r="AB60" s="3">
        <f t="shared" si="106"/>
        <v>49.00000000000005</v>
      </c>
    </row>
    <row r="61" spans="1:28" s="3" customFormat="1" x14ac:dyDescent="0.25">
      <c r="A61" s="6">
        <v>2E-3</v>
      </c>
      <c r="B61" s="3">
        <v>5000000</v>
      </c>
      <c r="C61" s="3">
        <v>176.6</v>
      </c>
      <c r="D61" s="3">
        <v>2.0500000000000002E-9</v>
      </c>
      <c r="E61" s="3">
        <f t="shared" si="107"/>
        <v>2.0500000000000003E-6</v>
      </c>
      <c r="F61" s="3">
        <f t="shared" si="108"/>
        <v>3.5320000000000001E-5</v>
      </c>
      <c r="G61" s="3">
        <f t="shared" si="97"/>
        <v>1.5259999999999999E-9</v>
      </c>
      <c r="H61" s="3">
        <f>(G61*C61*C61*D61)^0.25*B61^-0.5 *A61^-0.25</f>
        <v>1.1818978624760335E-6</v>
      </c>
      <c r="I61" s="3">
        <f t="shared" si="102"/>
        <v>1679.2267365661864</v>
      </c>
      <c r="J61" s="3">
        <f t="shared" si="98"/>
        <v>28931.847968545218</v>
      </c>
      <c r="K61" s="3">
        <f>H61/(0.8*G61)</f>
        <v>968.13389783423452</v>
      </c>
      <c r="L61" s="3">
        <v>120</v>
      </c>
      <c r="M61" s="3">
        <f t="shared" si="111"/>
        <v>13.993556138051554</v>
      </c>
      <c r="N61" s="3">
        <f t="shared" si="99"/>
        <v>241.09873307121015</v>
      </c>
      <c r="O61" s="3">
        <f t="shared" si="112"/>
        <v>8.067782481951955</v>
      </c>
      <c r="P61" s="3">
        <f t="shared" si="115"/>
        <v>806.77824819519549</v>
      </c>
      <c r="Q61" s="3">
        <f>N61*30</f>
        <v>7232.9619921363046</v>
      </c>
      <c r="S61" s="3">
        <v>810</v>
      </c>
      <c r="T61" s="3">
        <f t="shared" si="100"/>
        <v>118.66175999999999</v>
      </c>
      <c r="U61" s="3">
        <v>8</v>
      </c>
      <c r="V61" s="8">
        <f t="shared" si="101"/>
        <v>14.832719999999998</v>
      </c>
      <c r="W61" s="3">
        <f t="shared" si="114"/>
        <v>0.68257041915786587</v>
      </c>
      <c r="Y61" s="3">
        <f t="shared" si="104"/>
        <v>-6.2146080984221914</v>
      </c>
      <c r="Z61" s="3">
        <f t="shared" si="104"/>
        <v>15.424948470398375</v>
      </c>
      <c r="AA61" s="3">
        <f t="shared" si="105"/>
        <v>-11.118675006629662</v>
      </c>
      <c r="AB61" s="3">
        <f t="shared" si="106"/>
        <v>48.999999999999929</v>
      </c>
    </row>
    <row r="62" spans="1:28" x14ac:dyDescent="0.25">
      <c r="A62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Ti-3.4Ni</vt:lpstr>
      <vt:lpstr>Ti-7.1Ni</vt:lpstr>
      <vt:lpstr>Ti-10.7-new1e7</vt:lpstr>
      <vt:lpstr>Ti-10.7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sepideh</dc:creator>
  <cp:lastModifiedBy>sepideh</cp:lastModifiedBy>
  <dcterms:created xsi:type="dcterms:W3CDTF">2020-06-08T18:25:36Z</dcterms:created>
  <dcterms:modified xsi:type="dcterms:W3CDTF">2023-01-06T03:16:39Z</dcterms:modified>
</cp:coreProperties>
</file>