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nosipca-my.sharepoint.com/personal/a20750_alunos_ipca_pt/Documents/PES/Plano de Gestão de Projeto/PES_EMS_Entrega2_17566_20750_29576_30516_30517/"/>
    </mc:Choice>
  </mc:AlternateContent>
  <xr:revisionPtr revIDLastSave="441" documentId="8_{C764437C-4390-454D-AA63-B176ED8B9FEC}" xr6:coauthVersionLast="47" xr6:coauthVersionMax="47" xr10:uidLastSave="{992D4E7C-D229-4029-9738-A15B77782534}"/>
  <bookViews>
    <workbookView xWindow="28680" yWindow="-120" windowWidth="29040" windowHeight="15720" xr2:uid="{00000000-000D-0000-FFFF-FFFF00000000}"/>
  </bookViews>
  <sheets>
    <sheet name="CP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S10" i="1"/>
  <c r="X15" i="1"/>
  <c r="AC10" i="1"/>
  <c r="AC20" i="1"/>
  <c r="AH10" i="1"/>
  <c r="AH20" i="1"/>
  <c r="AM15" i="1"/>
  <c r="AR15" i="1"/>
  <c r="AW15" i="1"/>
  <c r="BB10" i="1"/>
  <c r="BB15" i="1"/>
  <c r="BG15" i="1"/>
  <c r="BL10" i="1"/>
  <c r="BL20" i="1"/>
  <c r="BQ10" i="1"/>
  <c r="BQ15" i="1"/>
  <c r="BQ20" i="1"/>
  <c r="BQ25" i="1"/>
  <c r="BY13" i="1"/>
  <c r="BT13" i="1"/>
  <c r="BO23" i="1"/>
  <c r="BO18" i="1"/>
  <c r="BO13" i="1"/>
  <c r="BO8" i="1"/>
  <c r="BJ18" i="1"/>
  <c r="BJ8" i="1"/>
  <c r="BE13" i="1"/>
  <c r="AZ13" i="1"/>
  <c r="AU13" i="1"/>
  <c r="AP13" i="1"/>
  <c r="AK13" i="1"/>
  <c r="AF18" i="1"/>
  <c r="BV15" i="1"/>
  <c r="CA15" i="1"/>
  <c r="G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BZ13" i="1"/>
  <c r="AZ8" i="1"/>
  <c r="AF8" i="1"/>
  <c r="AA18" i="1"/>
  <c r="AA8" i="1"/>
  <c r="V13" i="1"/>
  <c r="Q18" i="1"/>
  <c r="Q8" i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BU13" i="1"/>
  <c r="BP23" i="1"/>
  <c r="BP18" i="1"/>
  <c r="BP13" i="1"/>
  <c r="BP8" i="1"/>
  <c r="BK18" i="1"/>
  <c r="BK8" i="1"/>
  <c r="BF13" i="1"/>
  <c r="BA8" i="1"/>
  <c r="AZ10" i="1" s="1"/>
  <c r="BA13" i="1"/>
  <c r="AV13" i="1"/>
  <c r="AQ13" i="1"/>
  <c r="AG8" i="1"/>
  <c r="AL13" i="1"/>
  <c r="AG18" i="1"/>
  <c r="AB18" i="1"/>
  <c r="AB8" i="1"/>
  <c r="R18" i="1"/>
  <c r="W13" i="1"/>
  <c r="R8" i="1"/>
  <c r="AA10" i="1" l="1"/>
  <c r="AF20" i="1"/>
  <c r="Q10" i="1"/>
  <c r="Q20" i="1"/>
  <c r="AU15" i="1"/>
  <c r="V15" i="1"/>
  <c r="AF10" i="1"/>
  <c r="AK15" i="1"/>
  <c r="AP15" i="1"/>
  <c r="AZ15" i="1"/>
  <c r="BE15" i="1"/>
  <c r="BJ10" i="1"/>
  <c r="BJ20" i="1"/>
  <c r="BO10" i="1"/>
  <c r="BO15" i="1"/>
  <c r="BO20" i="1"/>
  <c r="BO25" i="1"/>
  <c r="BT15" i="1"/>
  <c r="BY15" i="1"/>
  <c r="BZ15" i="1" s="1"/>
  <c r="CA13" i="1"/>
  <c r="AC18" i="1"/>
  <c r="AB20" i="1" s="1"/>
  <c r="AA20" i="1"/>
  <c r="BL18" i="1"/>
  <c r="BK20" i="1" s="1"/>
  <c r="BB13" i="1"/>
  <c r="BA15" i="1" s="1"/>
  <c r="BQ23" i="1"/>
  <c r="BP25" i="1" s="1"/>
  <c r="BV13" i="1"/>
  <c r="BU15" i="1" s="1"/>
  <c r="BQ8" i="1"/>
  <c r="BP10" i="1" s="1"/>
  <c r="BQ13" i="1"/>
  <c r="BP15" i="1" s="1"/>
  <c r="BQ18" i="1"/>
  <c r="BP20" i="1" s="1"/>
  <c r="BL8" i="1"/>
  <c r="BK10" i="1" s="1"/>
  <c r="BG13" i="1"/>
  <c r="BF15" i="1" s="1"/>
  <c r="BB8" i="1"/>
  <c r="BA10" i="1" s="1"/>
  <c r="AW13" i="1"/>
  <c r="AV15" i="1" s="1"/>
  <c r="AR13" i="1"/>
  <c r="AQ15" i="1" s="1"/>
  <c r="AM13" i="1"/>
  <c r="AL15" i="1" s="1"/>
  <c r="AH8" i="1"/>
  <c r="AG10" i="1" s="1"/>
  <c r="AH18" i="1"/>
  <c r="AG20" i="1" s="1"/>
  <c r="AC8" i="1"/>
  <c r="AB10" i="1" s="1"/>
  <c r="S18" i="1"/>
  <c r="R20" i="1" s="1"/>
  <c r="S8" i="1"/>
  <c r="R10" i="1" s="1"/>
  <c r="X13" i="1"/>
  <c r="W15" i="1" s="1"/>
</calcChain>
</file>

<file path=xl/sharedStrings.xml><?xml version="1.0" encoding="utf-8"?>
<sst xmlns="http://schemas.openxmlformats.org/spreadsheetml/2006/main" count="136" uniqueCount="91">
  <si>
    <t># no WBS</t>
  </si>
  <si>
    <t>Código</t>
  </si>
  <si>
    <t>Descrição da Atividade</t>
  </si>
  <si>
    <t>Precedências</t>
  </si>
  <si>
    <t>Duração</t>
  </si>
  <si>
    <t>EST</t>
  </si>
  <si>
    <t>EFT</t>
  </si>
  <si>
    <t>LST</t>
  </si>
  <si>
    <t>LFT</t>
  </si>
  <si>
    <r>
      <t xml:space="preserve">Folga
</t>
    </r>
    <r>
      <rPr>
        <sz val="11"/>
        <rFont val="Calibri"/>
        <family val="2"/>
        <scheme val="minor"/>
      </rPr>
      <t>(LFT - EFT)</t>
    </r>
  </si>
  <si>
    <t>1.1</t>
  </si>
  <si>
    <t>A</t>
  </si>
  <si>
    <t>Avaliar hipóteses​</t>
  </si>
  <si>
    <t>-</t>
  </si>
  <si>
    <t>1.2</t>
  </si>
  <si>
    <t>B</t>
  </si>
  <si>
    <t>Analisar recomendações</t>
  </si>
  <si>
    <t>Método do Caminho Crítico (CPM)</t>
  </si>
  <si>
    <t>1.3</t>
  </si>
  <si>
    <t>C</t>
  </si>
  <si>
    <t>Desenvolver o Project Charter​</t>
  </si>
  <si>
    <t>A , B</t>
  </si>
  <si>
    <t>2.1</t>
  </si>
  <si>
    <t>D</t>
  </si>
  <si>
    <t>Definir o âmbito preliminar do projeto​</t>
  </si>
  <si>
    <t>2.2</t>
  </si>
  <si>
    <t>E</t>
  </si>
  <si>
    <t>Determinar equipa do projeto</t>
  </si>
  <si>
    <t>2.3</t>
  </si>
  <si>
    <t>F</t>
  </si>
  <si>
    <t>Integrar equipa no projeto</t>
  </si>
  <si>
    <t>2.4</t>
  </si>
  <si>
    <t>G</t>
  </si>
  <si>
    <t>Desenvolver plano do projeto</t>
  </si>
  <si>
    <t>D, F</t>
  </si>
  <si>
    <t>H</t>
  </si>
  <si>
    <t>L</t>
  </si>
  <si>
    <t>N</t>
  </si>
  <si>
    <t>S</t>
  </si>
  <si>
    <t>3.1</t>
  </si>
  <si>
    <t>Validar os requisitos</t>
  </si>
  <si>
    <t>3.2</t>
  </si>
  <si>
    <t>I</t>
  </si>
  <si>
    <t>Desenhar o sistema</t>
  </si>
  <si>
    <t>G, H</t>
  </si>
  <si>
    <t>3.3</t>
  </si>
  <si>
    <t>J</t>
  </si>
  <si>
    <t>Pesquisar o hardware/software necessário</t>
  </si>
  <si>
    <t>3.4</t>
  </si>
  <si>
    <t>K</t>
  </si>
  <si>
    <t>Preparar sistema de desenvolvimento</t>
  </si>
  <si>
    <t>H, J</t>
  </si>
  <si>
    <t>3.5</t>
  </si>
  <si>
    <t>Realizar testes de aceitação</t>
  </si>
  <si>
    <t>Início</t>
  </si>
  <si>
    <t>M</t>
  </si>
  <si>
    <t>P</t>
  </si>
  <si>
    <t>T</t>
  </si>
  <si>
    <t>U</t>
  </si>
  <si>
    <t>Fim</t>
  </si>
  <si>
    <t>3.6</t>
  </si>
  <si>
    <t>Desenvolver plataforma</t>
  </si>
  <si>
    <t>3.7</t>
  </si>
  <si>
    <t>Testar a plataforma</t>
  </si>
  <si>
    <t>L, M</t>
  </si>
  <si>
    <t>4.1</t>
  </si>
  <si>
    <t>O</t>
  </si>
  <si>
    <t>Realizar reunião de retrospetiva do desenvolvimento</t>
  </si>
  <si>
    <t>4.2</t>
  </si>
  <si>
    <t>Atualizar estado do projeto</t>
  </si>
  <si>
    <t>4.3</t>
  </si>
  <si>
    <t>Q</t>
  </si>
  <si>
    <t>Atualizar riscos do projeto</t>
  </si>
  <si>
    <t>4.4</t>
  </si>
  <si>
    <t>R</t>
  </si>
  <si>
    <t>Atualizar plano gestão do projeto</t>
  </si>
  <si>
    <t>5.1</t>
  </si>
  <si>
    <t>Realizar auditoria de requisitos</t>
  </si>
  <si>
    <t>5.2</t>
  </si>
  <si>
    <t>Consolidar documentação/manuais</t>
  </si>
  <si>
    <t>S, P, Q, R</t>
  </si>
  <si>
    <t>5.4</t>
  </si>
  <si>
    <t>Arquivar documentação do projeto</t>
  </si>
  <si>
    <t>Legenda</t>
  </si>
  <si>
    <t>Dur.</t>
  </si>
  <si>
    <t>Earliest Start time – Data de Início Mais Cedo</t>
  </si>
  <si>
    <t>Folga</t>
  </si>
  <si>
    <t>Earliest Finish Time – Data de Fim Mais Cedo</t>
  </si>
  <si>
    <t>Caminho Crítico : B - C - E - F - G - I - J - K - M - N - S - T - U   ( 365 dias )</t>
  </si>
  <si>
    <t>Latest Start Time – Data de Início Mais Tarde</t>
  </si>
  <si>
    <t>Latest Finish Time – Data de Fim Mais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</si>
</sst>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5" tint="0.39997558519241921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 indent="1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right" inden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indent="1"/>
    </xf>
    <xf numFmtId="0" fontId="0" fillId="0" borderId="8" xfId="0" applyBorder="1" applyAlignment="1">
      <alignment horizontal="right" indent="1"/>
    </xf>
    <xf numFmtId="0" fontId="0" fillId="0" borderId="9" xfId="0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Alignment="1">
      <alignment horizontal="left"/>
    </xf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3" fillId="3" borderId="0" xfId="0" applyFont="1" applyFill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5">
    <dxf>
      <numFmt numFmtId="0" formatCode="General"/>
      <alignment horizontal="right" vertical="bottom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45983</xdr:colOff>
      <xdr:row>8</xdr:row>
      <xdr:rowOff>105103</xdr:rowOff>
    </xdr:from>
    <xdr:to>
      <xdr:col>15</xdr:col>
      <xdr:colOff>183931</xdr:colOff>
      <xdr:row>13</xdr:row>
      <xdr:rowOff>98534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CF36F12B-676C-D97A-9027-78D31F47621D}"/>
            </a:ext>
          </a:extLst>
        </xdr:cNvPr>
        <xdr:cNvCxnSpPr/>
      </xdr:nvCxnSpPr>
      <xdr:spPr>
        <a:xfrm flipV="1">
          <a:off x="9229397" y="2581603"/>
          <a:ext cx="354724" cy="9459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32845</xdr:colOff>
      <xdr:row>13</xdr:row>
      <xdr:rowOff>118241</xdr:rowOff>
    </xdr:from>
    <xdr:to>
      <xdr:col>15</xdr:col>
      <xdr:colOff>183931</xdr:colOff>
      <xdr:row>18</xdr:row>
      <xdr:rowOff>105103</xdr:rowOff>
    </xdr:to>
    <xdr:cxnSp macro="">
      <xdr:nvCxnSpPr>
        <xdr:cNvPr id="5" name="Conexão reta unidirecional 4">
          <a:extLst>
            <a:ext uri="{FF2B5EF4-FFF2-40B4-BE49-F238E27FC236}">
              <a16:creationId xmlns:a16="http://schemas.microsoft.com/office/drawing/2014/main" id="{DAB24100-041B-4C4C-8088-C53C9254F458}"/>
            </a:ext>
          </a:extLst>
        </xdr:cNvPr>
        <xdr:cNvCxnSpPr/>
      </xdr:nvCxnSpPr>
      <xdr:spPr>
        <a:xfrm>
          <a:off x="9216259" y="3547241"/>
          <a:ext cx="367862" cy="93936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39414</xdr:colOff>
      <xdr:row>8</xdr:row>
      <xdr:rowOff>124810</xdr:rowOff>
    </xdr:from>
    <xdr:to>
      <xdr:col>20</xdr:col>
      <xdr:colOff>183931</xdr:colOff>
      <xdr:row>13</xdr:row>
      <xdr:rowOff>91966</xdr:rowOff>
    </xdr:to>
    <xdr:cxnSp macro="">
      <xdr:nvCxnSpPr>
        <xdr:cNvPr id="9" name="Conexão reta unidirecional 8">
          <a:extLst>
            <a:ext uri="{FF2B5EF4-FFF2-40B4-BE49-F238E27FC236}">
              <a16:creationId xmlns:a16="http://schemas.microsoft.com/office/drawing/2014/main" id="{9A63077E-E157-461D-91B5-50EBEB29138B}"/>
            </a:ext>
          </a:extLst>
        </xdr:cNvPr>
        <xdr:cNvCxnSpPr/>
      </xdr:nvCxnSpPr>
      <xdr:spPr>
        <a:xfrm>
          <a:off x="10306707" y="2601310"/>
          <a:ext cx="361293" cy="91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26276</xdr:colOff>
      <xdr:row>13</xdr:row>
      <xdr:rowOff>124810</xdr:rowOff>
    </xdr:from>
    <xdr:to>
      <xdr:col>20</xdr:col>
      <xdr:colOff>177362</xdr:colOff>
      <xdr:row>18</xdr:row>
      <xdr:rowOff>105103</xdr:rowOff>
    </xdr:to>
    <xdr:cxnSp macro="">
      <xdr:nvCxnSpPr>
        <xdr:cNvPr id="12" name="Conexão reta unidirecional 11">
          <a:extLst>
            <a:ext uri="{FF2B5EF4-FFF2-40B4-BE49-F238E27FC236}">
              <a16:creationId xmlns:a16="http://schemas.microsoft.com/office/drawing/2014/main" id="{B7D1C9D3-D220-4602-AD85-561E27677FC2}"/>
            </a:ext>
          </a:extLst>
        </xdr:cNvPr>
        <xdr:cNvCxnSpPr/>
      </xdr:nvCxnSpPr>
      <xdr:spPr>
        <a:xfrm flipV="1">
          <a:off x="10293569" y="3553810"/>
          <a:ext cx="367862" cy="93279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26276</xdr:colOff>
      <xdr:row>8</xdr:row>
      <xdr:rowOff>91109</xdr:rowOff>
    </xdr:from>
    <xdr:to>
      <xdr:col>25</xdr:col>
      <xdr:colOff>173935</xdr:colOff>
      <xdr:row>13</xdr:row>
      <xdr:rowOff>98534</xdr:rowOff>
    </xdr:to>
    <xdr:cxnSp macro="">
      <xdr:nvCxnSpPr>
        <xdr:cNvPr id="15" name="Conexão reta unidirecional 14">
          <a:extLst>
            <a:ext uri="{FF2B5EF4-FFF2-40B4-BE49-F238E27FC236}">
              <a16:creationId xmlns:a16="http://schemas.microsoft.com/office/drawing/2014/main" id="{CFDBAD21-D9B1-4E31-9628-A64628C09E26}"/>
            </a:ext>
          </a:extLst>
        </xdr:cNvPr>
        <xdr:cNvCxnSpPr/>
      </xdr:nvCxnSpPr>
      <xdr:spPr>
        <a:xfrm flipV="1">
          <a:off x="10387819" y="1805609"/>
          <a:ext cx="363007" cy="959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24847</xdr:colOff>
      <xdr:row>8</xdr:row>
      <xdr:rowOff>165652</xdr:rowOff>
    </xdr:from>
    <xdr:to>
      <xdr:col>35</xdr:col>
      <xdr:colOff>140804</xdr:colOff>
      <xdr:row>13</xdr:row>
      <xdr:rowOff>107674</xdr:rowOff>
    </xdr:to>
    <xdr:cxnSp macro="">
      <xdr:nvCxnSpPr>
        <xdr:cNvPr id="18" name="Conexão reta unidirecional 17">
          <a:extLst>
            <a:ext uri="{FF2B5EF4-FFF2-40B4-BE49-F238E27FC236}">
              <a16:creationId xmlns:a16="http://schemas.microsoft.com/office/drawing/2014/main" id="{6A8F481E-1AF6-4B95-A7A0-599B5DDBF6FD}"/>
            </a:ext>
          </a:extLst>
        </xdr:cNvPr>
        <xdr:cNvCxnSpPr/>
      </xdr:nvCxnSpPr>
      <xdr:spPr>
        <a:xfrm>
          <a:off x="11463130" y="1880152"/>
          <a:ext cx="1408044" cy="8945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45983</xdr:colOff>
      <xdr:row>13</xdr:row>
      <xdr:rowOff>137948</xdr:rowOff>
    </xdr:from>
    <xdr:to>
      <xdr:col>25</xdr:col>
      <xdr:colOff>177362</xdr:colOff>
      <xdr:row>18</xdr:row>
      <xdr:rowOff>98534</xdr:rowOff>
    </xdr:to>
    <xdr:cxnSp macro="">
      <xdr:nvCxnSpPr>
        <xdr:cNvPr id="30" name="Conexão reta unidirecional 29">
          <a:extLst>
            <a:ext uri="{FF2B5EF4-FFF2-40B4-BE49-F238E27FC236}">
              <a16:creationId xmlns:a16="http://schemas.microsoft.com/office/drawing/2014/main" id="{6CB82B59-1393-4355-9D78-8DFD68490245}"/>
            </a:ext>
          </a:extLst>
        </xdr:cNvPr>
        <xdr:cNvCxnSpPr/>
      </xdr:nvCxnSpPr>
      <xdr:spPr>
        <a:xfrm>
          <a:off x="11397155" y="3566948"/>
          <a:ext cx="348155" cy="91308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32844</xdr:colOff>
      <xdr:row>18</xdr:row>
      <xdr:rowOff>91965</xdr:rowOff>
    </xdr:from>
    <xdr:to>
      <xdr:col>30</xdr:col>
      <xdr:colOff>177363</xdr:colOff>
      <xdr:row>18</xdr:row>
      <xdr:rowOff>91965</xdr:rowOff>
    </xdr:to>
    <xdr:cxnSp macro="">
      <xdr:nvCxnSpPr>
        <xdr:cNvPr id="35" name="Conexão reta unidirecional 34">
          <a:extLst>
            <a:ext uri="{FF2B5EF4-FFF2-40B4-BE49-F238E27FC236}">
              <a16:creationId xmlns:a16="http://schemas.microsoft.com/office/drawing/2014/main" id="{4F9C313C-4462-432E-B87D-B034927CF94B}"/>
            </a:ext>
          </a:extLst>
        </xdr:cNvPr>
        <xdr:cNvCxnSpPr/>
      </xdr:nvCxnSpPr>
      <xdr:spPr>
        <a:xfrm>
          <a:off x="12467896" y="4473465"/>
          <a:ext cx="36129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52552</xdr:colOff>
      <xdr:row>13</xdr:row>
      <xdr:rowOff>164224</xdr:rowOff>
    </xdr:from>
    <xdr:to>
      <xdr:col>35</xdr:col>
      <xdr:colOff>151086</xdr:colOff>
      <xdr:row>18</xdr:row>
      <xdr:rowOff>91966</xdr:rowOff>
    </xdr:to>
    <xdr:cxnSp macro="">
      <xdr:nvCxnSpPr>
        <xdr:cNvPr id="38" name="Conexão reta unidirecional 37">
          <a:extLst>
            <a:ext uri="{FF2B5EF4-FFF2-40B4-BE49-F238E27FC236}">
              <a16:creationId xmlns:a16="http://schemas.microsoft.com/office/drawing/2014/main" id="{5B31A4FE-8D11-4FEC-8029-F8EC324E5962}"/>
            </a:ext>
          </a:extLst>
        </xdr:cNvPr>
        <xdr:cNvCxnSpPr/>
      </xdr:nvCxnSpPr>
      <xdr:spPr>
        <a:xfrm flipV="1">
          <a:off x="13571483" y="3593224"/>
          <a:ext cx="315310" cy="88024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27589</xdr:colOff>
      <xdr:row>13</xdr:row>
      <xdr:rowOff>108130</xdr:rowOff>
    </xdr:from>
    <xdr:to>
      <xdr:col>75</xdr:col>
      <xdr:colOff>178675</xdr:colOff>
      <xdr:row>13</xdr:row>
      <xdr:rowOff>108130</xdr:rowOff>
    </xdr:to>
    <xdr:cxnSp macro="">
      <xdr:nvCxnSpPr>
        <xdr:cNvPr id="110" name="Conexão reta unidirecional 109">
          <a:extLst>
            <a:ext uri="{FF2B5EF4-FFF2-40B4-BE49-F238E27FC236}">
              <a16:creationId xmlns:a16="http://schemas.microsoft.com/office/drawing/2014/main" id="{7D8940CC-BDA1-4B0B-919E-3A1F9B0E446E}"/>
            </a:ext>
          </a:extLst>
        </xdr:cNvPr>
        <xdr:cNvCxnSpPr/>
      </xdr:nvCxnSpPr>
      <xdr:spPr>
        <a:xfrm>
          <a:off x="21156524" y="2775130"/>
          <a:ext cx="366434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35700</xdr:colOff>
      <xdr:row>8</xdr:row>
      <xdr:rowOff>100248</xdr:rowOff>
    </xdr:from>
    <xdr:to>
      <xdr:col>30</xdr:col>
      <xdr:colOff>180219</xdr:colOff>
      <xdr:row>8</xdr:row>
      <xdr:rowOff>100248</xdr:rowOff>
    </xdr:to>
    <xdr:cxnSp macro="">
      <xdr:nvCxnSpPr>
        <xdr:cNvPr id="118" name="Conexão reta unidirecional 117">
          <a:extLst>
            <a:ext uri="{FF2B5EF4-FFF2-40B4-BE49-F238E27FC236}">
              <a16:creationId xmlns:a16="http://schemas.microsoft.com/office/drawing/2014/main" id="{BF81DF94-E3B9-4629-8369-A1F15DB8949E}"/>
            </a:ext>
          </a:extLst>
        </xdr:cNvPr>
        <xdr:cNvCxnSpPr/>
      </xdr:nvCxnSpPr>
      <xdr:spPr>
        <a:xfrm>
          <a:off x="11473983" y="1814748"/>
          <a:ext cx="3598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39014</xdr:colOff>
      <xdr:row>13</xdr:row>
      <xdr:rowOff>103562</xdr:rowOff>
    </xdr:from>
    <xdr:to>
      <xdr:col>40</xdr:col>
      <xdr:colOff>183532</xdr:colOff>
      <xdr:row>13</xdr:row>
      <xdr:rowOff>103562</xdr:rowOff>
    </xdr:to>
    <xdr:cxnSp macro="">
      <xdr:nvCxnSpPr>
        <xdr:cNvPr id="119" name="Conexão reta unidirecional 118">
          <a:extLst>
            <a:ext uri="{FF2B5EF4-FFF2-40B4-BE49-F238E27FC236}">
              <a16:creationId xmlns:a16="http://schemas.microsoft.com/office/drawing/2014/main" id="{1C8769AD-1A1E-4F5F-B207-6A21549917B6}"/>
            </a:ext>
          </a:extLst>
        </xdr:cNvPr>
        <xdr:cNvCxnSpPr/>
      </xdr:nvCxnSpPr>
      <xdr:spPr>
        <a:xfrm>
          <a:off x="13630775" y="2770562"/>
          <a:ext cx="359866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36272</xdr:colOff>
      <xdr:row>8</xdr:row>
      <xdr:rowOff>116528</xdr:rowOff>
    </xdr:from>
    <xdr:to>
      <xdr:col>40</xdr:col>
      <xdr:colOff>165652</xdr:colOff>
      <xdr:row>13</xdr:row>
      <xdr:rowOff>16565</xdr:rowOff>
    </xdr:to>
    <xdr:cxnSp macro="">
      <xdr:nvCxnSpPr>
        <xdr:cNvPr id="120" name="Conexão reta unidirecional 119">
          <a:extLst>
            <a:ext uri="{FF2B5EF4-FFF2-40B4-BE49-F238E27FC236}">
              <a16:creationId xmlns:a16="http://schemas.microsoft.com/office/drawing/2014/main" id="{0387EBD4-E2FC-4910-B3F4-9F6CB4409E2B}"/>
            </a:ext>
          </a:extLst>
        </xdr:cNvPr>
        <xdr:cNvCxnSpPr/>
      </xdr:nvCxnSpPr>
      <xdr:spPr>
        <a:xfrm>
          <a:off x="12551294" y="1831028"/>
          <a:ext cx="1421467" cy="8525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25761</xdr:colOff>
      <xdr:row>13</xdr:row>
      <xdr:rowOff>106875</xdr:rowOff>
    </xdr:from>
    <xdr:to>
      <xdr:col>45</xdr:col>
      <xdr:colOff>170279</xdr:colOff>
      <xdr:row>13</xdr:row>
      <xdr:rowOff>106875</xdr:rowOff>
    </xdr:to>
    <xdr:cxnSp macro="">
      <xdr:nvCxnSpPr>
        <xdr:cNvPr id="122" name="Conexão reta unidirecional 121">
          <a:extLst>
            <a:ext uri="{FF2B5EF4-FFF2-40B4-BE49-F238E27FC236}">
              <a16:creationId xmlns:a16="http://schemas.microsoft.com/office/drawing/2014/main" id="{1656F18B-5305-4B46-93A0-F8DD0412CEF1}"/>
            </a:ext>
          </a:extLst>
        </xdr:cNvPr>
        <xdr:cNvCxnSpPr/>
      </xdr:nvCxnSpPr>
      <xdr:spPr>
        <a:xfrm>
          <a:off x="14694261" y="2773875"/>
          <a:ext cx="359866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47868</xdr:colOff>
      <xdr:row>8</xdr:row>
      <xdr:rowOff>86711</xdr:rowOff>
    </xdr:from>
    <xdr:to>
      <xdr:col>50</xdr:col>
      <xdr:colOff>182217</xdr:colOff>
      <xdr:row>12</xdr:row>
      <xdr:rowOff>8283</xdr:rowOff>
    </xdr:to>
    <xdr:cxnSp macro="">
      <xdr:nvCxnSpPr>
        <xdr:cNvPr id="123" name="Conexão reta unidirecional 122">
          <a:extLst>
            <a:ext uri="{FF2B5EF4-FFF2-40B4-BE49-F238E27FC236}">
              <a16:creationId xmlns:a16="http://schemas.microsoft.com/office/drawing/2014/main" id="{2EA93D6D-CC89-4A51-9650-E29EC9244279}"/>
            </a:ext>
          </a:extLst>
        </xdr:cNvPr>
        <xdr:cNvCxnSpPr/>
      </xdr:nvCxnSpPr>
      <xdr:spPr>
        <a:xfrm>
          <a:off x="12562890" y="1801211"/>
          <a:ext cx="3579914" cy="6835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37356</xdr:colOff>
      <xdr:row>13</xdr:row>
      <xdr:rowOff>110189</xdr:rowOff>
    </xdr:from>
    <xdr:to>
      <xdr:col>50</xdr:col>
      <xdr:colOff>181874</xdr:colOff>
      <xdr:row>13</xdr:row>
      <xdr:rowOff>110189</xdr:rowOff>
    </xdr:to>
    <xdr:cxnSp macro="">
      <xdr:nvCxnSpPr>
        <xdr:cNvPr id="125" name="Conexão reta unidirecional 124">
          <a:extLst>
            <a:ext uri="{FF2B5EF4-FFF2-40B4-BE49-F238E27FC236}">
              <a16:creationId xmlns:a16="http://schemas.microsoft.com/office/drawing/2014/main" id="{4FD9F082-EEA9-4C5D-A335-86D8E0A123AB}"/>
            </a:ext>
          </a:extLst>
        </xdr:cNvPr>
        <xdr:cNvCxnSpPr/>
      </xdr:nvCxnSpPr>
      <xdr:spPr>
        <a:xfrm>
          <a:off x="15782595" y="2777189"/>
          <a:ext cx="359866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29074</xdr:colOff>
      <xdr:row>8</xdr:row>
      <xdr:rowOff>43927</xdr:rowOff>
    </xdr:from>
    <xdr:to>
      <xdr:col>50</xdr:col>
      <xdr:colOff>165652</xdr:colOff>
      <xdr:row>8</xdr:row>
      <xdr:rowOff>124239</xdr:rowOff>
    </xdr:to>
    <xdr:cxnSp macro="">
      <xdr:nvCxnSpPr>
        <xdr:cNvPr id="126" name="Conexão reta unidirecional 125">
          <a:extLst>
            <a:ext uri="{FF2B5EF4-FFF2-40B4-BE49-F238E27FC236}">
              <a16:creationId xmlns:a16="http://schemas.microsoft.com/office/drawing/2014/main" id="{5FFA3675-7816-478C-86B7-C02D81281BC0}"/>
            </a:ext>
          </a:extLst>
        </xdr:cNvPr>
        <xdr:cNvCxnSpPr/>
      </xdr:nvCxnSpPr>
      <xdr:spPr>
        <a:xfrm>
          <a:off x="12544096" y="1758427"/>
          <a:ext cx="3582143" cy="80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32386</xdr:colOff>
      <xdr:row>13</xdr:row>
      <xdr:rowOff>105220</xdr:rowOff>
    </xdr:from>
    <xdr:to>
      <xdr:col>55</xdr:col>
      <xdr:colOff>176904</xdr:colOff>
      <xdr:row>13</xdr:row>
      <xdr:rowOff>105220</xdr:rowOff>
    </xdr:to>
    <xdr:cxnSp macro="">
      <xdr:nvCxnSpPr>
        <xdr:cNvPr id="128" name="Conexão reta unidirecional 127">
          <a:extLst>
            <a:ext uri="{FF2B5EF4-FFF2-40B4-BE49-F238E27FC236}">
              <a16:creationId xmlns:a16="http://schemas.microsoft.com/office/drawing/2014/main" id="{043DE46E-E396-4AA8-AE3A-18A6BD5F3F49}"/>
            </a:ext>
          </a:extLst>
        </xdr:cNvPr>
        <xdr:cNvCxnSpPr/>
      </xdr:nvCxnSpPr>
      <xdr:spPr>
        <a:xfrm>
          <a:off x="16854364" y="2772220"/>
          <a:ext cx="359866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39586</xdr:colOff>
      <xdr:row>8</xdr:row>
      <xdr:rowOff>94994</xdr:rowOff>
    </xdr:from>
    <xdr:to>
      <xdr:col>60</xdr:col>
      <xdr:colOff>157370</xdr:colOff>
      <xdr:row>8</xdr:row>
      <xdr:rowOff>107674</xdr:rowOff>
    </xdr:to>
    <xdr:cxnSp macro="">
      <xdr:nvCxnSpPr>
        <xdr:cNvPr id="129" name="Conexão reta unidirecional 128">
          <a:extLst>
            <a:ext uri="{FF2B5EF4-FFF2-40B4-BE49-F238E27FC236}">
              <a16:creationId xmlns:a16="http://schemas.microsoft.com/office/drawing/2014/main" id="{A9329228-E6B6-46A2-ADCE-3442FE649CDC}"/>
            </a:ext>
          </a:extLst>
        </xdr:cNvPr>
        <xdr:cNvCxnSpPr/>
      </xdr:nvCxnSpPr>
      <xdr:spPr>
        <a:xfrm>
          <a:off x="16861564" y="1809494"/>
          <a:ext cx="1409871" cy="12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35699</xdr:colOff>
      <xdr:row>9</xdr:row>
      <xdr:rowOff>16565</xdr:rowOff>
    </xdr:from>
    <xdr:to>
      <xdr:col>60</xdr:col>
      <xdr:colOff>140805</xdr:colOff>
      <xdr:row>13</xdr:row>
      <xdr:rowOff>108533</xdr:rowOff>
    </xdr:to>
    <xdr:cxnSp macro="">
      <xdr:nvCxnSpPr>
        <xdr:cNvPr id="131" name="Conexão reta unidirecional 130">
          <a:extLst>
            <a:ext uri="{FF2B5EF4-FFF2-40B4-BE49-F238E27FC236}">
              <a16:creationId xmlns:a16="http://schemas.microsoft.com/office/drawing/2014/main" id="{F533FADF-9199-40A6-8D8B-09202D1A04C4}"/>
            </a:ext>
          </a:extLst>
        </xdr:cNvPr>
        <xdr:cNvCxnSpPr/>
      </xdr:nvCxnSpPr>
      <xdr:spPr>
        <a:xfrm flipV="1">
          <a:off x="17934416" y="1921565"/>
          <a:ext cx="320454" cy="85396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41413</xdr:colOff>
      <xdr:row>13</xdr:row>
      <xdr:rowOff>140804</xdr:rowOff>
    </xdr:from>
    <xdr:to>
      <xdr:col>60</xdr:col>
      <xdr:colOff>182218</xdr:colOff>
      <xdr:row>18</xdr:row>
      <xdr:rowOff>91109</xdr:rowOff>
    </xdr:to>
    <xdr:cxnSp macro="">
      <xdr:nvCxnSpPr>
        <xdr:cNvPr id="132" name="Conexão reta unidirecional 131">
          <a:extLst>
            <a:ext uri="{FF2B5EF4-FFF2-40B4-BE49-F238E27FC236}">
              <a16:creationId xmlns:a16="http://schemas.microsoft.com/office/drawing/2014/main" id="{3DCD190A-DD09-4DFA-BE4C-2CF34E20931A}"/>
            </a:ext>
          </a:extLst>
        </xdr:cNvPr>
        <xdr:cNvCxnSpPr/>
      </xdr:nvCxnSpPr>
      <xdr:spPr>
        <a:xfrm>
          <a:off x="17940130" y="2807804"/>
          <a:ext cx="356153" cy="902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32386</xdr:colOff>
      <xdr:row>8</xdr:row>
      <xdr:rowOff>105220</xdr:rowOff>
    </xdr:from>
    <xdr:to>
      <xdr:col>65</xdr:col>
      <xdr:colOff>176905</xdr:colOff>
      <xdr:row>8</xdr:row>
      <xdr:rowOff>105220</xdr:rowOff>
    </xdr:to>
    <xdr:cxnSp macro="">
      <xdr:nvCxnSpPr>
        <xdr:cNvPr id="137" name="Conexão reta unidirecional 136">
          <a:extLst>
            <a:ext uri="{FF2B5EF4-FFF2-40B4-BE49-F238E27FC236}">
              <a16:creationId xmlns:a16="http://schemas.microsoft.com/office/drawing/2014/main" id="{2F5E1FBD-B9C4-4E95-95C9-5817E7168B30}"/>
            </a:ext>
          </a:extLst>
        </xdr:cNvPr>
        <xdr:cNvCxnSpPr/>
      </xdr:nvCxnSpPr>
      <xdr:spPr>
        <a:xfrm>
          <a:off x="19007843" y="1819720"/>
          <a:ext cx="359866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39012</xdr:colOff>
      <xdr:row>13</xdr:row>
      <xdr:rowOff>115957</xdr:rowOff>
    </xdr:from>
    <xdr:to>
      <xdr:col>65</xdr:col>
      <xdr:colOff>173935</xdr:colOff>
      <xdr:row>18</xdr:row>
      <xdr:rowOff>111846</xdr:rowOff>
    </xdr:to>
    <xdr:cxnSp macro="">
      <xdr:nvCxnSpPr>
        <xdr:cNvPr id="138" name="Conexão reta unidirecional 137">
          <a:extLst>
            <a:ext uri="{FF2B5EF4-FFF2-40B4-BE49-F238E27FC236}">
              <a16:creationId xmlns:a16="http://schemas.microsoft.com/office/drawing/2014/main" id="{5B62AF7C-6373-46EC-A540-63B280D9E753}"/>
            </a:ext>
          </a:extLst>
        </xdr:cNvPr>
        <xdr:cNvCxnSpPr/>
      </xdr:nvCxnSpPr>
      <xdr:spPr>
        <a:xfrm flipV="1">
          <a:off x="19014469" y="2782957"/>
          <a:ext cx="350270" cy="948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53008</xdr:colOff>
      <xdr:row>18</xdr:row>
      <xdr:rowOff>144117</xdr:rowOff>
    </xdr:from>
    <xdr:to>
      <xdr:col>65</xdr:col>
      <xdr:colOff>193814</xdr:colOff>
      <xdr:row>23</xdr:row>
      <xdr:rowOff>94422</xdr:rowOff>
    </xdr:to>
    <xdr:cxnSp macro="">
      <xdr:nvCxnSpPr>
        <xdr:cNvPr id="140" name="Conexão reta unidirecional 139">
          <a:extLst>
            <a:ext uri="{FF2B5EF4-FFF2-40B4-BE49-F238E27FC236}">
              <a16:creationId xmlns:a16="http://schemas.microsoft.com/office/drawing/2014/main" id="{284888C9-C238-4E53-8D66-75737D1384E5}"/>
            </a:ext>
          </a:extLst>
        </xdr:cNvPr>
        <xdr:cNvCxnSpPr/>
      </xdr:nvCxnSpPr>
      <xdr:spPr>
        <a:xfrm>
          <a:off x="19028465" y="3763617"/>
          <a:ext cx="356153" cy="902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60546</xdr:colOff>
      <xdr:row>18</xdr:row>
      <xdr:rowOff>125099</xdr:rowOff>
    </xdr:from>
    <xdr:to>
      <xdr:col>65</xdr:col>
      <xdr:colOff>205065</xdr:colOff>
      <xdr:row>18</xdr:row>
      <xdr:rowOff>125099</xdr:rowOff>
    </xdr:to>
    <xdr:cxnSp macro="">
      <xdr:nvCxnSpPr>
        <xdr:cNvPr id="141" name="Conexão reta unidirecional 140">
          <a:extLst>
            <a:ext uri="{FF2B5EF4-FFF2-40B4-BE49-F238E27FC236}">
              <a16:creationId xmlns:a16="http://schemas.microsoft.com/office/drawing/2014/main" id="{9E074988-0077-4580-8E8B-1321AF12D613}"/>
            </a:ext>
          </a:extLst>
        </xdr:cNvPr>
        <xdr:cNvCxnSpPr/>
      </xdr:nvCxnSpPr>
      <xdr:spPr>
        <a:xfrm>
          <a:off x="19036003" y="3744599"/>
          <a:ext cx="3598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23019</xdr:colOff>
      <xdr:row>8</xdr:row>
      <xdr:rowOff>94994</xdr:rowOff>
    </xdr:from>
    <xdr:to>
      <xdr:col>70</xdr:col>
      <xdr:colOff>173935</xdr:colOff>
      <xdr:row>13</xdr:row>
      <xdr:rowOff>41413</xdr:rowOff>
    </xdr:to>
    <xdr:cxnSp macro="">
      <xdr:nvCxnSpPr>
        <xdr:cNvPr id="142" name="Conexão reta unidirecional 141">
          <a:extLst>
            <a:ext uri="{FF2B5EF4-FFF2-40B4-BE49-F238E27FC236}">
              <a16:creationId xmlns:a16="http://schemas.microsoft.com/office/drawing/2014/main" id="{D7C00CF3-8367-4C5F-A351-1365C9693D50}"/>
            </a:ext>
          </a:extLst>
        </xdr:cNvPr>
        <xdr:cNvCxnSpPr/>
      </xdr:nvCxnSpPr>
      <xdr:spPr>
        <a:xfrm>
          <a:off x="20075215" y="1809494"/>
          <a:ext cx="366263" cy="89891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27415</xdr:colOff>
      <xdr:row>13</xdr:row>
      <xdr:rowOff>83685</xdr:rowOff>
    </xdr:from>
    <xdr:to>
      <xdr:col>70</xdr:col>
      <xdr:colOff>171934</xdr:colOff>
      <xdr:row>13</xdr:row>
      <xdr:rowOff>83685</xdr:rowOff>
    </xdr:to>
    <xdr:cxnSp macro="">
      <xdr:nvCxnSpPr>
        <xdr:cNvPr id="144" name="Conexão reta unidirecional 143">
          <a:extLst>
            <a:ext uri="{FF2B5EF4-FFF2-40B4-BE49-F238E27FC236}">
              <a16:creationId xmlns:a16="http://schemas.microsoft.com/office/drawing/2014/main" id="{BF96A883-AA89-46EE-9513-B87BF0FD6E34}"/>
            </a:ext>
          </a:extLst>
        </xdr:cNvPr>
        <xdr:cNvCxnSpPr/>
      </xdr:nvCxnSpPr>
      <xdr:spPr>
        <a:xfrm>
          <a:off x="20079611" y="2750685"/>
          <a:ext cx="3598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25760</xdr:colOff>
      <xdr:row>13</xdr:row>
      <xdr:rowOff>119270</xdr:rowOff>
    </xdr:from>
    <xdr:to>
      <xdr:col>70</xdr:col>
      <xdr:colOff>160683</xdr:colOff>
      <xdr:row>18</xdr:row>
      <xdr:rowOff>115159</xdr:rowOff>
    </xdr:to>
    <xdr:cxnSp macro="">
      <xdr:nvCxnSpPr>
        <xdr:cNvPr id="145" name="Conexão reta unidirecional 144">
          <a:extLst>
            <a:ext uri="{FF2B5EF4-FFF2-40B4-BE49-F238E27FC236}">
              <a16:creationId xmlns:a16="http://schemas.microsoft.com/office/drawing/2014/main" id="{7716B200-13A2-469A-ABA8-312EF89E4BA8}"/>
            </a:ext>
          </a:extLst>
        </xdr:cNvPr>
        <xdr:cNvCxnSpPr/>
      </xdr:nvCxnSpPr>
      <xdr:spPr>
        <a:xfrm flipV="1">
          <a:off x="20077956" y="2786270"/>
          <a:ext cx="350270" cy="948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33130</xdr:colOff>
      <xdr:row>14</xdr:row>
      <xdr:rowOff>0</xdr:rowOff>
    </xdr:from>
    <xdr:to>
      <xdr:col>70</xdr:col>
      <xdr:colOff>182218</xdr:colOff>
      <xdr:row>23</xdr:row>
      <xdr:rowOff>99391</xdr:rowOff>
    </xdr:to>
    <xdr:cxnSp macro="">
      <xdr:nvCxnSpPr>
        <xdr:cNvPr id="146" name="Conexão reta unidirecional 145">
          <a:extLst>
            <a:ext uri="{FF2B5EF4-FFF2-40B4-BE49-F238E27FC236}">
              <a16:creationId xmlns:a16="http://schemas.microsoft.com/office/drawing/2014/main" id="{48F10956-1253-4E2A-8BA3-A96FDDCF4B5C}"/>
            </a:ext>
          </a:extLst>
        </xdr:cNvPr>
        <xdr:cNvCxnSpPr/>
      </xdr:nvCxnSpPr>
      <xdr:spPr>
        <a:xfrm flipV="1">
          <a:off x="20085326" y="2857500"/>
          <a:ext cx="364435" cy="181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27589</xdr:colOff>
      <xdr:row>13</xdr:row>
      <xdr:rowOff>99847</xdr:rowOff>
    </xdr:from>
    <xdr:to>
      <xdr:col>80</xdr:col>
      <xdr:colOff>178675</xdr:colOff>
      <xdr:row>13</xdr:row>
      <xdr:rowOff>99847</xdr:rowOff>
    </xdr:to>
    <xdr:cxnSp macro="">
      <xdr:nvCxnSpPr>
        <xdr:cNvPr id="149" name="Conexão reta unidirecional 148">
          <a:extLst>
            <a:ext uri="{FF2B5EF4-FFF2-40B4-BE49-F238E27FC236}">
              <a16:creationId xmlns:a16="http://schemas.microsoft.com/office/drawing/2014/main" id="{4070A8A7-497E-4C07-84C4-C51DBAA9544D}"/>
            </a:ext>
          </a:extLst>
        </xdr:cNvPr>
        <xdr:cNvCxnSpPr/>
      </xdr:nvCxnSpPr>
      <xdr:spPr>
        <a:xfrm>
          <a:off x="22332654" y="3065021"/>
          <a:ext cx="366434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42048-957A-4106-B6BB-0F9D4AE1268A}" name="Tabela1" displayName="Tabela1" ref="B2:K23" totalsRowShown="0" headerRowDxfId="13" dataDxfId="12" headerRowBorderDxfId="10" tableBorderDxfId="11">
  <autoFilter ref="B2:K23" xr:uid="{E2742048-957A-4106-B6BB-0F9D4AE126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F08C3D5-3F85-4979-B019-D2C16EB3E3A2}" name="# no WBS" dataDxfId="9"/>
    <tableColumn id="2" xr3:uid="{88D119FA-DD6F-4DBF-A8AE-46E55C2F19B6}" name="Código" dataDxfId="8"/>
    <tableColumn id="3" xr3:uid="{7A81AF9B-7052-40CE-B493-5B0C0A0B2771}" name="Descrição da Atividade" dataDxfId="7"/>
    <tableColumn id="4" xr3:uid="{76FE9122-C285-4762-A9BC-4E3DD394B4BF}" name="Precedências" dataDxfId="6"/>
    <tableColumn id="5" xr3:uid="{CDE1621C-AF1E-40B1-B0AB-C706C74292A8}" name="Duração" dataDxfId="5"/>
    <tableColumn id="6" xr3:uid="{4D4FD18C-5DD4-4A77-8AAD-E8F084544BDF}" name="EST" dataDxfId="4"/>
    <tableColumn id="7" xr3:uid="{4E351D89-8325-4B76-B4FD-B8AEFED031BA}" name="EFT" dataDxfId="3">
      <calculatedColumnFormula>Tabela1[[#This Row],[EST]]+Tabela1[[#This Row],[Duração]]-1</calculatedColumnFormula>
    </tableColumn>
    <tableColumn id="8" xr3:uid="{63FCBF21-BF3B-4E42-AB14-EAD3AF599F39}" name="LST" dataDxfId="2">
      <calculatedColumnFormula>Tabela1[[#This Row],[LFT]]-Tabela1[[#This Row],[Duração]]+1</calculatedColumnFormula>
    </tableColumn>
    <tableColumn id="9" xr3:uid="{01729532-5EA8-4464-903F-043E74DC0346}" name="LFT" dataDxfId="1"/>
    <tableColumn id="10" xr3:uid="{B9309E49-BFA5-4ECD-AAE3-53AAD7F60F85}" name="Folga_x000a_(LFT - EFT)" dataDxfId="0">
      <calculatedColumnFormula>Tabela1[[#This Row],[LFT]]-Tabela1[[#This Row],[EFT]]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E29"/>
  <sheetViews>
    <sheetView showGridLines="0" tabSelected="1" topLeftCell="D1" zoomScale="80" zoomScaleNormal="80" workbookViewId="0">
      <selection activeCell="E4" sqref="E4"/>
    </sheetView>
  </sheetViews>
  <sheetFormatPr defaultRowHeight="14.45"/>
  <cols>
    <col min="1" max="1" width="1" customWidth="1"/>
    <col min="2" max="2" width="5.42578125" bestFit="1" customWidth="1"/>
    <col min="3" max="3" width="6.85546875" customWidth="1"/>
    <col min="4" max="4" width="55.140625" customWidth="1"/>
    <col min="5" max="5" width="12.28515625" bestFit="1" customWidth="1"/>
    <col min="6" max="6" width="8.28515625" bestFit="1" customWidth="1"/>
    <col min="7" max="10" width="6.140625" bestFit="1" customWidth="1"/>
    <col min="11" max="11" width="9.28515625" bestFit="1" customWidth="1"/>
    <col min="12" max="12" width="8.42578125" customWidth="1"/>
    <col min="13" max="13" width="9.140625" bestFit="1" customWidth="1"/>
    <col min="14" max="14" width="6.85546875" bestFit="1" customWidth="1"/>
    <col min="15" max="15" width="4.28515625" bestFit="1" customWidth="1"/>
    <col min="16" max="16" width="3.28515625" customWidth="1"/>
    <col min="17" max="19" width="2.28515625" bestFit="1" customWidth="1"/>
    <col min="20" max="21" width="3.28515625" customWidth="1"/>
    <col min="22" max="22" width="2.28515625" bestFit="1" customWidth="1"/>
    <col min="23" max="23" width="3.28515625" customWidth="1"/>
    <col min="24" max="24" width="3.28515625" bestFit="1" customWidth="1"/>
    <col min="25" max="26" width="3.28515625" customWidth="1"/>
    <col min="27" max="27" width="3.28515625" bestFit="1" customWidth="1"/>
    <col min="28" max="28" width="3.28515625" customWidth="1"/>
    <col min="29" max="29" width="3.28515625" bestFit="1" customWidth="1"/>
    <col min="30" max="31" width="3.28515625" customWidth="1"/>
    <col min="32" max="34" width="3.28515625" bestFit="1" customWidth="1"/>
    <col min="35" max="47" width="3.28515625" customWidth="1"/>
    <col min="48" max="48" width="2.28515625" bestFit="1" customWidth="1"/>
    <col min="49" max="49" width="3.28515625" bestFit="1" customWidth="1"/>
    <col min="50" max="51" width="3.28515625" customWidth="1"/>
    <col min="52" max="54" width="4.28515625" bestFit="1" customWidth="1"/>
    <col min="55" max="56" width="3.28515625" customWidth="1"/>
    <col min="57" max="57" width="3.28515625" bestFit="1" customWidth="1"/>
    <col min="58" max="59" width="4.28515625" bestFit="1" customWidth="1"/>
    <col min="60" max="61" width="3.28515625" customWidth="1"/>
    <col min="62" max="62" width="4.28515625" bestFit="1" customWidth="1"/>
    <col min="63" max="63" width="3.28515625" bestFit="1" customWidth="1"/>
    <col min="64" max="64" width="4.28515625" bestFit="1" customWidth="1"/>
    <col min="65" max="66" width="3.28515625" customWidth="1"/>
    <col min="67" max="67" width="4.28515625" bestFit="1" customWidth="1"/>
    <col min="68" max="68" width="3.28515625" bestFit="1" customWidth="1"/>
    <col min="69" max="69" width="4.28515625" bestFit="1" customWidth="1"/>
    <col min="70" max="71" width="3.28515625" customWidth="1"/>
    <col min="72" max="72" width="4.28515625" bestFit="1" customWidth="1"/>
    <col min="73" max="73" width="3.28515625" bestFit="1" customWidth="1"/>
    <col min="74" max="74" width="4.28515625" bestFit="1" customWidth="1"/>
    <col min="75" max="76" width="3.28515625" customWidth="1"/>
    <col min="77" max="77" width="4.28515625" bestFit="1" customWidth="1"/>
    <col min="78" max="78" width="2.7109375" bestFit="1" customWidth="1"/>
    <col min="79" max="79" width="4.28515625" bestFit="1" customWidth="1"/>
    <col min="80" max="81" width="3.28515625" customWidth="1"/>
    <col min="82" max="82" width="4.7109375" bestFit="1" customWidth="1"/>
    <col min="83" max="85" width="3.28515625" customWidth="1"/>
  </cols>
  <sheetData>
    <row r="2" spans="2:83" ht="53.25" customHeight="1">
      <c r="B2" s="14" t="s">
        <v>0</v>
      </c>
      <c r="C2" s="15" t="s">
        <v>1</v>
      </c>
      <c r="D2" s="15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5" t="s">
        <v>9</v>
      </c>
      <c r="L2" s="18"/>
    </row>
    <row r="3" spans="2:83" ht="15" thickBot="1">
      <c r="B3" s="6" t="s">
        <v>10</v>
      </c>
      <c r="C3" s="12" t="s">
        <v>11</v>
      </c>
      <c r="D3" s="4" t="s">
        <v>12</v>
      </c>
      <c r="E3" s="4" t="s">
        <v>13</v>
      </c>
      <c r="F3" s="3">
        <v>6</v>
      </c>
      <c r="G3" s="3">
        <v>1</v>
      </c>
      <c r="H3" s="3">
        <f>Tabela1[[#This Row],[EST]]+Tabela1[[#This Row],[Duração]]-1</f>
        <v>6</v>
      </c>
      <c r="I3" s="3">
        <f>Tabela1[[#This Row],[LFT]]-Tabela1[[#This Row],[Duração]]+1</f>
        <v>2</v>
      </c>
      <c r="J3" s="3">
        <v>7</v>
      </c>
      <c r="K3" s="7">
        <f>Tabela1[[#This Row],[LFT]]-Tabela1[[#This Row],[EFT]]</f>
        <v>1</v>
      </c>
      <c r="L3" s="19"/>
    </row>
    <row r="4" spans="2:83">
      <c r="B4" s="6" t="s">
        <v>14</v>
      </c>
      <c r="C4" s="12" t="s">
        <v>15</v>
      </c>
      <c r="D4" s="4" t="s">
        <v>16</v>
      </c>
      <c r="E4" s="4" t="s">
        <v>13</v>
      </c>
      <c r="F4" s="3">
        <v>7</v>
      </c>
      <c r="G4" s="3">
        <v>1</v>
      </c>
      <c r="H4" s="3">
        <f>Tabela1[[#This Row],[EST]]+Tabela1[[#This Row],[Duração]]-1</f>
        <v>7</v>
      </c>
      <c r="I4" s="3">
        <f>Tabela1[[#This Row],[LFT]]-Tabela1[[#This Row],[Duração]]+1</f>
        <v>1</v>
      </c>
      <c r="J4" s="3">
        <v>7</v>
      </c>
      <c r="K4" s="7">
        <f>Tabela1[[#This Row],[LFT]]-Tabela1[[#This Row],[EFT]]</f>
        <v>0</v>
      </c>
      <c r="L4" s="19"/>
      <c r="M4" s="40" t="s">
        <v>17</v>
      </c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2"/>
    </row>
    <row r="5" spans="2:83" ht="15" thickBot="1">
      <c r="B5" s="6" t="s">
        <v>18</v>
      </c>
      <c r="C5" s="12" t="s">
        <v>19</v>
      </c>
      <c r="D5" s="4" t="s">
        <v>20</v>
      </c>
      <c r="E5" s="4" t="s">
        <v>21</v>
      </c>
      <c r="F5" s="3">
        <v>15</v>
      </c>
      <c r="G5" s="3">
        <v>8</v>
      </c>
      <c r="H5" s="3">
        <f>Tabela1[[#This Row],[EST]]+Tabela1[[#This Row],[Duração]]-1</f>
        <v>22</v>
      </c>
      <c r="I5" s="3">
        <f>Tabela1[[#This Row],[LFT]]-Tabela1[[#This Row],[Duração]]+1</f>
        <v>8</v>
      </c>
      <c r="J5" s="3">
        <v>22</v>
      </c>
      <c r="K5" s="7">
        <f>Tabela1[[#This Row],[LFT]]-Tabela1[[#This Row],[EFT]]</f>
        <v>0</v>
      </c>
      <c r="L5" s="19"/>
      <c r="M5" s="43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5"/>
    </row>
    <row r="6" spans="2:83">
      <c r="B6" s="6" t="s">
        <v>22</v>
      </c>
      <c r="C6" s="12" t="s">
        <v>23</v>
      </c>
      <c r="D6" s="4" t="s">
        <v>24</v>
      </c>
      <c r="E6" s="4" t="s">
        <v>19</v>
      </c>
      <c r="F6" s="3">
        <v>18</v>
      </c>
      <c r="G6" s="3">
        <v>23</v>
      </c>
      <c r="H6" s="3">
        <f>Tabela1[[#This Row],[EST]]+Tabela1[[#This Row],[Duração]]-1</f>
        <v>40</v>
      </c>
      <c r="I6" s="3">
        <f>Tabela1[[#This Row],[LFT]]-Tabela1[[#This Row],[Duração]]+1</f>
        <v>27</v>
      </c>
      <c r="J6" s="3">
        <v>44</v>
      </c>
      <c r="K6" s="7">
        <f>Tabela1[[#This Row],[LFT]]-Tabela1[[#This Row],[EFT]]</f>
        <v>4</v>
      </c>
      <c r="L6" s="19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2"/>
    </row>
    <row r="7" spans="2:83">
      <c r="B7" s="6" t="s">
        <v>25</v>
      </c>
      <c r="C7" s="12" t="s">
        <v>26</v>
      </c>
      <c r="D7" s="4" t="s">
        <v>27</v>
      </c>
      <c r="E7" s="4" t="s">
        <v>19</v>
      </c>
      <c r="F7" s="3">
        <v>15</v>
      </c>
      <c r="G7" s="3">
        <v>23</v>
      </c>
      <c r="H7" s="3">
        <f>Tabela1[[#This Row],[EST]]+Tabela1[[#This Row],[Duração]]-1</f>
        <v>37</v>
      </c>
      <c r="I7" s="3">
        <f>Tabela1[[#This Row],[LFT]]-Tabela1[[#This Row],[Duração]]+1</f>
        <v>23</v>
      </c>
      <c r="J7" s="3">
        <v>37</v>
      </c>
      <c r="K7" s="7">
        <f>Tabela1[[#This Row],[LFT]]-Tabela1[[#This Row],[EFT]]</f>
        <v>0</v>
      </c>
      <c r="L7" s="19"/>
      <c r="M7" s="23"/>
      <c r="CE7" s="24"/>
    </row>
    <row r="8" spans="2:83">
      <c r="B8" s="6" t="s">
        <v>28</v>
      </c>
      <c r="C8" s="12" t="s">
        <v>29</v>
      </c>
      <c r="D8" s="4" t="s">
        <v>30</v>
      </c>
      <c r="E8" s="4" t="s">
        <v>26</v>
      </c>
      <c r="F8" s="3">
        <v>7</v>
      </c>
      <c r="G8" s="3">
        <v>38</v>
      </c>
      <c r="H8" s="3">
        <f>Tabela1[[#This Row],[EST]]+Tabela1[[#This Row],[Duração]]-1</f>
        <v>44</v>
      </c>
      <c r="I8" s="3">
        <f>Tabela1[[#This Row],[LFT]]-Tabela1[[#This Row],[Duração]]+1</f>
        <v>38</v>
      </c>
      <c r="J8" s="3">
        <v>44</v>
      </c>
      <c r="K8" s="7">
        <f>Tabela1[[#This Row],[LFT]]-Tabela1[[#This Row],[EFT]]</f>
        <v>0</v>
      </c>
      <c r="L8" s="19"/>
      <c r="M8" s="23"/>
      <c r="N8" s="1"/>
      <c r="O8" s="1"/>
      <c r="P8" s="1"/>
      <c r="Q8" s="2">
        <f>_xlfn.XLOOKUP(R9,Tabela1[Código],Tabela1[EST])</f>
        <v>1</v>
      </c>
      <c r="R8" s="2">
        <f>_xlfn.XLOOKUP(R9,Tabela1[Código],Tabela1[Duração])</f>
        <v>6</v>
      </c>
      <c r="S8" s="2">
        <f>Q8+R8-1</f>
        <v>6</v>
      </c>
      <c r="T8" s="1"/>
      <c r="U8" s="1"/>
      <c r="AA8" s="2">
        <f>_xlfn.XLOOKUP(AB9,Tabela1[Código],Tabela1[EST])</f>
        <v>23</v>
      </c>
      <c r="AB8" s="2">
        <f>_xlfn.XLOOKUP(AB9,Tabela1[Código],Tabela1[Duração])</f>
        <v>18</v>
      </c>
      <c r="AC8" s="2">
        <f>AA8+AB8-1</f>
        <v>40</v>
      </c>
      <c r="AF8" s="2">
        <f>_xlfn.XLOOKUP(AG9,Tabela1[Código],Tabela1[EST])</f>
        <v>41</v>
      </c>
      <c r="AG8" s="2">
        <f>_xlfn.XLOOKUP(AG9,Tabela1[Código],Tabela1[Duração])</f>
        <v>7</v>
      </c>
      <c r="AH8" s="2">
        <f>AF8+AG8-1</f>
        <v>47</v>
      </c>
      <c r="AZ8" s="2">
        <f>_xlfn.XLOOKUP(BA9,Tabela1[Código],Tabela1[EST])</f>
        <v>48</v>
      </c>
      <c r="BA8" s="2">
        <f>_xlfn.XLOOKUP(BA9,Tabela1[Código],Tabela1[Duração])</f>
        <v>20</v>
      </c>
      <c r="BB8" s="2">
        <f>AZ8+BA8-1</f>
        <v>67</v>
      </c>
      <c r="BJ8" s="2">
        <f>G16</f>
        <v>318</v>
      </c>
      <c r="BK8" s="2">
        <f>_xlfn.XLOOKUP(BK9,Tabela1[Código],Tabela1[Duração])</f>
        <v>20</v>
      </c>
      <c r="BL8" s="2">
        <f>BJ8+BK8-1</f>
        <v>337</v>
      </c>
      <c r="BO8" s="2">
        <f>G21</f>
        <v>338</v>
      </c>
      <c r="BP8" s="2">
        <f>_xlfn.XLOOKUP(BP9,Tabela1[Código],Tabela1[Duração])</f>
        <v>7</v>
      </c>
      <c r="BQ8" s="2">
        <f>BO8+BP8-1</f>
        <v>344</v>
      </c>
      <c r="CE8" s="24"/>
    </row>
    <row r="9" spans="2:83">
      <c r="B9" s="6" t="s">
        <v>31</v>
      </c>
      <c r="C9" s="12" t="s">
        <v>32</v>
      </c>
      <c r="D9" s="4" t="s">
        <v>33</v>
      </c>
      <c r="E9" s="4" t="s">
        <v>34</v>
      </c>
      <c r="F9" s="3">
        <v>15</v>
      </c>
      <c r="G9" s="3">
        <v>45</v>
      </c>
      <c r="H9" s="3">
        <f>Tabela1[[#This Row],[EST]]+Tabela1[[#This Row],[Duração]]-1</f>
        <v>59</v>
      </c>
      <c r="I9" s="3">
        <f>Tabela1[[#This Row],[LFT]]-Tabela1[[#This Row],[Duração]]+1</f>
        <v>45</v>
      </c>
      <c r="J9" s="3">
        <v>59</v>
      </c>
      <c r="K9" s="7">
        <f>Tabela1[[#This Row],[LFT]]-Tabela1[[#This Row],[EFT]]</f>
        <v>0</v>
      </c>
      <c r="L9" s="19"/>
      <c r="M9" s="23"/>
      <c r="N9" s="1"/>
      <c r="O9" s="1"/>
      <c r="P9" s="1"/>
      <c r="Q9" s="2"/>
      <c r="R9" s="34" t="s">
        <v>11</v>
      </c>
      <c r="S9" s="2"/>
      <c r="T9" s="1"/>
      <c r="U9" s="1"/>
      <c r="AA9" s="2"/>
      <c r="AB9" s="34" t="s">
        <v>23</v>
      </c>
      <c r="AC9" s="2"/>
      <c r="AF9" s="2"/>
      <c r="AG9" s="34" t="s">
        <v>35</v>
      </c>
      <c r="AH9" s="2"/>
      <c r="AZ9" s="2"/>
      <c r="BA9" s="34" t="s">
        <v>36</v>
      </c>
      <c r="BB9" s="2"/>
      <c r="BJ9" s="2"/>
      <c r="BK9" s="34" t="s">
        <v>37</v>
      </c>
      <c r="BL9" s="2"/>
      <c r="BO9" s="2"/>
      <c r="BP9" s="34" t="s">
        <v>38</v>
      </c>
      <c r="BQ9" s="2"/>
      <c r="CE9" s="24"/>
    </row>
    <row r="10" spans="2:83">
      <c r="B10" s="6" t="s">
        <v>39</v>
      </c>
      <c r="C10" s="12" t="s">
        <v>35</v>
      </c>
      <c r="D10" s="4" t="s">
        <v>40</v>
      </c>
      <c r="E10" s="4" t="s">
        <v>23</v>
      </c>
      <c r="F10" s="3">
        <v>7</v>
      </c>
      <c r="G10" s="3">
        <v>41</v>
      </c>
      <c r="H10" s="3">
        <f>Tabela1[[#This Row],[EST]]+Tabela1[[#This Row],[Duração]]-1</f>
        <v>47</v>
      </c>
      <c r="I10" s="3">
        <f>Tabela1[[#This Row],[LFT]]-Tabela1[[#This Row],[Duração]]+1</f>
        <v>53</v>
      </c>
      <c r="J10" s="3">
        <v>59</v>
      </c>
      <c r="K10" s="7">
        <f>Tabela1[[#This Row],[LFT]]-Tabela1[[#This Row],[EFT]]</f>
        <v>12</v>
      </c>
      <c r="L10" s="19"/>
      <c r="M10" s="23"/>
      <c r="N10" s="1"/>
      <c r="O10" s="1"/>
      <c r="P10" s="1"/>
      <c r="Q10" s="2">
        <f>S10-R8+1</f>
        <v>2</v>
      </c>
      <c r="R10" s="35">
        <f>S10-S8</f>
        <v>1</v>
      </c>
      <c r="S10" s="2">
        <f>J3</f>
        <v>7</v>
      </c>
      <c r="T10" s="1"/>
      <c r="U10" s="1"/>
      <c r="AA10" s="2">
        <f>AC10-AB8+1</f>
        <v>27</v>
      </c>
      <c r="AB10" s="35">
        <f>AC10-AC8</f>
        <v>4</v>
      </c>
      <c r="AC10" s="2">
        <f>J6</f>
        <v>44</v>
      </c>
      <c r="AF10" s="2">
        <f>AH10-AG8+1</f>
        <v>53</v>
      </c>
      <c r="AG10" s="35">
        <f>AH10-AH8</f>
        <v>12</v>
      </c>
      <c r="AH10" s="2">
        <f>Tabela1[[#This Row],[LFT]]</f>
        <v>59</v>
      </c>
      <c r="AZ10" s="2">
        <f>BB10-BA8+1</f>
        <v>298</v>
      </c>
      <c r="BA10" s="35">
        <f>BB10-BB8</f>
        <v>250</v>
      </c>
      <c r="BB10" s="2">
        <f>J14</f>
        <v>317</v>
      </c>
      <c r="BJ10" s="2">
        <f>BL10-BK8+1</f>
        <v>318</v>
      </c>
      <c r="BK10" s="35">
        <f>BL10-BL8</f>
        <v>0</v>
      </c>
      <c r="BL10" s="2">
        <f>J16</f>
        <v>337</v>
      </c>
      <c r="BO10" s="2">
        <f>BQ10-BP8+1</f>
        <v>338</v>
      </c>
      <c r="BP10" s="35">
        <f>BQ10-BQ8</f>
        <v>0</v>
      </c>
      <c r="BQ10" s="2">
        <f>J21</f>
        <v>344</v>
      </c>
      <c r="CE10" s="24"/>
    </row>
    <row r="11" spans="2:83">
      <c r="B11" s="6" t="s">
        <v>41</v>
      </c>
      <c r="C11" s="12" t="s">
        <v>42</v>
      </c>
      <c r="D11" s="4" t="s">
        <v>43</v>
      </c>
      <c r="E11" s="4" t="s">
        <v>44</v>
      </c>
      <c r="F11" s="3">
        <v>20</v>
      </c>
      <c r="G11" s="3">
        <v>60</v>
      </c>
      <c r="H11" s="3">
        <f>Tabela1[[#This Row],[EST]]+Tabela1[[#This Row],[Duração]]-1</f>
        <v>79</v>
      </c>
      <c r="I11" s="3">
        <f>Tabela1[[#This Row],[LFT]]-Tabela1[[#This Row],[Duração]]+1</f>
        <v>60</v>
      </c>
      <c r="J11" s="3">
        <v>79</v>
      </c>
      <c r="K11" s="7">
        <f>Tabela1[[#This Row],[LFT]]-Tabela1[[#This Row],[EFT]]</f>
        <v>0</v>
      </c>
      <c r="L11" s="19"/>
      <c r="M11" s="23"/>
      <c r="N11" s="1"/>
      <c r="O11" s="1"/>
      <c r="P11" s="1"/>
      <c r="T11" s="1"/>
      <c r="U11" s="1"/>
      <c r="CE11" s="24"/>
    </row>
    <row r="12" spans="2:83">
      <c r="B12" s="6" t="s">
        <v>45</v>
      </c>
      <c r="C12" s="12" t="s">
        <v>46</v>
      </c>
      <c r="D12" s="4" t="s">
        <v>47</v>
      </c>
      <c r="E12" s="4" t="s">
        <v>42</v>
      </c>
      <c r="F12" s="3">
        <v>7</v>
      </c>
      <c r="G12" s="3">
        <v>80</v>
      </c>
      <c r="H12" s="3">
        <f>Tabela1[[#This Row],[EST]]+Tabela1[[#This Row],[Duração]]-1</f>
        <v>86</v>
      </c>
      <c r="I12" s="3">
        <f>Tabela1[[#This Row],[LFT]]-Tabela1[[#This Row],[Duração]]+1</f>
        <v>80</v>
      </c>
      <c r="J12" s="3">
        <v>86</v>
      </c>
      <c r="K12" s="7">
        <f>Tabela1[[#This Row],[LFT]]-Tabela1[[#This Row],[EFT]]</f>
        <v>0</v>
      </c>
      <c r="L12" s="19"/>
      <c r="M12" s="23"/>
      <c r="N12" s="1"/>
      <c r="O12" s="1"/>
      <c r="P12" s="1"/>
      <c r="T12" s="1"/>
      <c r="U12" s="1"/>
      <c r="CE12" s="24"/>
    </row>
    <row r="13" spans="2:83">
      <c r="B13" s="6" t="s">
        <v>48</v>
      </c>
      <c r="C13" s="12" t="s">
        <v>49</v>
      </c>
      <c r="D13" s="4" t="s">
        <v>50</v>
      </c>
      <c r="E13" s="4" t="s">
        <v>51</v>
      </c>
      <c r="F13" s="3">
        <v>10</v>
      </c>
      <c r="G13" s="3">
        <v>87</v>
      </c>
      <c r="H13" s="3">
        <f>Tabela1[[#This Row],[EST]]+Tabela1[[#This Row],[Duração]]-1</f>
        <v>96</v>
      </c>
      <c r="I13" s="3">
        <f>Tabela1[[#This Row],[LFT]]-Tabela1[[#This Row],[Duração]]+1</f>
        <v>87</v>
      </c>
      <c r="J13" s="3">
        <v>96</v>
      </c>
      <c r="K13" s="7">
        <f>Tabela1[[#This Row],[LFT]]-Tabela1[[#This Row],[EFT]]</f>
        <v>0</v>
      </c>
      <c r="L13" s="19"/>
      <c r="M13" s="23"/>
      <c r="N13" s="1"/>
      <c r="O13" s="1"/>
      <c r="P13" s="1"/>
      <c r="T13" s="1"/>
      <c r="U13" s="1"/>
      <c r="V13" s="2">
        <f>_xlfn.XLOOKUP(W14,Tabela1[Código],Tabela1[EST])</f>
        <v>8</v>
      </c>
      <c r="W13" s="2">
        <f>_xlfn.XLOOKUP(W14,Tabela1[Código],Tabela1[Duração])</f>
        <v>15</v>
      </c>
      <c r="X13" s="2">
        <f>V13+W13-1</f>
        <v>22</v>
      </c>
      <c r="AK13" s="2">
        <f>G9</f>
        <v>45</v>
      </c>
      <c r="AL13" s="2">
        <f>_xlfn.XLOOKUP(AL14,Tabela1[Código],Tabela1[Duração])</f>
        <v>15</v>
      </c>
      <c r="AM13" s="2">
        <f>AK13+AL13-1</f>
        <v>59</v>
      </c>
      <c r="AP13" s="2">
        <f>G11</f>
        <v>60</v>
      </c>
      <c r="AQ13" s="2">
        <f>_xlfn.XLOOKUP(AQ14,Tabela1[Código],Tabela1[Duração])</f>
        <v>20</v>
      </c>
      <c r="AR13" s="2">
        <f>AP13+AQ13-1</f>
        <v>79</v>
      </c>
      <c r="AU13" s="2">
        <f>G12</f>
        <v>80</v>
      </c>
      <c r="AV13" s="2">
        <f>_xlfn.XLOOKUP(AV14,Tabela1[Código],Tabela1[Duração])</f>
        <v>7</v>
      </c>
      <c r="AW13" s="2">
        <f>AU13+AV13-1</f>
        <v>86</v>
      </c>
      <c r="AZ13" s="2">
        <f>Tabela1[[#This Row],[EST]]</f>
        <v>87</v>
      </c>
      <c r="BA13" s="2">
        <f>_xlfn.XLOOKUP(BA14,Tabela1[Código],Tabela1[Duração])</f>
        <v>10</v>
      </c>
      <c r="BB13" s="2">
        <f>AZ13+BA13-1</f>
        <v>96</v>
      </c>
      <c r="BE13" s="2">
        <f>G15</f>
        <v>97</v>
      </c>
      <c r="BF13" s="2">
        <f>_xlfn.XLOOKUP(BF14,Tabela1[Código],Tabela1[Duração])</f>
        <v>221</v>
      </c>
      <c r="BG13" s="2">
        <f>BE13+BF13-1</f>
        <v>317</v>
      </c>
      <c r="BO13" s="2">
        <f>G18</f>
        <v>323</v>
      </c>
      <c r="BP13" s="2">
        <f>_xlfn.XLOOKUP(BP14,Tabela1[Código],Tabela1[Duração])</f>
        <v>5</v>
      </c>
      <c r="BQ13" s="2">
        <f>BO13+BP13-1</f>
        <v>327</v>
      </c>
      <c r="BT13" s="2">
        <f>G22</f>
        <v>345</v>
      </c>
      <c r="BU13" s="2">
        <f>_xlfn.XLOOKUP(BU14,Tabela1[Código],Tabela1[Duração])</f>
        <v>20</v>
      </c>
      <c r="BV13" s="2">
        <f>BT13+BU13-1</f>
        <v>364</v>
      </c>
      <c r="BY13" s="2">
        <f>G23</f>
        <v>365</v>
      </c>
      <c r="BZ13" s="2">
        <f>_xlfn.XLOOKUP(BZ14,Tabela1[Código],Tabela1[Duração])</f>
        <v>1</v>
      </c>
      <c r="CA13" s="2">
        <f>BY13+BZ13-1</f>
        <v>365</v>
      </c>
      <c r="CE13" s="24"/>
    </row>
    <row r="14" spans="2:83">
      <c r="B14" s="6" t="s">
        <v>52</v>
      </c>
      <c r="C14" s="12" t="s">
        <v>36</v>
      </c>
      <c r="D14" s="4" t="s">
        <v>53</v>
      </c>
      <c r="E14" s="4" t="s">
        <v>35</v>
      </c>
      <c r="F14" s="3">
        <v>20</v>
      </c>
      <c r="G14" s="3">
        <v>48</v>
      </c>
      <c r="H14" s="3">
        <f>Tabela1[[#This Row],[EST]]+Tabela1[[#This Row],[Duração]]-1</f>
        <v>67</v>
      </c>
      <c r="I14" s="3">
        <f>Tabela1[[#This Row],[LFT]]-Tabela1[[#This Row],[Duração]]+1</f>
        <v>298</v>
      </c>
      <c r="J14" s="3">
        <v>317</v>
      </c>
      <c r="K14" s="7">
        <f>Tabela1[[#This Row],[LFT]]-Tabela1[[#This Row],[EFT]]</f>
        <v>250</v>
      </c>
      <c r="L14" s="19"/>
      <c r="M14" s="23"/>
      <c r="N14" s="17" t="s">
        <v>54</v>
      </c>
      <c r="O14" s="1"/>
      <c r="P14" s="1"/>
      <c r="T14" s="1"/>
      <c r="U14" s="1"/>
      <c r="V14" s="2"/>
      <c r="W14" s="34" t="s">
        <v>19</v>
      </c>
      <c r="X14" s="2"/>
      <c r="AK14" s="2"/>
      <c r="AL14" s="34" t="s">
        <v>32</v>
      </c>
      <c r="AM14" s="2"/>
      <c r="AP14" s="2"/>
      <c r="AQ14" s="34" t="s">
        <v>42</v>
      </c>
      <c r="AR14" s="2"/>
      <c r="AU14" s="2"/>
      <c r="AV14" s="34" t="s">
        <v>46</v>
      </c>
      <c r="AW14" s="2"/>
      <c r="AZ14" s="2"/>
      <c r="BA14" s="34" t="s">
        <v>49</v>
      </c>
      <c r="BB14" s="2"/>
      <c r="BE14" s="2"/>
      <c r="BF14" s="34" t="s">
        <v>55</v>
      </c>
      <c r="BG14" s="2"/>
      <c r="BO14" s="2"/>
      <c r="BP14" s="34" t="s">
        <v>56</v>
      </c>
      <c r="BQ14" s="2"/>
      <c r="BT14" s="2"/>
      <c r="BU14" s="34" t="s">
        <v>57</v>
      </c>
      <c r="BV14" s="2"/>
      <c r="BY14" s="2"/>
      <c r="BZ14" s="34" t="s">
        <v>58</v>
      </c>
      <c r="CA14" s="2"/>
      <c r="CD14" s="17" t="s">
        <v>59</v>
      </c>
      <c r="CE14" s="24"/>
    </row>
    <row r="15" spans="2:83">
      <c r="B15" s="6" t="s">
        <v>60</v>
      </c>
      <c r="C15" s="12" t="s">
        <v>55</v>
      </c>
      <c r="D15" s="5" t="s">
        <v>61</v>
      </c>
      <c r="E15" s="4" t="s">
        <v>49</v>
      </c>
      <c r="F15" s="3">
        <v>221</v>
      </c>
      <c r="G15" s="3">
        <v>97</v>
      </c>
      <c r="H15" s="3">
        <f>Tabela1[[#This Row],[EST]]+Tabela1[[#This Row],[Duração]]-1</f>
        <v>317</v>
      </c>
      <c r="I15" s="3">
        <f>Tabela1[[#This Row],[LFT]]-Tabela1[[#This Row],[Duração]]+1</f>
        <v>97</v>
      </c>
      <c r="J15" s="3">
        <v>317</v>
      </c>
      <c r="K15" s="7">
        <f>Tabela1[[#This Row],[LFT]]-Tabela1[[#This Row],[EFT]]</f>
        <v>0</v>
      </c>
      <c r="L15" s="19"/>
      <c r="M15" s="23"/>
      <c r="N15" s="1"/>
      <c r="O15" s="1"/>
      <c r="P15" s="1"/>
      <c r="T15" s="1"/>
      <c r="U15" s="1"/>
      <c r="V15" s="2">
        <f>X15-W13+1</f>
        <v>8</v>
      </c>
      <c r="W15" s="35">
        <f>X15-X13</f>
        <v>0</v>
      </c>
      <c r="X15" s="2">
        <f>J5</f>
        <v>22</v>
      </c>
      <c r="AK15" s="2">
        <f>AM15-AL13+1</f>
        <v>45</v>
      </c>
      <c r="AL15" s="35">
        <f>AM15-AM13</f>
        <v>0</v>
      </c>
      <c r="AM15" s="2">
        <f>J9</f>
        <v>59</v>
      </c>
      <c r="AP15" s="2">
        <f>AR15-AQ13+1</f>
        <v>60</v>
      </c>
      <c r="AQ15" s="35">
        <f>AR15-AR13</f>
        <v>0</v>
      </c>
      <c r="AR15" s="2">
        <f>J11</f>
        <v>79</v>
      </c>
      <c r="AU15" s="2">
        <f>AW15-AV13+1</f>
        <v>80</v>
      </c>
      <c r="AV15" s="35">
        <f>AW15-AW13</f>
        <v>0</v>
      </c>
      <c r="AW15" s="2">
        <f>J12</f>
        <v>86</v>
      </c>
      <c r="AZ15" s="2">
        <f>BB15-BA13+1</f>
        <v>87</v>
      </c>
      <c r="BA15" s="35">
        <f>BB15-BB13</f>
        <v>0</v>
      </c>
      <c r="BB15" s="2">
        <f>J13</f>
        <v>96</v>
      </c>
      <c r="BE15" s="2">
        <f>BG15-BF13+1</f>
        <v>97</v>
      </c>
      <c r="BF15" s="35">
        <f>BG15-BG13</f>
        <v>0</v>
      </c>
      <c r="BG15" s="2">
        <f>Tabela1[[#This Row],[LFT]]</f>
        <v>317</v>
      </c>
      <c r="BO15" s="2">
        <f>BQ15-BP13+1</f>
        <v>340</v>
      </c>
      <c r="BP15" s="35">
        <f>BQ15-BQ13</f>
        <v>17</v>
      </c>
      <c r="BQ15" s="2">
        <f>J18</f>
        <v>344</v>
      </c>
      <c r="BT15" s="2">
        <f>BV15-BU13+1</f>
        <v>345</v>
      </c>
      <c r="BU15" s="35">
        <f>BV15-BV13</f>
        <v>0</v>
      </c>
      <c r="BV15" s="2">
        <f>J22</f>
        <v>364</v>
      </c>
      <c r="BY15" s="2">
        <f>CA15-BZ13+1</f>
        <v>365</v>
      </c>
      <c r="BZ15" s="35">
        <f>CA15-BY15</f>
        <v>0</v>
      </c>
      <c r="CA15" s="2">
        <f>J23</f>
        <v>365</v>
      </c>
      <c r="CE15" s="24"/>
    </row>
    <row r="16" spans="2:83">
      <c r="B16" s="6" t="s">
        <v>62</v>
      </c>
      <c r="C16" s="12" t="s">
        <v>37</v>
      </c>
      <c r="D16" s="4" t="s">
        <v>63</v>
      </c>
      <c r="E16" s="4" t="s">
        <v>64</v>
      </c>
      <c r="F16" s="3">
        <v>20</v>
      </c>
      <c r="G16" s="3">
        <v>318</v>
      </c>
      <c r="H16" s="3">
        <f>Tabela1[[#This Row],[EST]]+Tabela1[[#This Row],[Duração]]-1</f>
        <v>337</v>
      </c>
      <c r="I16" s="3">
        <f>Tabela1[[#This Row],[LFT]]-Tabela1[[#This Row],[Duração]]+1</f>
        <v>318</v>
      </c>
      <c r="J16" s="3">
        <v>337</v>
      </c>
      <c r="K16" s="7">
        <f>Tabela1[[#This Row],[LFT]]-Tabela1[[#This Row],[EFT]]</f>
        <v>0</v>
      </c>
      <c r="L16" s="19"/>
      <c r="M16" s="23"/>
      <c r="N16" s="1"/>
      <c r="O16" s="1"/>
      <c r="P16" s="1"/>
      <c r="T16" s="1"/>
      <c r="U16" s="1"/>
      <c r="CE16" s="24"/>
    </row>
    <row r="17" spans="2:83">
      <c r="B17" s="6" t="s">
        <v>65</v>
      </c>
      <c r="C17" s="12" t="s">
        <v>66</v>
      </c>
      <c r="D17" s="4" t="s">
        <v>67</v>
      </c>
      <c r="E17" s="4" t="s">
        <v>55</v>
      </c>
      <c r="F17" s="3">
        <v>5</v>
      </c>
      <c r="G17" s="3">
        <v>318</v>
      </c>
      <c r="H17" s="3">
        <f>Tabela1[[#This Row],[EST]]+Tabela1[[#This Row],[Duração]]-1</f>
        <v>322</v>
      </c>
      <c r="I17" s="3">
        <f>Tabela1[[#This Row],[LFT]]-Tabela1[[#This Row],[Duração]]+1</f>
        <v>335</v>
      </c>
      <c r="J17" s="3">
        <v>339</v>
      </c>
      <c r="K17" s="7">
        <f>Tabela1[[#This Row],[LFT]]-Tabela1[[#This Row],[EFT]]</f>
        <v>17</v>
      </c>
      <c r="L17" s="19"/>
      <c r="M17" s="23"/>
      <c r="N17" s="1"/>
      <c r="O17" s="1"/>
      <c r="P17" s="1"/>
      <c r="T17" s="1"/>
      <c r="U17" s="1"/>
      <c r="CE17" s="24"/>
    </row>
    <row r="18" spans="2:83">
      <c r="B18" s="6" t="s">
        <v>68</v>
      </c>
      <c r="C18" s="12" t="s">
        <v>56</v>
      </c>
      <c r="D18" s="4" t="s">
        <v>69</v>
      </c>
      <c r="E18" s="4" t="s">
        <v>66</v>
      </c>
      <c r="F18" s="3">
        <v>5</v>
      </c>
      <c r="G18" s="3">
        <v>323</v>
      </c>
      <c r="H18" s="3">
        <f>Tabela1[[#This Row],[EST]]+Tabela1[[#This Row],[Duração]]-1</f>
        <v>327</v>
      </c>
      <c r="I18" s="3">
        <f>Tabela1[[#This Row],[LFT]]-Tabela1[[#This Row],[Duração]]+1</f>
        <v>340</v>
      </c>
      <c r="J18" s="3">
        <v>344</v>
      </c>
      <c r="K18" s="7">
        <f>Tabela1[[#This Row],[LFT]]-Tabela1[[#This Row],[EFT]]</f>
        <v>17</v>
      </c>
      <c r="L18" s="19"/>
      <c r="M18" s="23"/>
      <c r="N18" s="1"/>
      <c r="O18" s="1"/>
      <c r="P18" s="1"/>
      <c r="Q18" s="2">
        <f>_xlfn.XLOOKUP(R19,Tabela1[Código],Tabela1[EST])</f>
        <v>1</v>
      </c>
      <c r="R18" s="2">
        <f>_xlfn.XLOOKUP(R19,Tabela1[Código],Tabela1[Duração])</f>
        <v>7</v>
      </c>
      <c r="S18" s="2">
        <f>Q18+R18-1</f>
        <v>7</v>
      </c>
      <c r="T18" s="1"/>
      <c r="U18" s="1"/>
      <c r="AA18" s="2">
        <f>_xlfn.XLOOKUP(AB19,Tabela1[Código],Tabela1[EST])</f>
        <v>23</v>
      </c>
      <c r="AB18" s="2">
        <f>_xlfn.XLOOKUP(AB19,Tabela1[Código],Tabela1[Duração])</f>
        <v>15</v>
      </c>
      <c r="AC18" s="2">
        <f>AA18+AB18-1</f>
        <v>37</v>
      </c>
      <c r="AF18" s="2">
        <f>_xlfn.XLOOKUP(AG19,Tabela1[Código],Tabela1[EST])</f>
        <v>38</v>
      </c>
      <c r="AG18" s="2">
        <f>_xlfn.XLOOKUP(AG19,Tabela1[Código],Tabela1[Duração])</f>
        <v>7</v>
      </c>
      <c r="AH18" s="2">
        <f>AF18+AG18-1</f>
        <v>44</v>
      </c>
      <c r="BJ18" s="2">
        <f>G17</f>
        <v>318</v>
      </c>
      <c r="BK18" s="2">
        <f>_xlfn.XLOOKUP(BK19,Tabela1[Código],Tabela1[Duração])</f>
        <v>5</v>
      </c>
      <c r="BL18" s="2">
        <f>BJ18+BK18-1</f>
        <v>322</v>
      </c>
      <c r="BO18" s="2">
        <f>G19</f>
        <v>323</v>
      </c>
      <c r="BP18" s="2">
        <f>_xlfn.XLOOKUP(BP19,Tabela1[Código],Tabela1[Duração])</f>
        <v>5</v>
      </c>
      <c r="BQ18" s="2">
        <f>BO18+BP18-1</f>
        <v>327</v>
      </c>
      <c r="CE18" s="24"/>
    </row>
    <row r="19" spans="2:83">
      <c r="B19" s="6" t="s">
        <v>70</v>
      </c>
      <c r="C19" s="12" t="s">
        <v>71</v>
      </c>
      <c r="D19" s="4" t="s">
        <v>72</v>
      </c>
      <c r="E19" s="4" t="s">
        <v>66</v>
      </c>
      <c r="F19" s="3">
        <v>5</v>
      </c>
      <c r="G19" s="3">
        <v>323</v>
      </c>
      <c r="H19" s="3">
        <f>Tabela1[[#This Row],[EST]]+Tabela1[[#This Row],[Duração]]-1</f>
        <v>327</v>
      </c>
      <c r="I19" s="3">
        <f>Tabela1[[#This Row],[LFT]]-Tabela1[[#This Row],[Duração]]+1</f>
        <v>340</v>
      </c>
      <c r="J19" s="3">
        <v>344</v>
      </c>
      <c r="K19" s="7">
        <f>Tabela1[[#This Row],[LFT]]-Tabela1[[#This Row],[EFT]]</f>
        <v>17</v>
      </c>
      <c r="L19" s="19"/>
      <c r="M19" s="23"/>
      <c r="N19" s="1"/>
      <c r="O19" s="1"/>
      <c r="P19" s="1"/>
      <c r="Q19" s="2"/>
      <c r="R19" s="34" t="s">
        <v>15</v>
      </c>
      <c r="S19" s="2"/>
      <c r="T19" s="1"/>
      <c r="U19" s="1"/>
      <c r="AA19" s="2"/>
      <c r="AB19" s="34" t="s">
        <v>26</v>
      </c>
      <c r="AC19" s="2"/>
      <c r="AF19" s="2"/>
      <c r="AG19" s="34" t="s">
        <v>29</v>
      </c>
      <c r="AH19" s="2"/>
      <c r="BJ19" s="2"/>
      <c r="BK19" s="34" t="s">
        <v>66</v>
      </c>
      <c r="BL19" s="2"/>
      <c r="BO19" s="2"/>
      <c r="BP19" s="34" t="s">
        <v>71</v>
      </c>
      <c r="BQ19" s="2"/>
      <c r="CE19" s="24"/>
    </row>
    <row r="20" spans="2:83">
      <c r="B20" s="6" t="s">
        <v>73</v>
      </c>
      <c r="C20" s="12" t="s">
        <v>74</v>
      </c>
      <c r="D20" s="4" t="s">
        <v>75</v>
      </c>
      <c r="E20" s="4" t="s">
        <v>66</v>
      </c>
      <c r="F20" s="3">
        <v>5</v>
      </c>
      <c r="G20" s="3">
        <v>323</v>
      </c>
      <c r="H20" s="3">
        <f>Tabela1[[#This Row],[EST]]+Tabela1[[#This Row],[Duração]]-1</f>
        <v>327</v>
      </c>
      <c r="I20" s="3">
        <f>Tabela1[[#This Row],[LFT]]-Tabela1[[#This Row],[Duração]]+1</f>
        <v>340</v>
      </c>
      <c r="J20" s="3">
        <v>344</v>
      </c>
      <c r="K20" s="7">
        <f>Tabela1[[#This Row],[LFT]]-Tabela1[[#This Row],[EFT]]</f>
        <v>17</v>
      </c>
      <c r="L20" s="19"/>
      <c r="M20" s="23"/>
      <c r="N20" s="1"/>
      <c r="O20" s="1"/>
      <c r="P20" s="1"/>
      <c r="Q20" s="2">
        <f>S20-R18+1</f>
        <v>1</v>
      </c>
      <c r="R20" s="35">
        <f>S20-S18</f>
        <v>0</v>
      </c>
      <c r="S20" s="2">
        <f>J4</f>
        <v>7</v>
      </c>
      <c r="T20" s="1"/>
      <c r="U20" s="1"/>
      <c r="AA20" s="2">
        <f>AC20-AB18+1</f>
        <v>23</v>
      </c>
      <c r="AB20" s="35">
        <f>AC20-AC18</f>
        <v>0</v>
      </c>
      <c r="AC20" s="2">
        <f>J7</f>
        <v>37</v>
      </c>
      <c r="AF20" s="2">
        <f>AH20-AG18+1</f>
        <v>38</v>
      </c>
      <c r="AG20" s="35">
        <f>AH20-AH18</f>
        <v>0</v>
      </c>
      <c r="AH20" s="2">
        <f>J8</f>
        <v>44</v>
      </c>
      <c r="BJ20" s="2">
        <f>BL20-BK18+1</f>
        <v>335</v>
      </c>
      <c r="BK20" s="35">
        <f>BL20-BL18</f>
        <v>17</v>
      </c>
      <c r="BL20" s="2">
        <f>J17</f>
        <v>339</v>
      </c>
      <c r="BO20" s="2">
        <f>BQ20-BP18+1</f>
        <v>340</v>
      </c>
      <c r="BP20" s="35">
        <f>BQ20-BQ18</f>
        <v>17</v>
      </c>
      <c r="BQ20" s="2">
        <f>J19</f>
        <v>344</v>
      </c>
      <c r="CE20" s="24"/>
    </row>
    <row r="21" spans="2:83">
      <c r="B21" s="6" t="s">
        <v>76</v>
      </c>
      <c r="C21" s="12" t="s">
        <v>38</v>
      </c>
      <c r="D21" s="4" t="s">
        <v>77</v>
      </c>
      <c r="E21" s="4" t="s">
        <v>37</v>
      </c>
      <c r="F21" s="3">
        <v>7</v>
      </c>
      <c r="G21" s="3">
        <v>338</v>
      </c>
      <c r="H21" s="3">
        <f>Tabela1[[#This Row],[EST]]+Tabela1[[#This Row],[Duração]]-1</f>
        <v>344</v>
      </c>
      <c r="I21" s="3">
        <f>Tabela1[[#This Row],[LFT]]-Tabela1[[#This Row],[Duração]]+1</f>
        <v>338</v>
      </c>
      <c r="J21" s="3">
        <v>344</v>
      </c>
      <c r="K21" s="7">
        <f>Tabela1[[#This Row],[LFT]]-Tabela1[[#This Row],[EFT]]</f>
        <v>0</v>
      </c>
      <c r="L21" s="19"/>
      <c r="M21" s="23"/>
      <c r="N21" s="1"/>
      <c r="O21" s="1"/>
      <c r="P21" s="1"/>
      <c r="Q21" s="1"/>
      <c r="R21" s="1"/>
      <c r="S21" s="1"/>
      <c r="T21" s="1"/>
      <c r="U21" s="1"/>
      <c r="CE21" s="24"/>
    </row>
    <row r="22" spans="2:83">
      <c r="B22" s="6" t="s">
        <v>78</v>
      </c>
      <c r="C22" s="12" t="s">
        <v>57</v>
      </c>
      <c r="D22" s="4" t="s">
        <v>79</v>
      </c>
      <c r="E22" s="4" t="s">
        <v>80</v>
      </c>
      <c r="F22" s="3">
        <v>20</v>
      </c>
      <c r="G22" s="3">
        <v>345</v>
      </c>
      <c r="H22" s="3">
        <f>Tabela1[[#This Row],[EST]]+Tabela1[[#This Row],[Duração]]-1</f>
        <v>364</v>
      </c>
      <c r="I22" s="3">
        <f>Tabela1[[#This Row],[LFT]]-Tabela1[[#This Row],[Duração]]+1</f>
        <v>345</v>
      </c>
      <c r="J22" s="3">
        <v>364</v>
      </c>
      <c r="K22" s="7">
        <f>Tabela1[[#This Row],[LFT]]-Tabela1[[#This Row],[EFT]]</f>
        <v>0</v>
      </c>
      <c r="L22" s="19"/>
      <c r="M22" s="23"/>
      <c r="N22" s="1"/>
      <c r="O22" s="1"/>
      <c r="P22" s="1"/>
      <c r="Q22" s="1"/>
      <c r="R22" s="1"/>
      <c r="S22" s="1"/>
      <c r="T22" s="1"/>
      <c r="U22" s="1"/>
      <c r="CE22" s="24"/>
    </row>
    <row r="23" spans="2:83">
      <c r="B23" s="8" t="s">
        <v>81</v>
      </c>
      <c r="C23" s="13" t="s">
        <v>58</v>
      </c>
      <c r="D23" s="9" t="s">
        <v>82</v>
      </c>
      <c r="E23" s="9" t="s">
        <v>57</v>
      </c>
      <c r="F23" s="10">
        <v>1</v>
      </c>
      <c r="G23" s="10">
        <v>365</v>
      </c>
      <c r="H23" s="10">
        <f>Tabela1[[#This Row],[EST]]+Tabela1[[#This Row],[Duração]]-1</f>
        <v>365</v>
      </c>
      <c r="I23" s="10">
        <f>Tabela1[[#This Row],[LFT]]-Tabela1[[#This Row],[Duração]]+1</f>
        <v>365</v>
      </c>
      <c r="J23" s="10">
        <v>365</v>
      </c>
      <c r="K23" s="11">
        <f>Tabela1[[#This Row],[LFT]]-Tabela1[[#This Row],[EFT]]</f>
        <v>0</v>
      </c>
      <c r="L23" s="19"/>
      <c r="M23" s="30" t="s">
        <v>83</v>
      </c>
      <c r="N23" s="1"/>
      <c r="O23" s="1"/>
      <c r="P23" s="1"/>
      <c r="Q23" s="1"/>
      <c r="R23" s="1"/>
      <c r="S23" s="1"/>
      <c r="T23" s="52"/>
      <c r="U23" s="52"/>
      <c r="BO23" s="2">
        <f>G20</f>
        <v>323</v>
      </c>
      <c r="BP23" s="2">
        <f>_xlfn.XLOOKUP(BP24,Tabela1[Código],Tabela1[Duração])</f>
        <v>5</v>
      </c>
      <c r="BQ23" s="2">
        <f>BO23+BP23-1</f>
        <v>327</v>
      </c>
      <c r="CE23" s="24"/>
    </row>
    <row r="24" spans="2:83">
      <c r="F24" s="33"/>
      <c r="G24" s="29">
        <f>G23</f>
        <v>365</v>
      </c>
      <c r="M24" s="31" t="s">
        <v>5</v>
      </c>
      <c r="N24" s="2" t="s">
        <v>84</v>
      </c>
      <c r="O24" s="2" t="s">
        <v>6</v>
      </c>
      <c r="R24" s="1"/>
      <c r="S24" s="1"/>
      <c r="T24" s="52"/>
      <c r="U24" s="52"/>
      <c r="BO24" s="2"/>
      <c r="BP24" s="34" t="s">
        <v>74</v>
      </c>
      <c r="BQ24" s="2"/>
      <c r="CE24" s="24"/>
    </row>
    <row r="25" spans="2:83">
      <c r="B25" s="37" t="s">
        <v>83</v>
      </c>
      <c r="C25" s="38"/>
      <c r="D25" s="39"/>
      <c r="M25" s="31"/>
      <c r="N25" s="34" t="s">
        <v>1</v>
      </c>
      <c r="O25" s="2"/>
      <c r="R25" s="1"/>
      <c r="S25" s="1"/>
      <c r="T25" s="25"/>
      <c r="U25" s="25"/>
      <c r="BO25" s="2">
        <f>BQ25-BP23+1</f>
        <v>340</v>
      </c>
      <c r="BP25" s="35">
        <f>BQ25-BQ23</f>
        <v>17</v>
      </c>
      <c r="BQ25" s="2">
        <f>J20</f>
        <v>344</v>
      </c>
      <c r="CE25" s="24"/>
    </row>
    <row r="26" spans="2:83" ht="15" thickBot="1">
      <c r="B26" s="32" t="s">
        <v>5</v>
      </c>
      <c r="C26" s="36" t="s">
        <v>85</v>
      </c>
      <c r="D26" s="36"/>
      <c r="L26" s="1"/>
      <c r="M26" s="31" t="s">
        <v>7</v>
      </c>
      <c r="N26" s="35" t="s">
        <v>86</v>
      </c>
      <c r="O26" s="2" t="s">
        <v>8</v>
      </c>
      <c r="P26" s="26"/>
      <c r="Q26" s="26"/>
      <c r="R26" s="27"/>
      <c r="S26" s="27"/>
      <c r="T26" s="27"/>
      <c r="U26" s="27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8"/>
    </row>
    <row r="27" spans="2:83">
      <c r="B27" s="32" t="s">
        <v>6</v>
      </c>
      <c r="C27" s="36" t="s">
        <v>87</v>
      </c>
      <c r="D27" s="36"/>
      <c r="L27" s="1"/>
      <c r="M27" s="46" t="s">
        <v>88</v>
      </c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8"/>
    </row>
    <row r="28" spans="2:83" ht="15" thickBot="1">
      <c r="B28" s="32" t="s">
        <v>7</v>
      </c>
      <c r="C28" s="36" t="s">
        <v>89</v>
      </c>
      <c r="D28" s="36"/>
      <c r="L28" s="1"/>
      <c r="M28" s="49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1"/>
    </row>
    <row r="29" spans="2:83">
      <c r="B29" s="32" t="s">
        <v>8</v>
      </c>
      <c r="C29" s="36" t="s">
        <v>90</v>
      </c>
      <c r="D29" s="36"/>
      <c r="L29" s="1"/>
    </row>
  </sheetData>
  <mergeCells count="9">
    <mergeCell ref="C29:D29"/>
    <mergeCell ref="B25:D25"/>
    <mergeCell ref="M4:CE5"/>
    <mergeCell ref="M27:CE28"/>
    <mergeCell ref="T23:U23"/>
    <mergeCell ref="T24:U24"/>
    <mergeCell ref="C26:D26"/>
    <mergeCell ref="C27:D27"/>
    <mergeCell ref="C28:D28"/>
  </mergeCells>
  <conditionalFormatting sqref="K3:K23">
    <cfRule type="cellIs" dxfId="14" priority="1" operator="equal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Cláudio José Azevedo Fernandes</cp:lastModifiedBy>
  <cp:revision/>
  <dcterms:created xsi:type="dcterms:W3CDTF">2024-01-14T12:10:12Z</dcterms:created>
  <dcterms:modified xsi:type="dcterms:W3CDTF">2024-12-05T19:37:32Z</dcterms:modified>
  <cp:category/>
  <cp:contentStatus/>
</cp:coreProperties>
</file>