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40" tabRatio="500"/>
  </bookViews>
  <sheets>
    <sheet name="Question #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E45" i="1"/>
  <c r="C45" i="1"/>
  <c r="J46" i="1"/>
  <c r="I46" i="1"/>
  <c r="H46" i="1"/>
  <c r="G46" i="1"/>
  <c r="F46" i="1"/>
  <c r="E46" i="1"/>
  <c r="F34" i="1"/>
  <c r="C46" i="1"/>
  <c r="D46" i="1"/>
  <c r="K46" i="1"/>
  <c r="C25" i="1"/>
  <c r="D25" i="1"/>
  <c r="C26" i="1"/>
  <c r="D26" i="1"/>
  <c r="C27" i="1"/>
  <c r="D27" i="1"/>
  <c r="C28" i="1"/>
  <c r="D28" i="1"/>
  <c r="G25" i="1"/>
  <c r="G26" i="1"/>
  <c r="G27" i="1"/>
  <c r="G28" i="1"/>
  <c r="E25" i="1"/>
  <c r="E26" i="1"/>
  <c r="E27" i="1"/>
  <c r="E28" i="1"/>
  <c r="F25" i="1"/>
  <c r="F26" i="1"/>
  <c r="F27" i="1"/>
  <c r="F28" i="1"/>
  <c r="L46" i="1"/>
  <c r="M46" i="1"/>
  <c r="D45" i="1"/>
  <c r="K45" i="1"/>
  <c r="L45" i="1"/>
  <c r="M45" i="1"/>
  <c r="F33" i="1"/>
  <c r="H28" i="1"/>
  <c r="I28" i="1"/>
  <c r="J28" i="1"/>
  <c r="L28" i="1"/>
  <c r="H27" i="1"/>
  <c r="I27" i="1"/>
  <c r="J27" i="1"/>
  <c r="L27" i="1"/>
  <c r="H26" i="1"/>
  <c r="I26" i="1"/>
  <c r="J26" i="1"/>
  <c r="L26" i="1"/>
  <c r="H25" i="1"/>
  <c r="I25" i="1"/>
  <c r="J25" i="1"/>
  <c r="L25" i="1"/>
  <c r="K28" i="1"/>
  <c r="M28" i="1"/>
  <c r="K27" i="1"/>
  <c r="M27" i="1"/>
  <c r="K26" i="1"/>
  <c r="M26" i="1"/>
  <c r="K25" i="1"/>
  <c r="M25" i="1"/>
</calcChain>
</file>

<file path=xl/sharedStrings.xml><?xml version="1.0" encoding="utf-8"?>
<sst xmlns="http://schemas.openxmlformats.org/spreadsheetml/2006/main" count="104" uniqueCount="59">
  <si>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</si>
  <si>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</si>
  <si>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</si>
  <si>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</si>
  <si>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</si>
  <si>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</si>
  <si>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</si>
  <si>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</si>
  <si>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</si>
  <si>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</si>
  <si>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</si>
  <si>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CLASSIFICATION AND REGRESSION TREES</t>
  </si>
  <si>
    <t xml:space="preserve">Step 1 </t>
  </si>
  <si>
    <t>Given Data Set</t>
  </si>
  <si>
    <t>#</t>
    <phoneticPr fontId="3" type="noConversion"/>
  </si>
  <si>
    <t>Left Child Node, tL</t>
  </si>
  <si>
    <t>Right Child Node, tR</t>
  </si>
  <si>
    <t>Candidate Splits for t = Root Node</t>
    <phoneticPr fontId="3" type="noConversion"/>
  </si>
  <si>
    <t>Step 2</t>
    <phoneticPr fontId="3" type="noConversion"/>
  </si>
  <si>
    <t>Candidate Split</t>
    <phoneticPr fontId="3" type="noConversion"/>
  </si>
  <si>
    <t>Ethnicity = Black</t>
    <phoneticPr fontId="3" type="noConversion"/>
  </si>
  <si>
    <t>Ethnicity = Hispanic</t>
    <phoneticPr fontId="3" type="noConversion"/>
  </si>
  <si>
    <t>Ethnicity = White</t>
    <phoneticPr fontId="3" type="noConversion"/>
  </si>
  <si>
    <t>Age = Young</t>
    <phoneticPr fontId="3" type="noConversion"/>
  </si>
  <si>
    <t>Ethnicity = Black</t>
    <phoneticPr fontId="3" type="noConversion"/>
  </si>
  <si>
    <t>Ethnicity ={ Hispanic, White}</t>
    <phoneticPr fontId="3" type="noConversion"/>
  </si>
  <si>
    <t>Ethnicity = {Black, White}</t>
    <phoneticPr fontId="3" type="noConversion"/>
  </si>
  <si>
    <t>Ethnicity = {Black, Hispanic}</t>
    <phoneticPr fontId="3" type="noConversion"/>
  </si>
  <si>
    <t>Age = Old</t>
    <phoneticPr fontId="3" type="noConversion"/>
  </si>
  <si>
    <t>Step 3</t>
    <phoneticPr fontId="3" type="noConversion"/>
  </si>
  <si>
    <t>Optimality Measure Ö(s |t ) for Each Candidate Split</t>
  </si>
  <si>
    <t>P ( j / tl )</t>
    <phoneticPr fontId="3" type="noConversion"/>
  </si>
  <si>
    <t>P ( j / tr )</t>
    <phoneticPr fontId="3" type="noConversion"/>
  </si>
  <si>
    <t>Q(s/t)</t>
    <phoneticPr fontId="3" type="noConversion"/>
  </si>
  <si>
    <t>Φ(s|t)</t>
    <phoneticPr fontId="3" type="noConversion"/>
  </si>
  <si>
    <t>Split</t>
    <phoneticPr fontId="3" type="noConversion"/>
  </si>
  <si>
    <t>PL</t>
    <phoneticPr fontId="3" type="noConversion"/>
  </si>
  <si>
    <t>PR</t>
    <phoneticPr fontId="3" type="noConversion"/>
  </si>
  <si>
    <t>2PL * PR</t>
    <phoneticPr fontId="3" type="noConversion"/>
  </si>
  <si>
    <t>∑( |p( j / tl ) - p( j / tr )| )</t>
    <phoneticPr fontId="3" type="noConversion"/>
  </si>
  <si>
    <t>Over all</t>
    <phoneticPr fontId="3" type="noConversion"/>
  </si>
  <si>
    <t>Column Total</t>
    <phoneticPr fontId="3" type="noConversion"/>
  </si>
  <si>
    <t>Hispanic</t>
    <phoneticPr fontId="3" type="noConversion"/>
  </si>
  <si>
    <t>Step 4</t>
    <phoneticPr fontId="3" type="noConversion"/>
  </si>
  <si>
    <t>First Split</t>
    <phoneticPr fontId="3" type="noConversion"/>
  </si>
  <si>
    <t>at #2</t>
    <phoneticPr fontId="3" type="noConversion"/>
  </si>
  <si>
    <t>Root Node</t>
    <phoneticPr fontId="3" type="noConversion"/>
  </si>
  <si>
    <t>Row Total</t>
    <phoneticPr fontId="3" type="noConversion"/>
  </si>
  <si>
    <t>Step 5</t>
    <phoneticPr fontId="3" type="noConversion"/>
  </si>
  <si>
    <t>Find the split # for left node and right node</t>
    <phoneticPr fontId="3" type="noConversion"/>
  </si>
  <si>
    <t>For left node, only spliting point is age category</t>
    <phoneticPr fontId="3" type="noConversion"/>
  </si>
  <si>
    <t>Φ(s|t)</t>
    <phoneticPr fontId="3" type="noConversion"/>
  </si>
  <si>
    <t>For right Node, split #5 has the hightest value for Φ(s|t) is 0.4075</t>
    <phoneticPr fontId="3" type="noConversion"/>
  </si>
  <si>
    <t>at #5</t>
    <phoneticPr fontId="3" type="noConversion"/>
  </si>
  <si>
    <t>Left Node A</t>
    <phoneticPr fontId="3" type="noConversion"/>
  </si>
  <si>
    <t>Right Node B</t>
    <phoneticPr fontId="3" type="noConversion"/>
  </si>
  <si>
    <t>Right Node B Split</t>
    <phoneticPr fontId="3" type="noConversion"/>
  </si>
  <si>
    <t>Left node of B</t>
    <phoneticPr fontId="3" type="noConversion"/>
  </si>
  <si>
    <t>Right node of 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</si>
</sst>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4"/>
      <name val="Calibri"/>
    </font>
    <font>
      <sz val="9"/>
      <name val="宋体"/>
      <family val="2"/>
      <charset val="134"/>
      <scheme val="minor"/>
    </font>
    <font>
      <b/>
      <sz val="14"/>
      <color theme="1"/>
      <name val="Calibri"/>
    </font>
    <font>
      <b/>
      <sz val="14"/>
      <color rgb="FFFF0000"/>
      <name val="Calibri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name val="Times New Roman"/>
    </font>
    <font>
      <b/>
      <sz val="12"/>
      <name val="宋体"/>
      <charset val="134"/>
    </font>
    <font>
      <sz val="12"/>
      <color theme="1"/>
      <name val="Times New Roman"/>
    </font>
    <font>
      <sz val="12"/>
      <name val="Times New Roman"/>
    </font>
    <font>
      <b/>
      <sz val="11"/>
      <name val="宋体"/>
      <charset val="134"/>
      <scheme val="minor"/>
    </font>
    <font>
      <b/>
      <sz val="12"/>
      <color theme="1"/>
      <name val="Bangla Sangam MN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/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Border="1"/>
    <xf numFmtId="0" fontId="7" fillId="4" borderId="0" xfId="0" applyFont="1" applyFill="1"/>
    <xf numFmtId="0" fontId="7" fillId="0" borderId="0" xfId="0" applyFont="1" applyFill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1" fillId="5" borderId="15" xfId="0" quotePrefix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4" fillId="7" borderId="8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9" xfId="0" quotePrefix="1" applyNumberFormat="1" applyFont="1" applyBorder="1" applyAlignment="1">
      <alignment horizontal="center"/>
    </xf>
    <xf numFmtId="0" fontId="12" fillId="0" borderId="20" xfId="0" quotePrefix="1" applyNumberFormat="1" applyFont="1" applyBorder="1" applyAlignment="1">
      <alignment horizontal="center"/>
    </xf>
    <xf numFmtId="0" fontId="12" fillId="0" borderId="21" xfId="0" quotePrefix="1" applyNumberFormat="1" applyFont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4" xfId="0" applyNumberFormat="1" applyFont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3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3" fillId="3" borderId="13" xfId="0" applyNumberFormat="1" applyFont="1" applyFill="1" applyBorder="1" applyAlignment="1">
      <alignment horizontal="center"/>
    </xf>
    <xf numFmtId="0" fontId="13" fillId="6" borderId="25" xfId="0" applyNumberFormat="1" applyFont="1" applyFill="1" applyBorder="1" applyAlignment="1">
      <alignment horizontal="center"/>
    </xf>
    <xf numFmtId="0" fontId="13" fillId="3" borderId="25" xfId="0" applyNumberFormat="1" applyFont="1" applyFill="1" applyBorder="1" applyAlignment="1">
      <alignment horizontal="center"/>
    </xf>
    <xf numFmtId="0" fontId="13" fillId="3" borderId="26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1" fillId="8" borderId="8" xfId="0" applyFont="1" applyFill="1" applyBorder="1" applyAlignment="1">
      <alignment horizontal="left"/>
    </xf>
    <xf numFmtId="0" fontId="1" fillId="8" borderId="0" xfId="0" applyFont="1" applyFill="1" applyAlignment="1">
      <alignment horizontal="left"/>
    </xf>
    <xf numFmtId="0" fontId="13" fillId="6" borderId="1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3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958850</xdr:colOff>
      <xdr:row>51</xdr:row>
      <xdr:rowOff>114300</xdr:rowOff>
    </xdr:from>
    <xdr:to>
      <xdr:col>8</xdr:col>
      <xdr:colOff>362527</xdr:colOff>
      <xdr:row>58</xdr:row>
      <xdr:rowOff>97848</xdr:rowOff>
    </xdr:to>
    <xdr:sp macro="" textlink="">
      <xdr:nvSpPr>
        <xdr:cNvPr id="17" name="Oval 51"/>
        <xdr:cNvSpPr/>
      </xdr:nvSpPr>
      <xdr:spPr>
        <a:xfrm>
          <a:off x="5797550" y="9372600"/>
          <a:ext cx="3835977" cy="13170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Root Node(All Records)</a:t>
          </a:r>
          <a:br>
            <a:rPr lang="en-US" sz="1100"/>
          </a:br>
          <a:r>
            <a:rPr lang="en-US" sz="1100"/>
            <a:t>Ethinicity = Black  </a:t>
          </a:r>
        </a:p>
        <a:p>
          <a:pPr algn="ctr"/>
          <a:r>
            <a:rPr lang="en-US" sz="1100"/>
            <a:t>Vs</a:t>
          </a:r>
        </a:p>
        <a:p>
          <a:pPr algn="ctr"/>
          <a:r>
            <a:rPr lang="en-US" sz="1100"/>
            <a:t> Ethinicity = {Hispanic,</a:t>
          </a:r>
          <a:r>
            <a:rPr lang="en-US" sz="1100" baseline="0"/>
            <a:t> White</a:t>
          </a:r>
          <a:r>
            <a:rPr lang="en-US" sz="1100"/>
            <a:t>}</a:t>
          </a:r>
        </a:p>
        <a:p>
          <a:pPr algn="ctr"/>
          <a:r>
            <a:rPr lang="en-US" sz="1100"/>
            <a:t># of records =400</a:t>
          </a:r>
        </a:p>
      </xdr:txBody>
    </xdr:sp>
    <xdr:clientData/>
  </xdr:twoCellAnchor>
  <xdr:twoCellAnchor>
    <xdr:from>
      <xdr:col>3</xdr:col>
      <xdr:colOff>584489</xdr:colOff>
      <xdr:row>57</xdr:row>
      <xdr:rowOff>95471</xdr:rowOff>
    </xdr:from>
    <xdr:to>
      <xdr:col>5</xdr:col>
      <xdr:colOff>415716</xdr:colOff>
      <xdr:row>63</xdr:row>
      <xdr:rowOff>2886</xdr:rowOff>
    </xdr:to>
    <xdr:cxnSp macro="">
      <xdr:nvCxnSpPr>
        <xdr:cNvPr id="18" name="Straight Arrow Connector 52"/>
        <xdr:cNvCxnSpPr>
          <a:stCxn id="17" idx="3"/>
          <a:endCxn id="19" idx="0"/>
        </xdr:cNvCxnSpPr>
      </xdr:nvCxnSpPr>
      <xdr:spPr>
        <a:xfrm flipH="1">
          <a:off x="4343689" y="10496771"/>
          <a:ext cx="2015627" cy="10504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63</xdr:row>
      <xdr:rowOff>2886</xdr:rowOff>
    </xdr:from>
    <xdr:to>
      <xdr:col>5</xdr:col>
      <xdr:colOff>229177</xdr:colOff>
      <xdr:row>68</xdr:row>
      <xdr:rowOff>32327</xdr:rowOff>
    </xdr:to>
    <xdr:sp macro="" textlink="">
      <xdr:nvSpPr>
        <xdr:cNvPr id="19" name="Oval 54"/>
        <xdr:cNvSpPr/>
      </xdr:nvSpPr>
      <xdr:spPr>
        <a:xfrm>
          <a:off x="2514600" y="11547186"/>
          <a:ext cx="3658177" cy="9819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Node A</a:t>
          </a:r>
          <a:br>
            <a:rPr lang="en-US" sz="1100"/>
          </a:br>
          <a:r>
            <a:rPr lang="en-US" sz="1100"/>
            <a:t>Ethinicity = Black</a:t>
          </a:r>
        </a:p>
        <a:p>
          <a:pPr algn="ctr"/>
          <a:r>
            <a:rPr lang="en-US" sz="1100"/>
            <a:t># of records = 205</a:t>
          </a:r>
        </a:p>
      </xdr:txBody>
    </xdr:sp>
    <xdr:clientData/>
  </xdr:twoCellAnchor>
  <xdr:twoCellAnchor>
    <xdr:from>
      <xdr:col>8</xdr:col>
      <xdr:colOff>1092200</xdr:colOff>
      <xdr:row>63</xdr:row>
      <xdr:rowOff>31461</xdr:rowOff>
    </xdr:from>
    <xdr:to>
      <xdr:col>11</xdr:col>
      <xdr:colOff>1050636</xdr:colOff>
      <xdr:row>68</xdr:row>
      <xdr:rowOff>60902</xdr:rowOff>
    </xdr:to>
    <xdr:sp macro="" textlink="">
      <xdr:nvSpPr>
        <xdr:cNvPr id="20" name="Oval 55"/>
        <xdr:cNvSpPr/>
      </xdr:nvSpPr>
      <xdr:spPr>
        <a:xfrm>
          <a:off x="10363200" y="11575761"/>
          <a:ext cx="3323936" cy="9819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Node B</a:t>
          </a:r>
          <a:br>
            <a:rPr lang="en-US" sz="1100"/>
          </a:br>
          <a:r>
            <a:rPr lang="en-US" sz="1100"/>
            <a:t>Ethinicity = {Hispanic, White}</a:t>
          </a:r>
        </a:p>
        <a:p>
          <a:pPr algn="ctr"/>
          <a:r>
            <a:rPr lang="en-US" sz="1100"/>
            <a:t># of records = 195</a:t>
          </a:r>
        </a:p>
      </xdr:txBody>
    </xdr:sp>
    <xdr:clientData/>
  </xdr:twoCellAnchor>
  <xdr:twoCellAnchor>
    <xdr:from>
      <xdr:col>7</xdr:col>
      <xdr:colOff>829461</xdr:colOff>
      <xdr:row>57</xdr:row>
      <xdr:rowOff>95471</xdr:rowOff>
    </xdr:from>
    <xdr:to>
      <xdr:col>10</xdr:col>
      <xdr:colOff>226868</xdr:colOff>
      <xdr:row>63</xdr:row>
      <xdr:rowOff>31461</xdr:rowOff>
    </xdr:to>
    <xdr:cxnSp macro="">
      <xdr:nvCxnSpPr>
        <xdr:cNvPr id="21" name="Straight Arrow Connector 56"/>
        <xdr:cNvCxnSpPr>
          <a:stCxn id="17" idx="5"/>
          <a:endCxn id="20" idx="0"/>
        </xdr:cNvCxnSpPr>
      </xdr:nvCxnSpPr>
      <xdr:spPr>
        <a:xfrm>
          <a:off x="9071761" y="10496771"/>
          <a:ext cx="2953407" cy="10789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596900</xdr:colOff>
      <xdr:row>73</xdr:row>
      <xdr:rowOff>34348</xdr:rowOff>
    </xdr:from>
    <xdr:to>
      <xdr:col>2</xdr:col>
      <xdr:colOff>904586</xdr:colOff>
      <xdr:row>78</xdr:row>
      <xdr:rowOff>81107</xdr:rowOff>
    </xdr:to>
    <xdr:sp macro="" textlink="">
      <xdr:nvSpPr>
        <xdr:cNvPr id="22" name="Oval 57"/>
        <xdr:cNvSpPr/>
      </xdr:nvSpPr>
      <xdr:spPr>
        <a:xfrm>
          <a:off x="1130300" y="13483648"/>
          <a:ext cx="2034886" cy="9992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Age Category =  Old</a:t>
          </a:r>
        </a:p>
        <a:p>
          <a:pPr algn="ctr"/>
          <a:r>
            <a:rPr lang="en-US" sz="1100" baseline="0"/>
            <a:t># of records =  95</a:t>
          </a:r>
          <a:endParaRPr lang="en-US" sz="1100"/>
        </a:p>
      </xdr:txBody>
    </xdr:sp>
    <xdr:clientData/>
  </xdr:twoCellAnchor>
  <xdr:twoCellAnchor>
    <xdr:from>
      <xdr:col>4</xdr:col>
      <xdr:colOff>361661</xdr:colOff>
      <xdr:row>73</xdr:row>
      <xdr:rowOff>83416</xdr:rowOff>
    </xdr:from>
    <xdr:to>
      <xdr:col>6</xdr:col>
      <xdr:colOff>772102</xdr:colOff>
      <xdr:row>78</xdr:row>
      <xdr:rowOff>112857</xdr:rowOff>
    </xdr:to>
    <xdr:sp macro="" textlink="">
      <xdr:nvSpPr>
        <xdr:cNvPr id="23" name="Oval 58"/>
        <xdr:cNvSpPr/>
      </xdr:nvSpPr>
      <xdr:spPr>
        <a:xfrm>
          <a:off x="5200361" y="13532716"/>
          <a:ext cx="2544041" cy="9819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Age Category =  Young</a:t>
          </a:r>
        </a:p>
        <a:p>
          <a:pPr algn="ctr"/>
          <a:r>
            <a:rPr lang="en-US" sz="1100" baseline="0"/>
            <a:t># of records =  110</a:t>
          </a:r>
          <a:endParaRPr lang="en-US" sz="1100"/>
        </a:p>
      </xdr:txBody>
    </xdr:sp>
    <xdr:clientData/>
  </xdr:twoCellAnchor>
  <xdr:twoCellAnchor>
    <xdr:from>
      <xdr:col>1</xdr:col>
      <xdr:colOff>1614343</xdr:colOff>
      <xdr:row>67</xdr:row>
      <xdr:rowOff>79025</xdr:rowOff>
    </xdr:from>
    <xdr:to>
      <xdr:col>2</xdr:col>
      <xdr:colOff>789728</xdr:colOff>
      <xdr:row>73</xdr:row>
      <xdr:rowOff>34348</xdr:rowOff>
    </xdr:to>
    <xdr:cxnSp macro="">
      <xdr:nvCxnSpPr>
        <xdr:cNvPr id="24" name="Straight Arrow Connector 59"/>
        <xdr:cNvCxnSpPr>
          <a:stCxn id="19" idx="3"/>
          <a:endCxn id="22" idx="0"/>
        </xdr:cNvCxnSpPr>
      </xdr:nvCxnSpPr>
      <xdr:spPr>
        <a:xfrm flipH="1">
          <a:off x="2147743" y="12385325"/>
          <a:ext cx="902585" cy="10983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798349</xdr:colOff>
      <xdr:row>67</xdr:row>
      <xdr:rowOff>79025</xdr:rowOff>
    </xdr:from>
    <xdr:to>
      <xdr:col>5</xdr:col>
      <xdr:colOff>528782</xdr:colOff>
      <xdr:row>73</xdr:row>
      <xdr:rowOff>83416</xdr:rowOff>
    </xdr:to>
    <xdr:cxnSp macro="">
      <xdr:nvCxnSpPr>
        <xdr:cNvPr id="26" name="Straight Arrow Connector 61"/>
        <xdr:cNvCxnSpPr>
          <a:stCxn id="19" idx="5"/>
          <a:endCxn id="23" idx="0"/>
        </xdr:cNvCxnSpPr>
      </xdr:nvCxnSpPr>
      <xdr:spPr>
        <a:xfrm>
          <a:off x="5637049" y="12385325"/>
          <a:ext cx="835333" cy="114739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37523</xdr:colOff>
      <xdr:row>73</xdr:row>
      <xdr:rowOff>78509</xdr:rowOff>
    </xdr:from>
    <xdr:to>
      <xdr:col>9</xdr:col>
      <xdr:colOff>1212850</xdr:colOff>
      <xdr:row>78</xdr:row>
      <xdr:rowOff>107950</xdr:rowOff>
    </xdr:to>
    <xdr:sp macro="" textlink="">
      <xdr:nvSpPr>
        <xdr:cNvPr id="29" name="Oval 76"/>
        <xdr:cNvSpPr/>
      </xdr:nvSpPr>
      <xdr:spPr>
        <a:xfrm>
          <a:off x="9308523" y="13527809"/>
          <a:ext cx="2445327" cy="9819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Decision Node D</a:t>
          </a:r>
        </a:p>
        <a:p>
          <a:pPr algn="ctr"/>
          <a:r>
            <a:rPr lang="en-US" sz="1100"/>
            <a:t>Age Category =  Young</a:t>
          </a:r>
        </a:p>
        <a:p>
          <a:pPr algn="ctr"/>
          <a:r>
            <a:rPr lang="en-US" sz="1100" baseline="0"/>
            <a:t># of records =  104</a:t>
          </a:r>
          <a:endParaRPr lang="en-US" sz="1100"/>
        </a:p>
      </xdr:txBody>
    </xdr:sp>
    <xdr:clientData/>
  </xdr:twoCellAnchor>
  <xdr:twoCellAnchor>
    <xdr:from>
      <xdr:col>8</xdr:col>
      <xdr:colOff>1260187</xdr:colOff>
      <xdr:row>67</xdr:row>
      <xdr:rowOff>107600</xdr:rowOff>
    </xdr:from>
    <xdr:to>
      <xdr:col>9</xdr:col>
      <xdr:colOff>308979</xdr:colOff>
      <xdr:row>73</xdr:row>
      <xdr:rowOff>78509</xdr:rowOff>
    </xdr:to>
    <xdr:cxnSp macro="">
      <xdr:nvCxnSpPr>
        <xdr:cNvPr id="31" name="Straight Arrow Connector 79"/>
        <xdr:cNvCxnSpPr>
          <a:stCxn id="20" idx="3"/>
          <a:endCxn id="29" idx="0"/>
        </xdr:cNvCxnSpPr>
      </xdr:nvCxnSpPr>
      <xdr:spPr>
        <a:xfrm flipH="1">
          <a:off x="10531187" y="12413900"/>
          <a:ext cx="318792" cy="11139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673100</xdr:colOff>
      <xdr:row>73</xdr:row>
      <xdr:rowOff>129659</xdr:rowOff>
    </xdr:from>
    <xdr:to>
      <xdr:col>13</xdr:col>
      <xdr:colOff>273916</xdr:colOff>
      <xdr:row>78</xdr:row>
      <xdr:rowOff>159100</xdr:rowOff>
    </xdr:to>
    <xdr:sp macro="" textlink="">
      <xdr:nvSpPr>
        <xdr:cNvPr id="60" name="Oval 75"/>
        <xdr:cNvSpPr/>
      </xdr:nvSpPr>
      <xdr:spPr>
        <a:xfrm>
          <a:off x="13309600" y="13578959"/>
          <a:ext cx="2102716" cy="9819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Decision</a:t>
          </a:r>
          <a:r>
            <a:rPr lang="en-US" sz="1100" baseline="0"/>
            <a:t> Node C</a:t>
          </a:r>
          <a:endParaRPr lang="en-US" sz="1100"/>
        </a:p>
        <a:p>
          <a:pPr algn="ctr"/>
          <a:r>
            <a:rPr lang="en-US" sz="1100"/>
            <a:t>Age Category =  Old</a:t>
          </a:r>
        </a:p>
        <a:p>
          <a:pPr algn="ctr"/>
          <a:r>
            <a:rPr lang="en-US" sz="1100" baseline="0"/>
            <a:t># of records =  91</a:t>
          </a:r>
          <a:endParaRPr lang="en-US" sz="1100"/>
        </a:p>
      </xdr:txBody>
    </xdr:sp>
    <xdr:clientData/>
  </xdr:twoCellAnchor>
  <xdr:twoCellAnchor>
    <xdr:from>
      <xdr:col>11</xdr:col>
      <xdr:colOff>563857</xdr:colOff>
      <xdr:row>67</xdr:row>
      <xdr:rowOff>107600</xdr:rowOff>
    </xdr:from>
    <xdr:to>
      <xdr:col>12</xdr:col>
      <xdr:colOff>48058</xdr:colOff>
      <xdr:row>73</xdr:row>
      <xdr:rowOff>129659</xdr:rowOff>
    </xdr:to>
    <xdr:cxnSp macro="">
      <xdr:nvCxnSpPr>
        <xdr:cNvPr id="61" name="Straight Arrow Connector 77"/>
        <xdr:cNvCxnSpPr>
          <a:stCxn id="20" idx="5"/>
          <a:endCxn id="60" idx="0"/>
        </xdr:cNvCxnSpPr>
      </xdr:nvCxnSpPr>
      <xdr:spPr>
        <a:xfrm>
          <a:off x="13200357" y="12413900"/>
          <a:ext cx="1160601" cy="11650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表格3" displayName="表格3" ref="B4:G10" totalsRowShown="0" headerRowDxfId="9" dataDxfId="7" headerRowBorderDxfId="8" tableBorderDxfId="6">
  <autoFilter ref="B4:G10"/>
  <tableColumns count="6">
    <tableColumn id="1" name="Ethnicity" dataDxfId="5"/>
    <tableColumn id="2" name="Age Category" dataDxfId="4"/>
    <tableColumn id="3" name="Alcohol" dataDxfId="3"/>
    <tableColumn id="4" name="Cocaine" dataDxfId="2"/>
    <tableColumn id="5" name="Heroin" dataDxfId="1"/>
    <tableColumn id="6" name="Row Total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9" workbookViewId="0">
      <selection activeCell="B25" sqref="B25:B28"/>
    </sheetView>
  </sheetViews>
  <sheetFormatPr baseColWidth="10" defaultRowHeight="15" x14ac:dyDescent="0"/>
  <cols>
    <col min="1" max="1" width="7" customWidth="1"/>
    <col min="2" max="2" width="22.6640625" customWidth="1"/>
    <col min="3" max="3" width="19.6640625" bestFit="1" customWidth="1"/>
    <col min="4" max="4" width="14.1640625" bestFit="1" customWidth="1"/>
    <col min="5" max="5" width="14.5" bestFit="1" customWidth="1"/>
    <col min="6" max="6" width="13.5" bestFit="1" customWidth="1"/>
    <col min="7" max="7" width="16.6640625" bestFit="1" customWidth="1"/>
    <col min="8" max="8" width="13.5" bestFit="1" customWidth="1"/>
    <col min="9" max="9" width="16.6640625" bestFit="1" customWidth="1"/>
    <col min="10" max="10" width="16.5" customWidth="1"/>
    <col min="11" max="11" width="11" customWidth="1"/>
    <col min="12" max="12" width="22" bestFit="1" customWidth="1"/>
    <col min="14" max="14" width="13.5" customWidth="1"/>
  </cols>
  <sheetData>
    <row r="1" spans="1:8">
      <c r="B1" s="5" t="s">
        <v>11</v>
      </c>
      <c r="C1" s="5"/>
      <c r="D1" s="5"/>
      <c r="E1" s="5"/>
    </row>
    <row r="2" spans="1:8">
      <c r="B2" s="11" t="s">
        <v>12</v>
      </c>
    </row>
    <row r="3" spans="1:8">
      <c r="B3" s="6" t="s">
        <v>13</v>
      </c>
    </row>
    <row r="4" spans="1:8" ht="19" thickBot="1">
      <c r="A4" s="8" t="s">
        <v>14</v>
      </c>
      <c r="B4" s="33" t="s">
        <v>0</v>
      </c>
      <c r="C4" s="33" t="s">
        <v>1</v>
      </c>
      <c r="D4" s="33" t="s">
        <v>2</v>
      </c>
      <c r="E4" s="33" t="s">
        <v>3</v>
      </c>
      <c r="F4" s="33" t="s">
        <v>4</v>
      </c>
      <c r="G4" s="34" t="s">
        <v>5</v>
      </c>
    </row>
    <row r="5" spans="1:8" ht="19" thickBot="1">
      <c r="A5" s="8">
        <v>1</v>
      </c>
      <c r="B5" s="1" t="s">
        <v>6</v>
      </c>
      <c r="C5" s="1" t="s">
        <v>7</v>
      </c>
      <c r="D5" s="2">
        <v>30</v>
      </c>
      <c r="E5" s="2">
        <v>48</v>
      </c>
      <c r="F5" s="2">
        <v>17</v>
      </c>
      <c r="G5" s="3">
        <v>95</v>
      </c>
    </row>
    <row r="6" spans="1:8" ht="19" thickBot="1">
      <c r="A6" s="8">
        <v>2</v>
      </c>
      <c r="B6" s="1" t="s">
        <v>6</v>
      </c>
      <c r="C6" s="1" t="s">
        <v>8</v>
      </c>
      <c r="D6" s="2">
        <v>25</v>
      </c>
      <c r="E6" s="2">
        <v>72</v>
      </c>
      <c r="F6" s="2">
        <v>13</v>
      </c>
      <c r="G6" s="3">
        <v>110</v>
      </c>
    </row>
    <row r="7" spans="1:8" ht="19" thickBot="1">
      <c r="A7" s="8">
        <v>3</v>
      </c>
      <c r="B7" s="1" t="s">
        <v>9</v>
      </c>
      <c r="C7" s="1" t="s">
        <v>7</v>
      </c>
      <c r="D7" s="2">
        <v>7</v>
      </c>
      <c r="E7" s="2">
        <v>0</v>
      </c>
      <c r="F7" s="2">
        <v>5</v>
      </c>
      <c r="G7" s="3">
        <v>12</v>
      </c>
    </row>
    <row r="8" spans="1:8" ht="19" thickBot="1">
      <c r="A8" s="8">
        <v>4</v>
      </c>
      <c r="B8" s="1" t="s">
        <v>42</v>
      </c>
      <c r="C8" s="1" t="s">
        <v>8</v>
      </c>
      <c r="D8" s="2">
        <v>8</v>
      </c>
      <c r="E8" s="2">
        <v>7</v>
      </c>
      <c r="F8" s="2">
        <v>19</v>
      </c>
      <c r="G8" s="3">
        <v>34</v>
      </c>
    </row>
    <row r="9" spans="1:8" ht="19" thickBot="1">
      <c r="A9" s="8">
        <v>5</v>
      </c>
      <c r="B9" s="1" t="s">
        <v>10</v>
      </c>
      <c r="C9" s="1" t="s">
        <v>7</v>
      </c>
      <c r="D9" s="2">
        <v>60</v>
      </c>
      <c r="E9" s="2">
        <v>2</v>
      </c>
      <c r="F9" s="2">
        <v>17</v>
      </c>
      <c r="G9" s="3">
        <v>79</v>
      </c>
    </row>
    <row r="10" spans="1:8" ht="19" thickBot="1">
      <c r="A10" s="8">
        <v>6</v>
      </c>
      <c r="B10" s="1" t="s">
        <v>10</v>
      </c>
      <c r="C10" s="1" t="s">
        <v>8</v>
      </c>
      <c r="D10" s="30">
        <v>26</v>
      </c>
      <c r="E10" s="30">
        <v>10</v>
      </c>
      <c r="F10" s="30">
        <v>34</v>
      </c>
      <c r="G10" s="4">
        <v>70</v>
      </c>
    </row>
    <row r="11" spans="1:8" s="32" customFormat="1" ht="19">
      <c r="B11" s="31" t="s">
        <v>41</v>
      </c>
      <c r="C11" s="31"/>
      <c r="D11" s="31">
        <v>156</v>
      </c>
      <c r="E11" s="31">
        <v>139</v>
      </c>
      <c r="F11" s="31">
        <v>105</v>
      </c>
      <c r="G11" s="31">
        <v>400</v>
      </c>
    </row>
    <row r="13" spans="1:8">
      <c r="B13" s="11" t="s">
        <v>18</v>
      </c>
    </row>
    <row r="14" spans="1:8" ht="16" thickBot="1">
      <c r="B14" s="12" t="s">
        <v>17</v>
      </c>
      <c r="H14" s="10"/>
    </row>
    <row r="15" spans="1:8">
      <c r="B15" s="16" t="s">
        <v>19</v>
      </c>
      <c r="C15" s="81" t="s">
        <v>15</v>
      </c>
      <c r="D15" s="78"/>
      <c r="E15" s="77" t="s">
        <v>16</v>
      </c>
      <c r="F15" s="78"/>
      <c r="H15" s="13"/>
    </row>
    <row r="16" spans="1:8">
      <c r="B16" s="35">
        <v>1</v>
      </c>
      <c r="C16" s="79" t="s">
        <v>28</v>
      </c>
      <c r="D16" s="80"/>
      <c r="E16" s="85" t="s">
        <v>23</v>
      </c>
      <c r="F16" s="80"/>
      <c r="H16" s="14"/>
    </row>
    <row r="17" spans="1:13">
      <c r="B17" s="35">
        <v>2</v>
      </c>
      <c r="C17" s="82" t="s">
        <v>24</v>
      </c>
      <c r="D17" s="83"/>
      <c r="E17" s="86" t="s">
        <v>25</v>
      </c>
      <c r="F17" s="83"/>
      <c r="H17" s="14"/>
    </row>
    <row r="18" spans="1:13">
      <c r="B18" s="35">
        <v>3</v>
      </c>
      <c r="C18" s="82" t="s">
        <v>21</v>
      </c>
      <c r="D18" s="83"/>
      <c r="E18" s="86" t="s">
        <v>26</v>
      </c>
      <c r="F18" s="83"/>
      <c r="H18" s="14"/>
    </row>
    <row r="19" spans="1:13" ht="16" thickBot="1">
      <c r="B19" s="36">
        <v>4</v>
      </c>
      <c r="C19" s="84" t="s">
        <v>22</v>
      </c>
      <c r="D19" s="76"/>
      <c r="E19" s="75" t="s">
        <v>27</v>
      </c>
      <c r="F19" s="76"/>
      <c r="H19" s="10"/>
    </row>
    <row r="21" spans="1:13">
      <c r="B21" s="11" t="s">
        <v>29</v>
      </c>
    </row>
    <row r="22" spans="1:13" ht="16" thickBot="1">
      <c r="B22" s="6" t="s">
        <v>30</v>
      </c>
    </row>
    <row r="23" spans="1:13">
      <c r="B23" s="17"/>
      <c r="C23" s="17"/>
      <c r="D23" s="18"/>
      <c r="E23" s="17" t="s">
        <v>31</v>
      </c>
      <c r="F23" s="18"/>
      <c r="G23" s="40"/>
      <c r="H23" s="18" t="s">
        <v>32</v>
      </c>
      <c r="I23" s="18"/>
      <c r="J23" s="40"/>
      <c r="K23" s="40"/>
      <c r="L23" s="19" t="s">
        <v>33</v>
      </c>
      <c r="M23" s="20" t="s">
        <v>34</v>
      </c>
    </row>
    <row r="24" spans="1:13" ht="16" thickBot="1">
      <c r="A24" s="28" t="s">
        <v>14</v>
      </c>
      <c r="B24" s="21" t="s">
        <v>35</v>
      </c>
      <c r="C24" s="21" t="s">
        <v>36</v>
      </c>
      <c r="D24" s="22" t="s">
        <v>37</v>
      </c>
      <c r="E24" s="29" t="s">
        <v>2</v>
      </c>
      <c r="F24" s="42" t="s">
        <v>3</v>
      </c>
      <c r="G24" s="46" t="s">
        <v>4</v>
      </c>
      <c r="H24" s="42" t="s">
        <v>2</v>
      </c>
      <c r="I24" s="42" t="s">
        <v>3</v>
      </c>
      <c r="J24" s="46" t="s">
        <v>4</v>
      </c>
      <c r="K24" s="41" t="s">
        <v>38</v>
      </c>
      <c r="L24" s="63" t="s">
        <v>39</v>
      </c>
      <c r="M24" s="23" t="s">
        <v>40</v>
      </c>
    </row>
    <row r="25" spans="1:13">
      <c r="A25" s="9">
        <v>1</v>
      </c>
      <c r="B25" s="24" t="s">
        <v>28</v>
      </c>
      <c r="C25" s="37">
        <f>SUM(G5,G7,G9) / G11</f>
        <v>0.46500000000000002</v>
      </c>
      <c r="D25" s="43">
        <f>1-C25</f>
        <v>0.53499999999999992</v>
      </c>
      <c r="E25" s="48">
        <f>SUMIFS($D$5:$D$10,$C$5:$C$10,"Old")/SUMIFS($G$5:$G$10,$C$5:$C$10,"Old")</f>
        <v>0.521505376344086</v>
      </c>
      <c r="F25" s="49">
        <f>SUMIFS($E$5:$E$10,$C$5:$C$10,"Old")/SUMIFS($G$5:$G$10,$C$5:$C$10,"Old")</f>
        <v>0.26881720430107525</v>
      </c>
      <c r="G25" s="49">
        <f>SUMIFS($F$5:$F$10,$C$5:$C$10,"Old")/SUMIFS($G$5:$G$10,$C$5:$C$10,"Old")</f>
        <v>0.20967741935483872</v>
      </c>
      <c r="H25" s="48">
        <f>SUM(D6+D8+D10)/SUM(G6+G8+G10)</f>
        <v>0.27570093457943923</v>
      </c>
      <c r="I25" s="49">
        <f>SUM(E6+E8+E10)/SUM(G6+G8+G10)</f>
        <v>0.41588785046728971</v>
      </c>
      <c r="J25" s="50">
        <f>SUM(F6+F8+F10)/SUM(G6+G8+G10)</f>
        <v>0.30841121495327101</v>
      </c>
      <c r="K25" s="56">
        <f>2*C25*D25</f>
        <v>0.49754999999999994</v>
      </c>
      <c r="L25" s="64">
        <f>SUM(ABS(E25-H25)+ABS(F25-I25)+ABS(G25-J25))</f>
        <v>0.49160888352929355</v>
      </c>
      <c r="M25" s="59">
        <f>K25*L25</f>
        <v>0.24459999999999998</v>
      </c>
    </row>
    <row r="26" spans="1:13">
      <c r="A26" s="9">
        <v>2</v>
      </c>
      <c r="B26" s="25" t="s">
        <v>20</v>
      </c>
      <c r="C26" s="38">
        <f>SUM(G5,G6)/G11</f>
        <v>0.51249999999999996</v>
      </c>
      <c r="D26" s="44">
        <f>1-C26</f>
        <v>0.48750000000000004</v>
      </c>
      <c r="E26" s="51">
        <f>SUMIFS($D$5:$D$10,$B$5:$B$10,"Black")/SUMIFS($G$5:$G$10,$B$5:$B$10,"Black")</f>
        <v>0.26829268292682928</v>
      </c>
      <c r="F26" s="47">
        <f>SUMIFS(E5:E10,$B$5:$B$10,B6)/SUMIFS($G$5:$G$10,$B$5:$B$10,B6)</f>
        <v>0.58536585365853655</v>
      </c>
      <c r="G26" s="47">
        <f>SUMIFS(F5:F10,$B$5:$B$10,B6)/SUMIFS($G$5:$G$10,$B$5:$B$10,B6)</f>
        <v>0.14634146341463414</v>
      </c>
      <c r="H26" s="51">
        <f>SUM(D7:D10)/SUM(G7:G10)</f>
        <v>0.517948717948718</v>
      </c>
      <c r="I26" s="47">
        <f>SUM(E7:E10)/SUM(G7:G10)</f>
        <v>9.7435897435897437E-2</v>
      </c>
      <c r="J26" s="52">
        <f>SUM(F7:F10)/SUM(G7:G10)</f>
        <v>0.38461538461538464</v>
      </c>
      <c r="K26" s="57">
        <f>2*C26*D26</f>
        <v>0.49968750000000001</v>
      </c>
      <c r="L26" s="65">
        <f>SUM(ABS(E26-H26)+ABS(F26-I26)+ABS(G26-J26))</f>
        <v>0.97585991244527837</v>
      </c>
      <c r="M26" s="60">
        <f>K26*L26</f>
        <v>0.48762500000000003</v>
      </c>
    </row>
    <row r="27" spans="1:13">
      <c r="A27" s="9">
        <v>3</v>
      </c>
      <c r="B27" s="25" t="s">
        <v>21</v>
      </c>
      <c r="C27" s="38">
        <f>SUM(G7,G8)/G11</f>
        <v>0.115</v>
      </c>
      <c r="D27" s="44">
        <f>1-C27</f>
        <v>0.88500000000000001</v>
      </c>
      <c r="E27" s="51">
        <f>SUMIFS($D$5:$D$10,$B$5:$B$10,B8)/SUMIFS($G$5:$G$10,$B$5:$B$10,B8)</f>
        <v>0.32608695652173914</v>
      </c>
      <c r="F27" s="47">
        <f>SUMIFS(E5:E10,$B$5:$B$10,B8)/SUMIFS($G$5:$G$10,$B$5:$B$10,B8)</f>
        <v>0.15217391304347827</v>
      </c>
      <c r="G27" s="47">
        <f>SUMIFS(F5:F10,$B$5:$B$10,B8)/SUMIFS($G$5:$G$10,$B$5:$B$10,B8)</f>
        <v>0.52173913043478259</v>
      </c>
      <c r="H27" s="51">
        <f>SUM(D9:D10,D5:D6)/SUM(G5:G6,G9:G10)</f>
        <v>0.39830508474576271</v>
      </c>
      <c r="I27" s="47">
        <f>SUM(E5:E6,E9:E10)/SUM(G5:G6,G9:G10)</f>
        <v>0.3728813559322034</v>
      </c>
      <c r="J27" s="52">
        <f>SUM(F5:F6,F9:F10)/SUM(G5:G6,G9:G10)</f>
        <v>0.2288135593220339</v>
      </c>
      <c r="K27" s="57">
        <f>2*C27*D27</f>
        <v>0.20355000000000001</v>
      </c>
      <c r="L27" s="65">
        <f>SUM(ABS(E27-H27)+ABS(F27-I27)+ABS(G27-J27))</f>
        <v>0.58585114222549739</v>
      </c>
      <c r="M27" s="61">
        <f>K27*L27</f>
        <v>0.11924999999999999</v>
      </c>
    </row>
    <row r="28" spans="1:13" ht="16" thickBot="1">
      <c r="A28" s="15">
        <v>4</v>
      </c>
      <c r="B28" s="26" t="s">
        <v>22</v>
      </c>
      <c r="C28" s="39">
        <f>SUM(G9,G10) / G11</f>
        <v>0.3725</v>
      </c>
      <c r="D28" s="45">
        <f>1-C28</f>
        <v>0.62749999999999995</v>
      </c>
      <c r="E28" s="53">
        <f>SUMIFS($D$5:$D$10,$B$5:$B$10,B9)/SUMIFS($G$5:$G$10,$B$5:$B$10,B9)</f>
        <v>0.57718120805369133</v>
      </c>
      <c r="F28" s="54">
        <f>SUMIFS(E5:E10,$B$5:$B$10,B9)/SUMIFS($G$5:$G$10,$B$5:$B$10,B9)</f>
        <v>8.0536912751677847E-2</v>
      </c>
      <c r="G28" s="54">
        <f>SUMIFS(F5:F10,$B$5:$B$10,B9)/SUMIFS($G$5:$G$10,$B$5:$B$10,B9)</f>
        <v>0.34228187919463088</v>
      </c>
      <c r="H28" s="53">
        <f>SUM(D5:D8)/SUM(G5:G8)</f>
        <v>0.2788844621513944</v>
      </c>
      <c r="I28" s="54">
        <f>SUM(E5:E8)/SUM(G5:G8)</f>
        <v>0.50597609561752988</v>
      </c>
      <c r="J28" s="55">
        <f>SUM(F5:F8)/SUM(G5:G8)</f>
        <v>0.2151394422310757</v>
      </c>
      <c r="K28" s="58">
        <f>2*C28*D28</f>
        <v>0.46748749999999994</v>
      </c>
      <c r="L28" s="66">
        <f>SUM(ABS(E28-H28)+ABS(F28-I28)+ABS(G28-J28))</f>
        <v>0.85087836573170417</v>
      </c>
      <c r="M28" s="62">
        <f>K28*L28</f>
        <v>0.39777499999999999</v>
      </c>
    </row>
    <row r="30" spans="1:13">
      <c r="B30" s="11" t="s">
        <v>43</v>
      </c>
    </row>
    <row r="31" spans="1:13">
      <c r="B31" s="70" t="s">
        <v>44</v>
      </c>
      <c r="C31" s="71" t="s">
        <v>45</v>
      </c>
      <c r="D31" s="27"/>
      <c r="E31" s="27"/>
      <c r="F31" s="7" t="s">
        <v>47</v>
      </c>
    </row>
    <row r="32" spans="1:13">
      <c r="B32" s="67" t="s">
        <v>46</v>
      </c>
      <c r="C32" s="68" t="s">
        <v>24</v>
      </c>
      <c r="D32" s="68" t="s">
        <v>25</v>
      </c>
      <c r="E32" s="68"/>
      <c r="F32" s="69">
        <v>400</v>
      </c>
    </row>
    <row r="33" spans="1:13">
      <c r="B33" s="67" t="s">
        <v>54</v>
      </c>
      <c r="C33" s="68" t="s">
        <v>24</v>
      </c>
      <c r="D33" s="27"/>
      <c r="E33" s="27"/>
      <c r="F33" s="7">
        <f>G5+G6</f>
        <v>205</v>
      </c>
    </row>
    <row r="34" spans="1:13">
      <c r="B34" s="67" t="s">
        <v>55</v>
      </c>
      <c r="C34" s="68" t="s">
        <v>25</v>
      </c>
      <c r="D34" s="27"/>
      <c r="E34" s="27"/>
      <c r="F34" s="7">
        <f>400 - G5-G6</f>
        <v>195</v>
      </c>
    </row>
    <row r="36" spans="1:13">
      <c r="B36" s="11" t="s">
        <v>48</v>
      </c>
    </row>
    <row r="37" spans="1:13">
      <c r="B37" s="67" t="s">
        <v>49</v>
      </c>
    </row>
    <row r="38" spans="1:13">
      <c r="B38" s="70" t="s">
        <v>54</v>
      </c>
      <c r="C38" s="72" t="s">
        <v>24</v>
      </c>
      <c r="D38" s="71"/>
      <c r="E38" s="71"/>
      <c r="F38" s="73">
        <v>205</v>
      </c>
    </row>
    <row r="39" spans="1:13">
      <c r="B39" t="s">
        <v>50</v>
      </c>
    </row>
    <row r="41" spans="1:13">
      <c r="B41" s="70" t="s">
        <v>55</v>
      </c>
      <c r="C41" s="72" t="s">
        <v>25</v>
      </c>
      <c r="D41" s="71"/>
      <c r="E41" s="71"/>
      <c r="F41" s="73">
        <v>195</v>
      </c>
    </row>
    <row r="42" spans="1:13" ht="16" thickBot="1"/>
    <row r="43" spans="1:13">
      <c r="B43" s="17"/>
      <c r="C43" s="17"/>
      <c r="D43" s="18"/>
      <c r="E43" s="17" t="s">
        <v>31</v>
      </c>
      <c r="F43" s="18"/>
      <c r="G43" s="40"/>
      <c r="H43" s="18" t="s">
        <v>32</v>
      </c>
      <c r="I43" s="18"/>
      <c r="J43" s="40"/>
      <c r="K43" s="40"/>
      <c r="L43" s="19" t="s">
        <v>33</v>
      </c>
      <c r="M43" s="20" t="s">
        <v>51</v>
      </c>
    </row>
    <row r="44" spans="1:13" ht="16" thickBot="1">
      <c r="A44" s="28" t="s">
        <v>14</v>
      </c>
      <c r="B44" s="21" t="s">
        <v>35</v>
      </c>
      <c r="C44" s="21" t="s">
        <v>36</v>
      </c>
      <c r="D44" s="22" t="s">
        <v>37</v>
      </c>
      <c r="E44" s="29" t="s">
        <v>2</v>
      </c>
      <c r="F44" s="42" t="s">
        <v>3</v>
      </c>
      <c r="G44" s="46" t="s">
        <v>4</v>
      </c>
      <c r="H44" s="42" t="s">
        <v>2</v>
      </c>
      <c r="I44" s="42" t="s">
        <v>3</v>
      </c>
      <c r="J44" s="46" t="s">
        <v>4</v>
      </c>
      <c r="K44" s="41" t="s">
        <v>38</v>
      </c>
      <c r="L44" s="63" t="s">
        <v>39</v>
      </c>
      <c r="M44" s="23" t="s">
        <v>40</v>
      </c>
    </row>
    <row r="45" spans="1:13">
      <c r="A45" s="9">
        <v>5</v>
      </c>
      <c r="B45" s="24" t="s">
        <v>28</v>
      </c>
      <c r="C45" s="37">
        <f>SUM(G7,G9)/F41</f>
        <v>0.46666666666666667</v>
      </c>
      <c r="D45" s="43">
        <f>1-C45</f>
        <v>0.53333333333333333</v>
      </c>
      <c r="E45" s="48">
        <f>SUM(D7,D9)/SUM(G7+G9)</f>
        <v>0.73626373626373631</v>
      </c>
      <c r="F45" s="49">
        <f>SUM(E7,E9)/SUM(G7,G9)</f>
        <v>2.197802197802198E-2</v>
      </c>
      <c r="G45" s="49">
        <f>SUM(F7,F9)/SUM(G7,G9)</f>
        <v>0.24175824175824176</v>
      </c>
      <c r="H45" s="48">
        <f>SUM(D8,D10)/SUM(G8,G10)</f>
        <v>0.32692307692307693</v>
      </c>
      <c r="I45" s="49">
        <f>SUM(E8,E10)/SUM(G8,G10)</f>
        <v>0.16346153846153846</v>
      </c>
      <c r="J45" s="50">
        <f>SUM(F8,F10)/SUM(G8,G10)</f>
        <v>0.50961538461538458</v>
      </c>
      <c r="K45" s="56">
        <f>2*C45*D45</f>
        <v>0.49777777777777776</v>
      </c>
      <c r="L45" s="64">
        <f>SUM(ABS(E45-H45)+ABS(F45-I45)+ABS(G45-J45))</f>
        <v>0.81868131868131866</v>
      </c>
      <c r="M45" s="74">
        <f>K45*L45</f>
        <v>0.40752136752136747</v>
      </c>
    </row>
    <row r="46" spans="1:13" ht="16" thickBot="1">
      <c r="A46" s="15">
        <v>6</v>
      </c>
      <c r="B46" s="26" t="s">
        <v>22</v>
      </c>
      <c r="C46" s="39">
        <f>SUM(G9:G10) / F34</f>
        <v>0.76410256410256405</v>
      </c>
      <c r="D46" s="45">
        <f>1-C46</f>
        <v>0.23589743589743595</v>
      </c>
      <c r="E46" s="53">
        <f>SUM(D9:D10)/SUM(G9:G10)</f>
        <v>0.57718120805369133</v>
      </c>
      <c r="F46" s="53">
        <f>SUM(E9:E10)/SUM(G9:G10)</f>
        <v>8.0536912751677847E-2</v>
      </c>
      <c r="G46" s="53">
        <f>SUM(F9:F10)/SUM(G9:G10)</f>
        <v>0.34228187919463088</v>
      </c>
      <c r="H46" s="53">
        <f>SUM(D7:D8)/SUM(G7:G8)</f>
        <v>0.32608695652173914</v>
      </c>
      <c r="I46" s="54">
        <f>SUM(E7:E8)/SUM(G7:G8)</f>
        <v>0.15217391304347827</v>
      </c>
      <c r="J46" s="55">
        <f>SUM(F7:F8)/SUM(G7:G8)</f>
        <v>0.52173913043478259</v>
      </c>
      <c r="K46" s="58">
        <f>2*C46*D46</f>
        <v>0.36049967126890209</v>
      </c>
      <c r="L46" s="66">
        <f>SUM(ABS(E46-H46)+ABS(F46-I46)+ABS(G46-J46))</f>
        <v>0.50218850306390439</v>
      </c>
      <c r="M46" s="62">
        <f>K46*L46</f>
        <v>0.18103879026955957</v>
      </c>
    </row>
    <row r="48" spans="1:13">
      <c r="B48" s="70" t="s">
        <v>52</v>
      </c>
      <c r="C48" s="70"/>
      <c r="D48" s="70"/>
      <c r="E48" s="70"/>
      <c r="F48" s="7" t="s">
        <v>47</v>
      </c>
    </row>
    <row r="49" spans="2:6">
      <c r="B49" t="s">
        <v>56</v>
      </c>
      <c r="C49" t="s">
        <v>53</v>
      </c>
      <c r="F49">
        <v>195</v>
      </c>
    </row>
    <row r="50" spans="2:6">
      <c r="B50" t="s">
        <v>57</v>
      </c>
      <c r="C50" s="79" t="s">
        <v>23</v>
      </c>
      <c r="D50" s="80"/>
      <c r="F50">
        <v>104</v>
      </c>
    </row>
    <row r="51" spans="2:6">
      <c r="B51" t="s">
        <v>58</v>
      </c>
      <c r="C51" s="79" t="s">
        <v>28</v>
      </c>
      <c r="D51" s="80"/>
      <c r="F51">
        <v>91</v>
      </c>
    </row>
  </sheetData>
  <mergeCells count="12">
    <mergeCell ref="E19:F19"/>
    <mergeCell ref="E15:F15"/>
    <mergeCell ref="C50:D50"/>
    <mergeCell ref="C51:D51"/>
    <mergeCell ref="C15:D15"/>
    <mergeCell ref="C16:D16"/>
    <mergeCell ref="C17:D17"/>
    <mergeCell ref="C18:D18"/>
    <mergeCell ref="C19:D19"/>
    <mergeCell ref="E16:F16"/>
    <mergeCell ref="E17:F17"/>
    <mergeCell ref="E18:F18"/>
  </mergeCells>
  <phoneticPr fontId="3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 #1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Liu</dc:creator>
  <cp:lastModifiedBy>Xuanyu Liu</cp:lastModifiedBy>
  <dcterms:created xsi:type="dcterms:W3CDTF">2016-05-11T22:09:46Z</dcterms:created>
  <dcterms:modified xsi:type="dcterms:W3CDTF">2016-05-12T02:19:37Z</dcterms:modified>
</cp:coreProperties>
</file>