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bin" ContentType="application/vnd.openxmlformats-officedocument.oleObject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checkCompatibility="1" autoCompressPictures="0"/>
  <bookViews>
    <workbookView xWindow="340" yWindow="280" windowWidth="25120" windowHeight="13660" tabRatio="500" activeTab="2"/>
  </bookViews>
  <sheets>
    <sheet name="Training data" sheetId="1" r:id="rId1"/>
    <sheet name="C4.5" sheetId="2" state="hidden" r:id="rId2"/>
    <sheet name="CA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3" l="1"/>
  <c r="N21" i="3"/>
  <c r="O21" i="3"/>
  <c r="N20" i="3"/>
  <c r="O20" i="3"/>
  <c r="N19" i="3"/>
  <c r="O19" i="3"/>
  <c r="O15" i="3"/>
  <c r="O14" i="3"/>
  <c r="O13" i="3"/>
  <c r="O12" i="3"/>
  <c r="H25" i="3"/>
  <c r="G25" i="3"/>
  <c r="F25" i="3"/>
  <c r="K25" i="3"/>
  <c r="J25" i="3"/>
  <c r="I25" i="3"/>
  <c r="L21" i="3"/>
  <c r="K21" i="3"/>
  <c r="J21" i="3"/>
  <c r="I21" i="3"/>
  <c r="L20" i="3"/>
  <c r="K20" i="3"/>
  <c r="J20" i="3"/>
  <c r="I20" i="3"/>
  <c r="L19" i="3"/>
  <c r="K19" i="3"/>
  <c r="J19" i="3"/>
  <c r="G21" i="3"/>
  <c r="F21" i="3"/>
  <c r="H21" i="3"/>
  <c r="H20" i="3"/>
  <c r="G20" i="3"/>
  <c r="F20" i="3"/>
  <c r="G19" i="3"/>
  <c r="F19" i="3"/>
  <c r="E19" i="3"/>
  <c r="N25" i="3"/>
  <c r="I15" i="3"/>
  <c r="F15" i="3"/>
  <c r="J15" i="3"/>
  <c r="K15" i="3"/>
  <c r="L15" i="3"/>
  <c r="N15" i="3"/>
  <c r="I14" i="3"/>
  <c r="J14" i="3"/>
  <c r="K14" i="3"/>
  <c r="L14" i="3"/>
  <c r="N14" i="3"/>
  <c r="I13" i="3"/>
  <c r="J13" i="3"/>
  <c r="K13" i="3"/>
  <c r="N13" i="3"/>
  <c r="E12" i="3"/>
  <c r="I12" i="3"/>
  <c r="F12" i="3"/>
  <c r="J12" i="3"/>
  <c r="G12" i="3"/>
  <c r="K12" i="3"/>
  <c r="L12" i="3"/>
  <c r="N12" i="3"/>
  <c r="D14" i="3"/>
  <c r="M14" i="3"/>
  <c r="F15" i="2"/>
  <c r="F16" i="2"/>
  <c r="F17" i="2"/>
  <c r="F18" i="2"/>
  <c r="F19" i="2"/>
  <c r="H41" i="2"/>
  <c r="J41" i="2"/>
  <c r="L41" i="2"/>
  <c r="M41" i="2"/>
  <c r="O41" i="2"/>
  <c r="F42" i="2"/>
  <c r="H42" i="2"/>
  <c r="J42" i="2"/>
  <c r="M42" i="2"/>
  <c r="O42" i="2"/>
  <c r="O43" i="2"/>
  <c r="I44" i="2"/>
  <c r="N43" i="2"/>
  <c r="F33" i="2"/>
  <c r="H33" i="2"/>
  <c r="J33" i="2"/>
  <c r="M33" i="2"/>
  <c r="O33" i="2"/>
  <c r="H34" i="2"/>
  <c r="J34" i="2"/>
  <c r="L34" i="2"/>
  <c r="M34" i="2"/>
  <c r="O34" i="2"/>
  <c r="H35" i="2"/>
  <c r="J35" i="2"/>
  <c r="L35" i="2"/>
  <c r="M35" i="2"/>
  <c r="O35" i="2"/>
  <c r="O36" i="2"/>
  <c r="I37" i="2"/>
  <c r="F24" i="2"/>
  <c r="H24" i="2"/>
  <c r="J24" i="2"/>
  <c r="M24" i="2"/>
  <c r="O24" i="2"/>
  <c r="J25" i="2"/>
  <c r="L25" i="2"/>
  <c r="M25" i="2"/>
  <c r="O25" i="2"/>
  <c r="H26" i="2"/>
  <c r="J26" i="2"/>
  <c r="M26" i="2"/>
  <c r="O26" i="2"/>
  <c r="F27" i="2"/>
  <c r="H27" i="2"/>
  <c r="M27" i="2"/>
  <c r="O27" i="2"/>
  <c r="O28" i="2"/>
  <c r="N36" i="2"/>
  <c r="I29" i="2"/>
  <c r="N28" i="2"/>
  <c r="D25" i="3"/>
  <c r="M25" i="3"/>
  <c r="D21" i="3"/>
  <c r="M21" i="3"/>
  <c r="D20" i="3"/>
  <c r="M20" i="3"/>
  <c r="D19" i="3"/>
  <c r="M19" i="3"/>
  <c r="D15" i="3"/>
  <c r="M15" i="3"/>
  <c r="D13" i="3"/>
  <c r="M13" i="3"/>
  <c r="D12" i="3"/>
  <c r="M12" i="3"/>
</calcChain>
</file>

<file path=xl/sharedStrings.xml><?xml version="1.0" encoding="utf-8"?>
<sst xmlns="http://schemas.openxmlformats.org/spreadsheetml/2006/main" count="208" uniqueCount="93">
  <si>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</si>
  <si>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</si>
  <si>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</si>
  <si>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</si>
  <si>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</si>
  <si>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</si>
  <si>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</si>
  <si>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</si>
  <si>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</si>
  <si>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Salary Categories</t>
    <phoneticPr fontId="1" type="noConversion"/>
  </si>
  <si>
    <t>Age Categories</t>
    <phoneticPr fontId="1" type="noConversion"/>
  </si>
  <si>
    <t>Level1</t>
    <phoneticPr fontId="1" type="noConversion"/>
  </si>
  <si>
    <t>Level2</t>
    <phoneticPr fontId="1" type="noConversion"/>
  </si>
  <si>
    <t>Level3</t>
    <phoneticPr fontId="1" type="noConversion"/>
  </si>
  <si>
    <t>Level4</t>
    <phoneticPr fontId="1" type="noConversion"/>
  </si>
  <si>
    <t>Category 1</t>
  </si>
  <si>
    <t>Category 2</t>
  </si>
  <si>
    <t>Category 3</t>
  </si>
  <si>
    <t>Category 3</t>
    <phoneticPr fontId="1" type="noConversion"/>
  </si>
  <si>
    <t>Split</t>
  </si>
  <si>
    <t>Occupation2</t>
  </si>
  <si>
    <t>No.</t>
    <phoneticPr fontId="1" type="noConversion"/>
  </si>
  <si>
    <t>Occupation =Services</t>
    <phoneticPr fontId="1" type="noConversion"/>
  </si>
  <si>
    <t>Occupation =Management</t>
    <phoneticPr fontId="1" type="noConversion"/>
  </si>
  <si>
    <t>Occupation =Sales</t>
    <phoneticPr fontId="1" type="noConversion"/>
  </si>
  <si>
    <t>Occupation =Staff</t>
    <phoneticPr fontId="1" type="noConversion"/>
  </si>
  <si>
    <t>Age = 1</t>
    <phoneticPr fontId="1" type="noConversion"/>
  </si>
  <si>
    <t>Age = 3</t>
    <phoneticPr fontId="1" type="noConversion"/>
  </si>
  <si>
    <t>Age = 2</t>
    <phoneticPr fontId="1" type="noConversion"/>
  </si>
  <si>
    <t>Gender = Female</t>
    <phoneticPr fontId="1" type="noConversion"/>
  </si>
  <si>
    <t>None</t>
  </si>
  <si>
    <t>Pj</t>
  </si>
  <si>
    <t>-  (Pj* log(Pj)</t>
  </si>
  <si>
    <t>Total Entropy</t>
  </si>
  <si>
    <t>2/11</t>
    <phoneticPr fontId="1" type="noConversion"/>
  </si>
  <si>
    <t>3/11</t>
    <phoneticPr fontId="1" type="noConversion"/>
  </si>
  <si>
    <t>4/11</t>
    <phoneticPr fontId="1" type="noConversion"/>
  </si>
  <si>
    <t>2/11</t>
    <phoneticPr fontId="1" type="noConversion"/>
  </si>
  <si>
    <t>-3/11 * log(3/11)</t>
    <phoneticPr fontId="1" type="noConversion"/>
  </si>
  <si>
    <t>-4/11 * log(4/11)</t>
    <phoneticPr fontId="1" type="noConversion"/>
  </si>
  <si>
    <t>-2/11 * log(2/11)</t>
    <phoneticPr fontId="1" type="noConversion"/>
  </si>
  <si>
    <t>-2/11*log(2/11)</t>
    <phoneticPr fontId="1" type="noConversion"/>
  </si>
  <si>
    <t>Total</t>
    <phoneticPr fontId="1" type="noConversion"/>
  </si>
  <si>
    <t>Net Gain</t>
    <phoneticPr fontId="1" type="noConversion"/>
  </si>
  <si>
    <t>Row Total</t>
    <phoneticPr fontId="1" type="noConversion"/>
  </si>
  <si>
    <t>Percent</t>
    <phoneticPr fontId="1" type="noConversion"/>
  </si>
  <si>
    <t>* Row Total</t>
    <phoneticPr fontId="1" type="noConversion"/>
  </si>
  <si>
    <t>Age = Category 1</t>
    <phoneticPr fontId="1" type="noConversion"/>
  </si>
  <si>
    <t>Age = Category 2</t>
    <phoneticPr fontId="1" type="noConversion"/>
  </si>
  <si>
    <t>Age = Category 3</t>
    <phoneticPr fontId="1" type="noConversion"/>
  </si>
  <si>
    <t>Level 1</t>
    <phoneticPr fontId="1" type="noConversion"/>
  </si>
  <si>
    <t>Level 2</t>
    <phoneticPr fontId="1" type="noConversion"/>
  </si>
  <si>
    <t>Level 3</t>
    <phoneticPr fontId="1" type="noConversion"/>
  </si>
  <si>
    <t>Level 4</t>
    <phoneticPr fontId="1" type="noConversion"/>
  </si>
  <si>
    <t>Level 1</t>
    <phoneticPr fontId="1" type="noConversion"/>
  </si>
  <si>
    <t>1.936 - 1.556</t>
    <phoneticPr fontId="1" type="noConversion"/>
  </si>
  <si>
    <t>Gender = Female</t>
    <phoneticPr fontId="1" type="noConversion"/>
  </si>
  <si>
    <t>Gender = Male</t>
    <phoneticPr fontId="1" type="noConversion"/>
  </si>
  <si>
    <t>1.936 - 1.159</t>
    <phoneticPr fontId="1" type="noConversion"/>
  </si>
  <si>
    <t>1.936 - 1.555</t>
    <phoneticPr fontId="1" type="noConversion"/>
  </si>
  <si>
    <t>Split</t>
    <phoneticPr fontId="1" type="noConversion"/>
  </si>
  <si>
    <t>Split</t>
    <phoneticPr fontId="1" type="noConversion"/>
  </si>
  <si>
    <t>Occupation</t>
    <phoneticPr fontId="1" type="noConversion"/>
  </si>
  <si>
    <t>Age</t>
    <phoneticPr fontId="1" type="noConversion"/>
  </si>
  <si>
    <t>Gender</t>
    <phoneticPr fontId="1" type="noConversion"/>
  </si>
  <si>
    <t>Total Entropy</t>
    <phoneticPr fontId="1" type="noConversion"/>
  </si>
  <si>
    <r>
      <rPr>
        <sz val="14"/>
        <color theme="1"/>
        <rFont val="Times New Roman"/>
      </rPr>
      <t>At each decision node, C4.5 chooses the optimal split to be the split that has the greatest information gain, gain(</t>
    </r>
    <r>
      <rPr>
        <i/>
        <sz val="14"/>
        <color theme="1"/>
        <rFont val="Times New Roman"/>
      </rPr>
      <t>S</t>
    </r>
    <r>
      <rPr>
        <sz val="14"/>
        <color theme="1"/>
        <rFont val="Times New Roman"/>
      </rPr>
      <t xml:space="preserve">). </t>
    </r>
    <phoneticPr fontId="1" type="noConversion"/>
  </si>
  <si>
    <r>
      <t xml:space="preserve">So according to the four tables below, spliting by </t>
    </r>
    <r>
      <rPr>
        <b/>
        <sz val="14"/>
        <color theme="1"/>
        <rFont val="Times New Roman"/>
      </rPr>
      <t>occupation</t>
    </r>
    <r>
      <rPr>
        <sz val="14"/>
        <color theme="1"/>
        <rFont val="Times New Roman"/>
      </rPr>
      <t>, we can get the greatest information gain.</t>
    </r>
    <phoneticPr fontId="1" type="noConversion"/>
  </si>
  <si>
    <t>Level 2</t>
    <phoneticPr fontId="1" type="noConversion"/>
  </si>
  <si>
    <t>Level 3</t>
    <phoneticPr fontId="1" type="noConversion"/>
  </si>
  <si>
    <t>Level 4</t>
    <phoneticPr fontId="1" type="noConversion"/>
  </si>
  <si>
    <t>Split</t>
    <phoneticPr fontId="1" type="noConversion"/>
  </si>
  <si>
    <t>PR</t>
    <phoneticPr fontId="1" type="noConversion"/>
  </si>
  <si>
    <t>PL</t>
    <phoneticPr fontId="1" type="noConversion"/>
  </si>
  <si>
    <t>Level 1</t>
    <phoneticPr fontId="1" type="noConversion"/>
  </si>
  <si>
    <t>∑( |p( j / tl ) - p( j / tr )| )</t>
    <phoneticPr fontId="1" type="noConversion"/>
  </si>
  <si>
    <t>Over all</t>
    <phoneticPr fontId="1" type="noConversion"/>
  </si>
  <si>
    <t>2PL * PR</t>
    <phoneticPr fontId="1" type="noConversion"/>
  </si>
  <si>
    <t>Φ(s|t)</t>
    <phoneticPr fontId="1" type="noConversion"/>
  </si>
  <si>
    <t>P ( j / tl )</t>
    <phoneticPr fontId="1" type="noConversion"/>
  </si>
  <si>
    <t>P ( j / tr )</t>
    <phoneticPr fontId="1" type="noConversion"/>
  </si>
  <si>
    <t>Q(s/t)</t>
    <phoneticPr fontId="1" type="noConversion"/>
  </si>
  <si>
    <t>Φ(s|t)</t>
    <phoneticPr fontId="1" type="noConversion"/>
  </si>
  <si>
    <r>
      <t>The maximum observed value for Φ(s|t) among the candidate splits is therefore attained by split "</t>
    </r>
    <r>
      <rPr>
        <b/>
        <sz val="16"/>
        <color theme="1"/>
        <rFont val="Times New Roman"/>
      </rPr>
      <t>Occupation =Management</t>
    </r>
    <r>
      <rPr>
        <sz val="16"/>
        <color theme="1"/>
        <rFont val="Times New Roman"/>
      </rPr>
      <t xml:space="preserve">", with Φ(s|t) = 0.661. CART therefore chooses to make the initial partition of the data set using candidate </t>
    </r>
    <r>
      <rPr>
        <b/>
        <u/>
        <sz val="16"/>
        <color theme="1"/>
        <rFont val="Times New Roman"/>
      </rPr>
      <t xml:space="preserve">occupation = management versus occupation </t>
    </r>
    <r>
      <rPr>
        <b/>
        <u/>
        <sz val="16"/>
        <color theme="1"/>
        <rFont val="Lucida Sans Unicode"/>
      </rPr>
      <t>∈</t>
    </r>
    <r>
      <rPr>
        <b/>
        <u/>
        <sz val="16"/>
        <color theme="1"/>
        <rFont val="Times New Roman"/>
      </rPr>
      <t>{services, sales,staff}</t>
    </r>
    <phoneticPr fontId="1" type="noConversion"/>
  </si>
  <si>
    <t>Salary Categories</t>
  </si>
  <si>
    <t>$35,000 to less than $45,000  = Level 2</t>
  </si>
  <si>
    <t>$45,000 to less than $55,000  = Level 3</t>
  </si>
  <si>
    <t>Age Categories</t>
  </si>
  <si>
    <t>Less  than or equal to 30                          = Category 1</t>
    <phoneticPr fontId="1" type="noConversion"/>
  </si>
  <si>
    <t>Greater than 30 but less than or equal to 40       = Category 2</t>
    <phoneticPr fontId="1" type="noConversion"/>
  </si>
  <si>
    <t>Above 40                                           = Category 3</t>
    <phoneticPr fontId="1" type="noConversion"/>
  </si>
  <si>
    <t>Less than $35,000             = Level 1</t>
    <phoneticPr fontId="1" type="noConversion"/>
  </si>
  <si>
    <t>Above $55,000                 = Level 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</si>
</sst>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;[Red]\-&quot;$&quot;#,##0"/>
    <numFmt numFmtId="176" formatCode="0.000"/>
    <numFmt numFmtId="177" formatCode="0.000_ "/>
    <numFmt numFmtId="178" formatCode="0.00000000000000_ "/>
    <numFmt numFmtId="179" formatCode="0.000000000000000_ "/>
    <numFmt numFmtId="180" formatCode="0.00_);[Red]\(0.00\)"/>
  </numFmts>
  <fonts count="2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charset val="134"/>
      <scheme val="minor"/>
    </font>
    <font>
      <b/>
      <sz val="16"/>
      <color rgb="FFFFFF00"/>
      <name val="Times New Roman"/>
    </font>
    <font>
      <sz val="12"/>
      <color theme="1"/>
      <name val="Times New Roman"/>
    </font>
    <font>
      <sz val="12"/>
      <color rgb="FF00000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6"/>
      <name val="Times New Roman"/>
    </font>
    <font>
      <b/>
      <sz val="12"/>
      <color theme="7" tint="0.39997558519241921"/>
      <name val="Times New Roman"/>
    </font>
    <font>
      <b/>
      <sz val="12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16"/>
      <color theme="7" tint="0.39997558519241921"/>
      <name val="Times New Roman"/>
    </font>
    <font>
      <b/>
      <sz val="12"/>
      <color theme="1"/>
      <name val="宋体"/>
      <family val="2"/>
      <charset val="134"/>
      <scheme val="minor"/>
    </font>
    <font>
      <b/>
      <sz val="14"/>
      <color theme="1"/>
      <name val="Times New Roman"/>
    </font>
    <font>
      <sz val="14"/>
      <color theme="1"/>
      <name val="Times New Roman"/>
    </font>
    <font>
      <i/>
      <sz val="14"/>
      <color theme="1"/>
      <name val="Times New Roman"/>
    </font>
    <font>
      <sz val="12"/>
      <color rgb="FF000000"/>
      <name val="Times New Roman"/>
    </font>
    <font>
      <b/>
      <sz val="12"/>
      <name val="宋体"/>
      <charset val="134"/>
    </font>
    <font>
      <sz val="16"/>
      <color theme="1"/>
      <name val="Times New Roman"/>
    </font>
    <font>
      <b/>
      <sz val="16"/>
      <color theme="1"/>
      <name val="Times New Roman"/>
    </font>
    <font>
      <b/>
      <u/>
      <sz val="16"/>
      <color theme="1"/>
      <name val="Times New Roman"/>
    </font>
    <font>
      <b/>
      <u/>
      <sz val="16"/>
      <color theme="1"/>
      <name val="Lucida Sans Unicode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6" fontId="4" fillId="3" borderId="11" xfId="0" applyNumberFormat="1" applyFont="1" applyFill="1" applyBorder="1" applyAlignment="1">
      <alignment horizontal="center"/>
    </xf>
    <xf numFmtId="6" fontId="4" fillId="3" borderId="0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center"/>
    </xf>
    <xf numFmtId="6" fontId="4" fillId="3" borderId="17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6" fillId="0" borderId="0" xfId="0" applyFont="1"/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Border="1" applyAlignment="1">
      <alignment horizontal="center"/>
    </xf>
    <xf numFmtId="176" fontId="0" fillId="0" borderId="27" xfId="0" applyNumberFormat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176" fontId="0" fillId="0" borderId="20" xfId="0" applyNumberFormat="1" applyBorder="1" applyAlignment="1">
      <alignment horizontal="center"/>
    </xf>
    <xf numFmtId="176" fontId="0" fillId="5" borderId="25" xfId="0" applyNumberFormat="1" applyFill="1" applyBorder="1" applyAlignment="1">
      <alignment horizontal="center"/>
    </xf>
    <xf numFmtId="0" fontId="10" fillId="2" borderId="1" xfId="0" quotePrefix="1" applyFont="1" applyFill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79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80" fontId="0" fillId="0" borderId="0" xfId="0" quotePrefix="1" applyNumberFormat="1" applyAlignment="1">
      <alignment horizontal="center"/>
    </xf>
    <xf numFmtId="180" fontId="0" fillId="0" borderId="1" xfId="0" applyNumberFormat="1" applyBorder="1" applyAlignment="1">
      <alignment horizontal="center"/>
    </xf>
    <xf numFmtId="180" fontId="7" fillId="0" borderId="1" xfId="0" applyNumberFormat="1" applyFont="1" applyBorder="1" applyAlignment="1">
      <alignment horizontal="center"/>
    </xf>
    <xf numFmtId="180" fontId="0" fillId="0" borderId="1" xfId="0" quotePrefix="1" applyNumberForma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quotePrefix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quotePrefix="1" applyBorder="1" applyAlignment="1">
      <alignment horizontal="center"/>
    </xf>
    <xf numFmtId="58" fontId="0" fillId="0" borderId="0" xfId="0" quotePrefix="1" applyNumberFormat="1" applyBorder="1" applyAlignment="1">
      <alignment horizontal="center"/>
    </xf>
    <xf numFmtId="58" fontId="0" fillId="0" borderId="30" xfId="0" quotePrefix="1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6" fontId="0" fillId="0" borderId="30" xfId="0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6" borderId="0" xfId="0" applyFill="1" applyAlignment="1">
      <alignment horizontal="left"/>
    </xf>
    <xf numFmtId="0" fontId="17" fillId="6" borderId="0" xfId="0" applyFont="1" applyFill="1" applyAlignment="1">
      <alignment horizontal="left" vertical="center"/>
    </xf>
    <xf numFmtId="0" fontId="11" fillId="4" borderId="24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180" fontId="6" fillId="0" borderId="2" xfId="0" quotePrefix="1" applyNumberFormat="1" applyFont="1" applyBorder="1" applyAlignment="1">
      <alignment horizontal="center"/>
    </xf>
    <xf numFmtId="176" fontId="6" fillId="0" borderId="4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176" fontId="6" fillId="0" borderId="3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180" fontId="6" fillId="0" borderId="5" xfId="0" quotePrefix="1" applyNumberFormat="1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180" fontId="6" fillId="0" borderId="7" xfId="0" quotePrefix="1" applyNumberFormat="1" applyFont="1" applyBorder="1" applyAlignment="1">
      <alignment horizontal="center"/>
    </xf>
    <xf numFmtId="176" fontId="6" fillId="0" borderId="9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0" fontId="6" fillId="0" borderId="1" xfId="0" quotePrefix="1" applyNumberFormat="1" applyFont="1" applyBorder="1" applyAlignment="1">
      <alignment horizontal="center"/>
    </xf>
    <xf numFmtId="176" fontId="6" fillId="0" borderId="37" xfId="0" applyNumberFormat="1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176" fontId="6" fillId="0" borderId="38" xfId="0" applyNumberFormat="1" applyFont="1" applyBorder="1" applyAlignment="1">
      <alignment horizontal="center"/>
    </xf>
    <xf numFmtId="176" fontId="6" fillId="0" borderId="31" xfId="0" applyNumberFormat="1" applyFont="1" applyBorder="1" applyAlignment="1">
      <alignment horizontal="center"/>
    </xf>
    <xf numFmtId="176" fontId="6" fillId="0" borderId="36" xfId="0" applyNumberFormat="1" applyFont="1" applyBorder="1" applyAlignment="1">
      <alignment horizontal="center"/>
    </xf>
    <xf numFmtId="176" fontId="6" fillId="0" borderId="32" xfId="0" applyNumberFormat="1" applyFont="1" applyBorder="1" applyAlignment="1">
      <alignment horizontal="center"/>
    </xf>
    <xf numFmtId="0" fontId="20" fillId="4" borderId="24" xfId="0" quotePrefix="1" applyFont="1" applyFill="1" applyBorder="1" applyAlignment="1">
      <alignment horizontal="center"/>
    </xf>
    <xf numFmtId="176" fontId="6" fillId="5" borderId="31" xfId="0" applyNumberFormat="1" applyFont="1" applyFill="1" applyBorder="1" applyAlignment="1">
      <alignment horizontal="center"/>
    </xf>
    <xf numFmtId="176" fontId="6" fillId="5" borderId="1" xfId="0" applyNumberFormat="1" applyFont="1" applyFill="1" applyBorder="1" applyAlignment="1">
      <alignment horizontal="center"/>
    </xf>
    <xf numFmtId="0" fontId="15" fillId="0" borderId="0" xfId="0" applyFont="1"/>
    <xf numFmtId="176" fontId="25" fillId="5" borderId="6" xfId="0" applyNumberFormat="1" applyFont="1" applyFill="1" applyBorder="1" applyAlignment="1">
      <alignment horizontal="center"/>
    </xf>
    <xf numFmtId="176" fontId="25" fillId="7" borderId="4" xfId="0" applyNumberFormat="1" applyFont="1" applyFill="1" applyBorder="1" applyAlignment="1">
      <alignment horizontal="center"/>
    </xf>
    <xf numFmtId="176" fontId="25" fillId="7" borderId="6" xfId="0" applyNumberFormat="1" applyFont="1" applyFill="1" applyBorder="1" applyAlignment="1">
      <alignment horizontal="center"/>
    </xf>
    <xf numFmtId="176" fontId="25" fillId="7" borderId="9" xfId="0" applyNumberFormat="1" applyFont="1" applyFill="1" applyBorder="1" applyAlignment="1">
      <alignment horizontal="center"/>
    </xf>
    <xf numFmtId="176" fontId="6" fillId="7" borderId="39" xfId="0" applyNumberFormat="1" applyFont="1" applyFill="1" applyBorder="1" applyAlignment="1">
      <alignment horizontal="center"/>
    </xf>
    <xf numFmtId="176" fontId="6" fillId="7" borderId="40" xfId="0" applyNumberFormat="1" applyFont="1" applyFill="1" applyBorder="1" applyAlignment="1">
      <alignment horizontal="center"/>
    </xf>
    <xf numFmtId="176" fontId="6" fillId="7" borderId="4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wrapText="1"/>
    </xf>
  </cellXfs>
  <cellStyles count="22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0" formatCode="&quot;$&quot;#,##0;[Red]\-&quot;$&quot;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0" formatCode="&quot;$&quot;#,##0;[Red]\-&quot;$&quot;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0" formatCode="&quot;$&quot;#,##0;[Red]\-&quot;$&quot;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F00"/>
        <name val="Times New Roman"/>
        <scheme val="none"/>
      </font>
      <fill>
        <patternFill patternType="solid">
          <fgColor indexed="64"/>
          <bgColor rgb="FF3366FF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rgb="FFFFFF00"/>
        <name val="Times New Roman"/>
        <scheme val="none"/>
      </font>
      <fill>
        <patternFill patternType="solid">
          <fgColor indexed="64"/>
          <bgColor rgb="FF3366FF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</xdr:row>
      <xdr:rowOff>12700</xdr:rowOff>
    </xdr:from>
    <xdr:to>
      <xdr:col>7</xdr:col>
      <xdr:colOff>88900</xdr:colOff>
      <xdr:row>4</xdr:row>
      <xdr:rowOff>165100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100" y="203200"/>
          <a:ext cx="2171700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</xdr:row>
      <xdr:rowOff>76200</xdr:rowOff>
    </xdr:from>
    <xdr:to>
      <xdr:col>4</xdr:col>
      <xdr:colOff>673100</xdr:colOff>
      <xdr:row>5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9200" y="266700"/>
          <a:ext cx="2451100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546100</xdr:colOff>
      <xdr:row>2</xdr:row>
      <xdr:rowOff>38100</xdr:rowOff>
    </xdr:from>
    <xdr:to>
      <xdr:col>8</xdr:col>
      <xdr:colOff>1397000</xdr:colOff>
      <xdr:row>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1600" y="419100"/>
          <a:ext cx="21082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13</xdr:col>
      <xdr:colOff>127000</xdr:colOff>
      <xdr:row>19</xdr:row>
      <xdr:rowOff>96422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3600" y="1663700"/>
          <a:ext cx="6362700" cy="2407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812800</xdr:colOff>
          <xdr:row>1</xdr:row>
          <xdr:rowOff>50800</xdr:rowOff>
        </xdr:from>
        <xdr:to>
          <xdr:col>6</xdr:col>
          <xdr:colOff>25400</xdr:colOff>
          <xdr:row>5</xdr:row>
          <xdr:rowOff>127000</xdr:rowOff>
        </xdr:to>
        <xdr:sp macro="" textlink="">
          <xdr:nvSpPr>
            <xdr:cNvPr id="2049" name="Object 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表格1" displayName="表格1" ref="C9:I20" totalsRowShown="0" headerRowDxfId="10" headerRowBorderDxfId="9" tableBorderDxfId="8" totalsRowBorderDxfId="7">
  <autoFilter ref="C9:I20">
    <filterColumn colId="2">
      <filters>
        <filter val="Female"/>
      </filters>
    </filterColumn>
  </autoFilter>
  <tableColumns count="7">
    <tableColumn id="1" name="No." dataDxfId="6"/>
    <tableColumn id="27" name="Occupation2" dataDxfId="5"/>
    <tableColumn id="2" name="Gender" dataDxfId="4"/>
    <tableColumn id="3" name="Age" dataDxfId="3"/>
    <tableColumn id="4" name="Salary" dataDxfId="2"/>
    <tableColumn id="5" name="Salary Categories" dataDxfId="1"/>
    <tableColumn id="6" name="Age Categories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__1.bin"/><Relationship Id="rId4" Type="http://schemas.openxmlformats.org/officeDocument/2006/relationships/image" Target="../media/image5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A6" workbookViewId="0">
      <selection activeCell="C33" sqref="C33"/>
    </sheetView>
  </sheetViews>
  <sheetFormatPr baseColWidth="10" defaultRowHeight="15" x14ac:dyDescent="0"/>
  <cols>
    <col min="1" max="1" width="18.1640625" customWidth="1"/>
    <col min="2" max="2" width="14.83203125" customWidth="1"/>
    <col min="3" max="4" width="18.1640625" customWidth="1"/>
    <col min="5" max="5" width="14.6640625" customWidth="1"/>
    <col min="6" max="7" width="17.33203125" customWidth="1"/>
    <col min="8" max="8" width="27.5" bestFit="1" customWidth="1"/>
    <col min="9" max="9" width="24.5" bestFit="1" customWidth="1"/>
    <col min="10" max="10" width="30" bestFit="1" customWidth="1"/>
    <col min="11" max="11" width="26" bestFit="1" customWidth="1"/>
  </cols>
  <sheetData>
    <row r="1" spans="3:9" ht="22" customHeight="1"/>
    <row r="2" spans="3:9" ht="22" customHeight="1"/>
    <row r="3" spans="3:9" ht="22" customHeight="1"/>
    <row r="4" spans="3:9" ht="22" customHeight="1"/>
    <row r="5" spans="3:9" ht="22" customHeight="1">
      <c r="C5" s="106"/>
      <c r="D5" s="106"/>
      <c r="E5" s="106"/>
      <c r="F5" s="106"/>
    </row>
    <row r="6" spans="3:9" ht="22" customHeight="1"/>
    <row r="7" spans="3:9" ht="22" customHeight="1"/>
    <row r="8" spans="3:9" s="11" customFormat="1" ht="22" customHeight="1"/>
    <row r="9" spans="3:9" ht="22" customHeight="1">
      <c r="C9" s="9" t="s">
        <v>21</v>
      </c>
      <c r="D9" s="9" t="s">
        <v>20</v>
      </c>
      <c r="E9" s="12" t="s">
        <v>0</v>
      </c>
      <c r="F9" s="13" t="s">
        <v>1</v>
      </c>
      <c r="G9" s="14" t="s">
        <v>2</v>
      </c>
      <c r="H9" s="15" t="s">
        <v>9</v>
      </c>
      <c r="I9" s="15" t="s">
        <v>10</v>
      </c>
    </row>
    <row r="10" spans="3:9" ht="22" customHeight="1">
      <c r="C10" s="10">
        <v>1</v>
      </c>
      <c r="D10" s="19" t="s">
        <v>3</v>
      </c>
      <c r="E10" s="2" t="s">
        <v>4</v>
      </c>
      <c r="F10" s="3">
        <v>45</v>
      </c>
      <c r="G10" s="4">
        <v>48000</v>
      </c>
      <c r="H10" s="5" t="s">
        <v>13</v>
      </c>
      <c r="I10" s="5" t="s">
        <v>17</v>
      </c>
    </row>
    <row r="11" spans="3:9" ht="22" hidden="1" customHeight="1">
      <c r="C11" s="10">
        <v>2</v>
      </c>
      <c r="D11" s="19" t="s">
        <v>3</v>
      </c>
      <c r="E11" s="2" t="s">
        <v>5</v>
      </c>
      <c r="F11" s="3">
        <v>25</v>
      </c>
      <c r="G11" s="4">
        <v>25000</v>
      </c>
      <c r="H11" s="5" t="s">
        <v>11</v>
      </c>
      <c r="I11" s="5" t="s">
        <v>15</v>
      </c>
    </row>
    <row r="12" spans="3:9" ht="22" hidden="1" customHeight="1">
      <c r="C12" s="10">
        <v>3</v>
      </c>
      <c r="D12" s="19" t="s">
        <v>3</v>
      </c>
      <c r="E12" s="2" t="s">
        <v>5</v>
      </c>
      <c r="F12" s="3">
        <v>33</v>
      </c>
      <c r="G12" s="4">
        <v>35000</v>
      </c>
      <c r="H12" s="5" t="s">
        <v>12</v>
      </c>
      <c r="I12" s="5" t="s">
        <v>16</v>
      </c>
    </row>
    <row r="13" spans="3:9" ht="19" hidden="1">
      <c r="C13" s="10">
        <v>4</v>
      </c>
      <c r="D13" s="19" t="s">
        <v>6</v>
      </c>
      <c r="E13" s="2" t="s">
        <v>5</v>
      </c>
      <c r="F13" s="3">
        <v>25</v>
      </c>
      <c r="G13" s="4">
        <v>45000</v>
      </c>
      <c r="H13" s="5" t="s">
        <v>13</v>
      </c>
      <c r="I13" s="5" t="s">
        <v>15</v>
      </c>
    </row>
    <row r="14" spans="3:9" ht="19">
      <c r="C14" s="10">
        <v>5</v>
      </c>
      <c r="D14" s="19" t="s">
        <v>6</v>
      </c>
      <c r="E14" s="2" t="s">
        <v>4</v>
      </c>
      <c r="F14" s="3">
        <v>35</v>
      </c>
      <c r="G14" s="4">
        <v>65000</v>
      </c>
      <c r="H14" s="5" t="s">
        <v>14</v>
      </c>
      <c r="I14" s="5" t="s">
        <v>16</v>
      </c>
    </row>
    <row r="15" spans="3:9" ht="19" hidden="1">
      <c r="C15" s="10">
        <v>6</v>
      </c>
      <c r="D15" s="19" t="s">
        <v>6</v>
      </c>
      <c r="E15" s="2" t="s">
        <v>5</v>
      </c>
      <c r="F15" s="3">
        <v>26</v>
      </c>
      <c r="G15" s="4">
        <v>45000</v>
      </c>
      <c r="H15" s="5" t="s">
        <v>13</v>
      </c>
      <c r="I15" s="5" t="s">
        <v>15</v>
      </c>
    </row>
    <row r="16" spans="3:9" ht="19">
      <c r="C16" s="10">
        <v>7</v>
      </c>
      <c r="D16" s="19" t="s">
        <v>6</v>
      </c>
      <c r="E16" s="2" t="s">
        <v>4</v>
      </c>
      <c r="F16" s="3">
        <v>45</v>
      </c>
      <c r="G16" s="4">
        <v>70000</v>
      </c>
      <c r="H16" s="5" t="s">
        <v>14</v>
      </c>
      <c r="I16" s="5" t="s">
        <v>17</v>
      </c>
    </row>
    <row r="17" spans="3:9" ht="19">
      <c r="C17" s="10">
        <v>8</v>
      </c>
      <c r="D17" s="19" t="s">
        <v>7</v>
      </c>
      <c r="E17" s="2" t="s">
        <v>4</v>
      </c>
      <c r="F17" s="3">
        <v>40</v>
      </c>
      <c r="G17" s="4">
        <v>50000</v>
      </c>
      <c r="H17" s="5" t="s">
        <v>13</v>
      </c>
      <c r="I17" s="5" t="s">
        <v>16</v>
      </c>
    </row>
    <row r="18" spans="3:9" ht="19" hidden="1">
      <c r="C18" s="10">
        <v>9</v>
      </c>
      <c r="D18" s="19" t="s">
        <v>7</v>
      </c>
      <c r="E18" s="2" t="s">
        <v>5</v>
      </c>
      <c r="F18" s="3">
        <v>30</v>
      </c>
      <c r="G18" s="4">
        <v>40000</v>
      </c>
      <c r="H18" s="5" t="s">
        <v>12</v>
      </c>
      <c r="I18" s="5" t="s">
        <v>15</v>
      </c>
    </row>
    <row r="19" spans="3:9" ht="19">
      <c r="C19" s="10">
        <v>10</v>
      </c>
      <c r="D19" s="19" t="s">
        <v>8</v>
      </c>
      <c r="E19" s="2" t="s">
        <v>4</v>
      </c>
      <c r="F19" s="3">
        <v>50</v>
      </c>
      <c r="G19" s="4">
        <v>40000</v>
      </c>
      <c r="H19" s="5" t="s">
        <v>12</v>
      </c>
      <c r="I19" s="5" t="s">
        <v>18</v>
      </c>
    </row>
    <row r="20" spans="3:9" ht="19" hidden="1">
      <c r="C20" s="10">
        <v>11</v>
      </c>
      <c r="D20" s="20" t="s">
        <v>8</v>
      </c>
      <c r="E20" s="6" t="s">
        <v>5</v>
      </c>
      <c r="F20" s="7">
        <v>25</v>
      </c>
      <c r="G20" s="8">
        <v>25000</v>
      </c>
      <c r="H20" s="5" t="s">
        <v>11</v>
      </c>
      <c r="I20" s="5" t="s">
        <v>15</v>
      </c>
    </row>
    <row r="22" spans="3:9">
      <c r="C22" s="97" t="s">
        <v>84</v>
      </c>
      <c r="G22" s="97" t="s">
        <v>87</v>
      </c>
    </row>
    <row r="24" spans="3:9">
      <c r="C24" t="s">
        <v>91</v>
      </c>
      <c r="G24" t="s">
        <v>88</v>
      </c>
    </row>
    <row r="26" spans="3:9">
      <c r="C26" t="s">
        <v>85</v>
      </c>
      <c r="G26" t="s">
        <v>89</v>
      </c>
    </row>
    <row r="28" spans="3:9">
      <c r="C28" t="s">
        <v>86</v>
      </c>
      <c r="G28" t="s">
        <v>90</v>
      </c>
    </row>
    <row r="30" spans="3:9">
      <c r="C30" t="s">
        <v>92</v>
      </c>
    </row>
  </sheetData>
  <mergeCells count="1">
    <mergeCell ref="C5:F5"/>
  </mergeCells>
  <phoneticPr fontId="1" type="noConversion"/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44"/>
  <sheetViews>
    <sheetView workbookViewId="0">
      <selection activeCell="B5" sqref="B5"/>
    </sheetView>
  </sheetViews>
  <sheetFormatPr baseColWidth="10" defaultRowHeight="15" x14ac:dyDescent="0"/>
  <cols>
    <col min="1" max="3" width="10.83203125" style="16"/>
    <col min="4" max="4" width="23.5" style="16" bestFit="1" customWidth="1"/>
    <col min="5" max="5" width="9.5" style="16" bestFit="1" customWidth="1"/>
    <col min="6" max="6" width="18.5" style="16" bestFit="1" customWidth="1"/>
    <col min="7" max="7" width="10.83203125" style="16"/>
    <col min="8" max="8" width="16.5" style="16" bestFit="1" customWidth="1"/>
    <col min="9" max="9" width="19.5" style="16" bestFit="1" customWidth="1"/>
    <col min="10" max="10" width="16.5" style="16" bestFit="1" customWidth="1"/>
    <col min="11" max="11" width="10.83203125" style="16"/>
    <col min="12" max="12" width="16.5" style="16" bestFit="1" customWidth="1"/>
    <col min="13" max="13" width="18.5" style="16" bestFit="1" customWidth="1"/>
    <col min="14" max="14" width="10.83203125" style="16"/>
    <col min="15" max="15" width="11.83203125" style="16" bestFit="1" customWidth="1"/>
    <col min="16" max="16384" width="10.83203125" style="16"/>
  </cols>
  <sheetData>
    <row r="6" spans="4:10" s="57" customFormat="1" ht="28" customHeight="1">
      <c r="D6" s="107" t="s">
        <v>66</v>
      </c>
      <c r="E6" s="107"/>
      <c r="F6" s="107"/>
      <c r="G6" s="107"/>
      <c r="H6" s="107"/>
      <c r="I6" s="107"/>
      <c r="J6" s="107"/>
    </row>
    <row r="7" spans="4:10" s="57" customFormat="1" ht="28" customHeight="1">
      <c r="D7" s="107" t="s">
        <v>67</v>
      </c>
      <c r="E7" s="107"/>
      <c r="F7" s="107"/>
      <c r="G7" s="107"/>
      <c r="H7" s="107"/>
      <c r="I7" s="107"/>
      <c r="J7" s="58"/>
    </row>
    <row r="8" spans="4:10" ht="16">
      <c r="D8" s="56" t="s">
        <v>19</v>
      </c>
      <c r="E8" s="42"/>
      <c r="F8" s="43"/>
    </row>
    <row r="9" spans="4:10">
      <c r="D9" s="44" t="s">
        <v>30</v>
      </c>
      <c r="E9" s="45" t="s">
        <v>31</v>
      </c>
      <c r="F9" s="46" t="s">
        <v>32</v>
      </c>
    </row>
    <row r="10" spans="4:10">
      <c r="D10" s="44"/>
      <c r="E10" s="47" t="s">
        <v>37</v>
      </c>
      <c r="F10" s="48" t="s">
        <v>41</v>
      </c>
    </row>
    <row r="11" spans="4:10">
      <c r="D11" s="44"/>
      <c r="E11" s="47" t="s">
        <v>35</v>
      </c>
      <c r="F11" s="46" t="s">
        <v>38</v>
      </c>
    </row>
    <row r="12" spans="4:10">
      <c r="D12" s="44"/>
      <c r="E12" s="47" t="s">
        <v>36</v>
      </c>
      <c r="F12" s="46" t="s">
        <v>39</v>
      </c>
    </row>
    <row r="13" spans="4:10">
      <c r="D13" s="44"/>
      <c r="E13" s="17" t="s">
        <v>34</v>
      </c>
      <c r="F13" s="46" t="s">
        <v>40</v>
      </c>
    </row>
    <row r="14" spans="4:10" ht="16">
      <c r="D14" s="55" t="s">
        <v>65</v>
      </c>
      <c r="E14" s="45"/>
      <c r="F14" s="49"/>
    </row>
    <row r="15" spans="4:10">
      <c r="D15" s="44"/>
      <c r="E15" s="24">
        <v>0.18181800000000001</v>
      </c>
      <c r="F15" s="50">
        <f>-E15*LOG(E15,2)</f>
        <v>0.44716920034545427</v>
      </c>
    </row>
    <row r="16" spans="4:10">
      <c r="D16" s="44"/>
      <c r="E16" s="51">
        <v>0.272727</v>
      </c>
      <c r="F16" s="46">
        <f xml:space="preserve"> -E16*LOG(E16,2)</f>
        <v>0.51121873258400263</v>
      </c>
    </row>
    <row r="17" spans="4:15">
      <c r="D17" s="44"/>
      <c r="E17" s="51">
        <v>0.36363600000000001</v>
      </c>
      <c r="F17" s="46">
        <f xml:space="preserve"> -E17*LOG(E17,2)</f>
        <v>0.53070240069090846</v>
      </c>
    </row>
    <row r="18" spans="4:15">
      <c r="D18" s="44"/>
      <c r="E18" s="24">
        <v>0.18181800000000001</v>
      </c>
      <c r="F18" s="46">
        <f xml:space="preserve"> -E18*LOG(E18,2)</f>
        <v>0.44716920034545427</v>
      </c>
    </row>
    <row r="19" spans="4:15">
      <c r="D19" s="52" t="s">
        <v>33</v>
      </c>
      <c r="E19" s="53"/>
      <c r="F19" s="54">
        <f>SUM(F15:F18)</f>
        <v>1.9362595339658197</v>
      </c>
    </row>
    <row r="22" spans="4:15" ht="18">
      <c r="D22" s="41" t="s">
        <v>61</v>
      </c>
      <c r="E22" s="25"/>
      <c r="F22" s="23" t="s">
        <v>32</v>
      </c>
      <c r="G22" s="25"/>
      <c r="H22" s="23" t="s">
        <v>32</v>
      </c>
      <c r="I22" s="25"/>
      <c r="J22" s="23" t="s">
        <v>32</v>
      </c>
      <c r="K22" s="25"/>
      <c r="L22" s="23" t="s">
        <v>32</v>
      </c>
      <c r="M22" s="25" t="s">
        <v>44</v>
      </c>
      <c r="N22" s="28" t="s">
        <v>45</v>
      </c>
      <c r="O22" s="25" t="s">
        <v>46</v>
      </c>
    </row>
    <row r="23" spans="4:15" ht="18">
      <c r="D23" s="41" t="s">
        <v>62</v>
      </c>
      <c r="E23" s="25" t="s">
        <v>54</v>
      </c>
      <c r="F23" s="25" t="s">
        <v>50</v>
      </c>
      <c r="G23" s="25" t="s">
        <v>51</v>
      </c>
      <c r="H23" s="25" t="s">
        <v>51</v>
      </c>
      <c r="I23" s="25" t="s">
        <v>52</v>
      </c>
      <c r="J23" s="25" t="s">
        <v>52</v>
      </c>
      <c r="K23" s="25" t="s">
        <v>53</v>
      </c>
      <c r="L23" s="25" t="s">
        <v>53</v>
      </c>
      <c r="M23" s="25"/>
      <c r="N23" s="25"/>
      <c r="O23" s="25"/>
    </row>
    <row r="24" spans="4:15">
      <c r="D24" s="37" t="s">
        <v>22</v>
      </c>
      <c r="E24" s="35">
        <v>0.33</v>
      </c>
      <c r="F24" s="21">
        <f>-E24*LOG(E24,2)</f>
        <v>0.52782248323736947</v>
      </c>
      <c r="G24" s="34">
        <v>0.33333333333333331</v>
      </c>
      <c r="H24" s="21">
        <f>-G24*LOG(G24,2)</f>
        <v>0.52832083357371873</v>
      </c>
      <c r="I24" s="35">
        <v>0.33</v>
      </c>
      <c r="J24" s="21">
        <f>-I24*LOG(I24,2)</f>
        <v>0.52782248323736947</v>
      </c>
      <c r="K24" s="1">
        <v>0</v>
      </c>
      <c r="L24" s="21">
        <v>0</v>
      </c>
      <c r="M24" s="27">
        <f>SUM(F24+H24+J24+L24)</f>
        <v>1.5839658000484576</v>
      </c>
      <c r="N24" s="33">
        <v>0.27272727272727271</v>
      </c>
      <c r="O24" s="21">
        <f>M24*N24</f>
        <v>0.43199067274048841</v>
      </c>
    </row>
    <row r="25" spans="4:15">
      <c r="D25" s="37" t="s">
        <v>23</v>
      </c>
      <c r="E25" s="1">
        <v>0</v>
      </c>
      <c r="F25" s="21">
        <v>0</v>
      </c>
      <c r="G25" s="1">
        <v>0</v>
      </c>
      <c r="H25" s="21">
        <v>0</v>
      </c>
      <c r="I25" s="1">
        <v>0.5</v>
      </c>
      <c r="J25" s="21">
        <f>-I25*LOG(I25,2)</f>
        <v>0.5</v>
      </c>
      <c r="K25" s="1">
        <v>0.5</v>
      </c>
      <c r="L25" s="21">
        <f>-K25*LOG(K25,2)</f>
        <v>0.5</v>
      </c>
      <c r="M25" s="26">
        <f>SUM(F25+H25+J25+L25)</f>
        <v>1</v>
      </c>
      <c r="N25" s="33">
        <v>0.36363636363636365</v>
      </c>
      <c r="O25" s="21">
        <f>M25*N25</f>
        <v>0.36363636363636365</v>
      </c>
    </row>
    <row r="26" spans="4:15">
      <c r="D26" s="38" t="s">
        <v>24</v>
      </c>
      <c r="E26" s="1">
        <v>0</v>
      </c>
      <c r="F26" s="1">
        <v>0</v>
      </c>
      <c r="G26" s="1">
        <v>0.5</v>
      </c>
      <c r="H26" s="21">
        <f>-G26*LOG(G26,2)</f>
        <v>0.5</v>
      </c>
      <c r="I26" s="1">
        <v>0.5</v>
      </c>
      <c r="J26" s="21">
        <f>-I26*LOG(I26,2)</f>
        <v>0.5</v>
      </c>
      <c r="K26" s="1">
        <v>0</v>
      </c>
      <c r="L26" s="1">
        <v>0</v>
      </c>
      <c r="M26" s="26">
        <f>SUM(F26+H26+J26+L26)</f>
        <v>1</v>
      </c>
      <c r="N26" s="36">
        <v>0.18181818181818182</v>
      </c>
      <c r="O26" s="21">
        <f>M26*N26</f>
        <v>0.18181818181818182</v>
      </c>
    </row>
    <row r="27" spans="4:15" ht="16" thickBot="1">
      <c r="D27" s="37" t="s">
        <v>25</v>
      </c>
      <c r="E27" s="1">
        <v>0.5</v>
      </c>
      <c r="F27" s="21">
        <f>-E27*LOG(E27,2)</f>
        <v>0.5</v>
      </c>
      <c r="G27" s="1">
        <v>0.5</v>
      </c>
      <c r="H27" s="21">
        <f>-G27*LOG(G27,2)</f>
        <v>0.5</v>
      </c>
      <c r="I27" s="1">
        <v>0</v>
      </c>
      <c r="J27" s="1">
        <v>0</v>
      </c>
      <c r="K27" s="1">
        <v>0</v>
      </c>
      <c r="L27" s="1">
        <v>0</v>
      </c>
      <c r="M27" s="26">
        <f>SUM(F27+H27+J27+L27)</f>
        <v>1</v>
      </c>
      <c r="N27" s="36">
        <v>0.18181818181818182</v>
      </c>
      <c r="O27" s="21">
        <f>M27*N27</f>
        <v>0.18181818181818182</v>
      </c>
    </row>
    <row r="28" spans="4:15" ht="16" thickBot="1">
      <c r="D28" s="37" t="s">
        <v>42</v>
      </c>
      <c r="E28" s="1"/>
      <c r="F28" s="1"/>
      <c r="G28" s="1"/>
      <c r="H28" s="1"/>
      <c r="I28" s="1"/>
      <c r="J28" s="1"/>
      <c r="K28" s="1"/>
      <c r="L28" s="1"/>
      <c r="M28" s="1"/>
      <c r="N28" s="18">
        <f>SUM(N24:N27)</f>
        <v>1</v>
      </c>
      <c r="O28" s="22">
        <f>SUM(O24:O27)</f>
        <v>1.1592634000132158</v>
      </c>
    </row>
    <row r="29" spans="4:15" s="32" customFormat="1">
      <c r="D29" s="39" t="s">
        <v>43</v>
      </c>
      <c r="E29" s="29"/>
      <c r="F29" s="29"/>
      <c r="G29" s="29"/>
      <c r="H29" s="30" t="s">
        <v>58</v>
      </c>
      <c r="I29" s="31">
        <f>F19-O28</f>
        <v>0.77699613395260392</v>
      </c>
      <c r="J29" s="29"/>
      <c r="K29" s="29"/>
      <c r="L29" s="29"/>
      <c r="M29" s="29"/>
      <c r="N29" s="29"/>
      <c r="O29" s="29"/>
    </row>
    <row r="30" spans="4:15">
      <c r="D30" s="40"/>
    </row>
    <row r="31" spans="4:15" ht="18">
      <c r="D31" s="41" t="s">
        <v>60</v>
      </c>
      <c r="E31" s="25"/>
      <c r="F31" s="23" t="s">
        <v>32</v>
      </c>
      <c r="G31" s="25"/>
      <c r="H31" s="23" t="s">
        <v>32</v>
      </c>
      <c r="I31" s="25"/>
      <c r="J31" s="23" t="s">
        <v>32</v>
      </c>
      <c r="K31" s="25"/>
      <c r="L31" s="23" t="s">
        <v>32</v>
      </c>
      <c r="M31" s="25" t="s">
        <v>44</v>
      </c>
      <c r="N31" s="25" t="s">
        <v>45</v>
      </c>
      <c r="O31" s="25" t="s">
        <v>46</v>
      </c>
    </row>
    <row r="32" spans="4:15" ht="18">
      <c r="D32" s="41" t="s">
        <v>63</v>
      </c>
      <c r="E32" s="25" t="s">
        <v>54</v>
      </c>
      <c r="F32" s="25" t="s">
        <v>50</v>
      </c>
      <c r="G32" s="25" t="s">
        <v>51</v>
      </c>
      <c r="H32" s="25" t="s">
        <v>51</v>
      </c>
      <c r="I32" s="25" t="s">
        <v>52</v>
      </c>
      <c r="J32" s="25" t="s">
        <v>52</v>
      </c>
      <c r="K32" s="25" t="s">
        <v>53</v>
      </c>
      <c r="L32" s="25" t="s">
        <v>53</v>
      </c>
      <c r="M32" s="25"/>
      <c r="N32" s="25"/>
      <c r="O32" s="25"/>
    </row>
    <row r="33" spans="4:15">
      <c r="D33" s="37" t="s">
        <v>47</v>
      </c>
      <c r="E33" s="1">
        <v>0.4</v>
      </c>
      <c r="F33" s="21">
        <f>-E33*LOG(E33,2)</f>
        <v>0.52877123795494485</v>
      </c>
      <c r="G33" s="1">
        <v>0.2</v>
      </c>
      <c r="H33" s="21">
        <f>-G33*LOG(G33,2)</f>
        <v>0.46438561897747244</v>
      </c>
      <c r="I33" s="1">
        <v>0.4</v>
      </c>
      <c r="J33" s="21">
        <f>-I33*LOG(I33,2)</f>
        <v>0.52877123795494485</v>
      </c>
      <c r="K33" s="1">
        <v>0</v>
      </c>
      <c r="L33" s="21">
        <v>0</v>
      </c>
      <c r="M33" s="26">
        <f>SUM(F33+H33+J33+L33)</f>
        <v>1.5219280948873621</v>
      </c>
      <c r="N33" s="33">
        <v>0.45454545454545453</v>
      </c>
      <c r="O33" s="21">
        <f>M33*N33</f>
        <v>0.69178549767607367</v>
      </c>
    </row>
    <row r="34" spans="4:15">
      <c r="D34" s="37" t="s">
        <v>48</v>
      </c>
      <c r="E34" s="1">
        <v>0</v>
      </c>
      <c r="F34" s="21">
        <v>0</v>
      </c>
      <c r="G34" s="35">
        <v>0.33</v>
      </c>
      <c r="H34" s="21">
        <f>-G34*LOG(G34,2)</f>
        <v>0.52782248323736947</v>
      </c>
      <c r="I34" s="35">
        <v>0.33</v>
      </c>
      <c r="J34" s="21">
        <f>-I34*LOG(I34,2)</f>
        <v>0.52782248323736947</v>
      </c>
      <c r="K34" s="35">
        <v>0.33</v>
      </c>
      <c r="L34" s="21">
        <f>-K34*LOG(K34,2)</f>
        <v>0.52782248323736947</v>
      </c>
      <c r="M34" s="26">
        <f>SUM(F34+H34+J34+L34)</f>
        <v>1.5834674497121084</v>
      </c>
      <c r="N34" s="33">
        <v>0.27272727272727271</v>
      </c>
      <c r="O34" s="21">
        <f>M34*N34</f>
        <v>0.43185475901239317</v>
      </c>
    </row>
    <row r="35" spans="4:15" ht="16" thickBot="1">
      <c r="D35" s="37" t="s">
        <v>49</v>
      </c>
      <c r="E35" s="1">
        <v>0</v>
      </c>
      <c r="F35" s="21">
        <v>0</v>
      </c>
      <c r="G35" s="35">
        <v>0.33</v>
      </c>
      <c r="H35" s="21">
        <f>-G35*LOG(G35,2)</f>
        <v>0.52782248323736947</v>
      </c>
      <c r="I35" s="35">
        <v>0.33</v>
      </c>
      <c r="J35" s="21">
        <f>-I35*LOG(I35,2)</f>
        <v>0.52782248323736947</v>
      </c>
      <c r="K35" s="35">
        <v>0.33</v>
      </c>
      <c r="L35" s="21">
        <f>-K35*LOG(K35,2)</f>
        <v>0.52782248323736947</v>
      </c>
      <c r="M35" s="26">
        <f>SUM(F35+H35+J35+L35)</f>
        <v>1.5834674497121084</v>
      </c>
      <c r="N35" s="33">
        <v>0.27272727272727271</v>
      </c>
      <c r="O35" s="21">
        <f>M35*N35</f>
        <v>0.43185475901239317</v>
      </c>
    </row>
    <row r="36" spans="4:15" ht="16" thickBot="1">
      <c r="D36" s="37" t="s">
        <v>42</v>
      </c>
      <c r="E36" s="1"/>
      <c r="F36" s="1"/>
      <c r="G36" s="1"/>
      <c r="H36" s="1"/>
      <c r="I36" s="1"/>
      <c r="J36" s="1"/>
      <c r="K36" s="1"/>
      <c r="L36" s="1"/>
      <c r="M36" s="1"/>
      <c r="N36" s="18">
        <f>SUM(N32:N35)</f>
        <v>1</v>
      </c>
      <c r="O36" s="22">
        <f>SUM(O33:O35)</f>
        <v>1.55549501570086</v>
      </c>
    </row>
    <row r="37" spans="4:15" s="32" customFormat="1">
      <c r="D37" s="39" t="s">
        <v>43</v>
      </c>
      <c r="E37" s="29"/>
      <c r="F37" s="29"/>
      <c r="G37" s="29"/>
      <c r="H37" s="30" t="s">
        <v>59</v>
      </c>
      <c r="I37" s="31">
        <f>F19-O36</f>
        <v>0.38076451826495972</v>
      </c>
      <c r="J37" s="29"/>
      <c r="K37" s="29"/>
      <c r="L37" s="29"/>
      <c r="M37" s="29"/>
      <c r="N37" s="29"/>
      <c r="O37" s="29"/>
    </row>
    <row r="38" spans="4:15">
      <c r="D38" s="40"/>
    </row>
    <row r="39" spans="4:15" ht="18">
      <c r="D39" s="41" t="s">
        <v>60</v>
      </c>
      <c r="E39" s="25"/>
      <c r="F39" s="23" t="s">
        <v>32</v>
      </c>
      <c r="G39" s="25"/>
      <c r="H39" s="23" t="s">
        <v>32</v>
      </c>
      <c r="I39" s="25"/>
      <c r="J39" s="23" t="s">
        <v>32</v>
      </c>
      <c r="K39" s="25"/>
      <c r="L39" s="23" t="s">
        <v>32</v>
      </c>
      <c r="M39" s="25" t="s">
        <v>44</v>
      </c>
      <c r="N39" s="25" t="s">
        <v>45</v>
      </c>
      <c r="O39" s="25" t="s">
        <v>46</v>
      </c>
    </row>
    <row r="40" spans="4:15" ht="18">
      <c r="D40" s="41" t="s">
        <v>64</v>
      </c>
      <c r="E40" s="25" t="s">
        <v>54</v>
      </c>
      <c r="F40" s="25" t="s">
        <v>50</v>
      </c>
      <c r="G40" s="25" t="s">
        <v>51</v>
      </c>
      <c r="H40" s="25" t="s">
        <v>51</v>
      </c>
      <c r="I40" s="25" t="s">
        <v>52</v>
      </c>
      <c r="J40" s="25" t="s">
        <v>52</v>
      </c>
      <c r="K40" s="25" t="s">
        <v>53</v>
      </c>
      <c r="L40" s="25" t="s">
        <v>53</v>
      </c>
      <c r="M40" s="25"/>
      <c r="N40" s="25"/>
      <c r="O40" s="25"/>
    </row>
    <row r="41" spans="4:15">
      <c r="D41" s="37" t="s">
        <v>56</v>
      </c>
      <c r="E41" s="1">
        <v>0</v>
      </c>
      <c r="F41" s="21">
        <v>0</v>
      </c>
      <c r="G41" s="1">
        <v>0.2</v>
      </c>
      <c r="H41" s="21">
        <f>-G41*LOG(G41,2)</f>
        <v>0.46438561897747244</v>
      </c>
      <c r="I41" s="1">
        <v>0.4</v>
      </c>
      <c r="J41" s="21">
        <f>-I41*LOG(I41,2)</f>
        <v>0.52877123795494485</v>
      </c>
      <c r="K41" s="1">
        <v>0.4</v>
      </c>
      <c r="L41" s="21">
        <f>-K41*LOG(K41,2)</f>
        <v>0.52877123795494485</v>
      </c>
      <c r="M41" s="26">
        <f>SUM(F41+H41+J41+L41)</f>
        <v>1.5219280948873621</v>
      </c>
      <c r="N41" s="33">
        <v>0.45454545454545453</v>
      </c>
      <c r="O41" s="21">
        <f>M41*N41</f>
        <v>0.69178549767607367</v>
      </c>
    </row>
    <row r="42" spans="4:15" ht="16" thickBot="1">
      <c r="D42" s="37" t="s">
        <v>57</v>
      </c>
      <c r="E42" s="34">
        <v>0.33333333333333331</v>
      </c>
      <c r="F42" s="21">
        <f>-E42*LOG(E42,2)</f>
        <v>0.52832083357371873</v>
      </c>
      <c r="G42" s="34">
        <v>0.33333333333333331</v>
      </c>
      <c r="H42" s="21">
        <f>-G42*LOG(G42,2)</f>
        <v>0.52832083357371873</v>
      </c>
      <c r="I42" s="34">
        <v>0.33333333333333331</v>
      </c>
      <c r="J42" s="21">
        <f>-I42*LOG(I42,2)</f>
        <v>0.52832083357371873</v>
      </c>
      <c r="K42" s="1">
        <v>0</v>
      </c>
      <c r="L42" s="21">
        <v>0</v>
      </c>
      <c r="M42" s="26">
        <f>SUM(F42+H42+J42+L42)</f>
        <v>1.5849625007211561</v>
      </c>
      <c r="N42" s="33">
        <v>0.54545454545454541</v>
      </c>
      <c r="O42" s="21">
        <f>M42*N42</f>
        <v>0.86452500039335778</v>
      </c>
    </row>
    <row r="43" spans="4:15" ht="16" thickBot="1">
      <c r="D43" s="37" t="s">
        <v>42</v>
      </c>
      <c r="E43" s="1"/>
      <c r="F43" s="1"/>
      <c r="G43" s="1"/>
      <c r="H43" s="1"/>
      <c r="I43" s="1"/>
      <c r="J43" s="1"/>
      <c r="K43" s="1"/>
      <c r="L43" s="1"/>
      <c r="M43" s="1"/>
      <c r="N43" s="34">
        <f>SUM(N41+N42)</f>
        <v>1</v>
      </c>
      <c r="O43" s="22">
        <f>SUM(O41:O42)</f>
        <v>1.5563104980694313</v>
      </c>
    </row>
    <row r="44" spans="4:15" s="32" customFormat="1">
      <c r="D44" s="39" t="s">
        <v>43</v>
      </c>
      <c r="E44" s="29"/>
      <c r="F44" s="29"/>
      <c r="G44" s="29"/>
      <c r="H44" s="30" t="s">
        <v>55</v>
      </c>
      <c r="I44" s="31">
        <f>F19-O43</f>
        <v>0.3799490358963884</v>
      </c>
      <c r="J44" s="29"/>
      <c r="K44" s="29"/>
      <c r="L44" s="29"/>
      <c r="M44" s="29"/>
      <c r="N44" s="29"/>
      <c r="O44" s="29"/>
    </row>
  </sheetData>
  <mergeCells count="2">
    <mergeCell ref="D6:J6"/>
    <mergeCell ref="D7:I7"/>
  </mergeCells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25"/>
  <sheetViews>
    <sheetView tabSelected="1" workbookViewId="0">
      <selection activeCell="F29" sqref="F29"/>
    </sheetView>
  </sheetViews>
  <sheetFormatPr baseColWidth="10" defaultRowHeight="15" x14ac:dyDescent="0"/>
  <cols>
    <col min="1" max="1" width="10.83203125" style="11"/>
    <col min="2" max="2" width="23.5" style="11" bestFit="1" customWidth="1"/>
    <col min="3" max="3" width="9.6640625" style="11" customWidth="1"/>
    <col min="4" max="4" width="10" style="11" customWidth="1"/>
    <col min="5" max="13" width="10.83203125" style="11"/>
    <col min="14" max="14" width="24.1640625" style="11" bestFit="1" customWidth="1"/>
    <col min="15" max="16384" width="10.83203125" style="11"/>
  </cols>
  <sheetData>
    <row r="3" spans="2:15" ht="15" customHeight="1">
      <c r="H3" s="108" t="s">
        <v>83</v>
      </c>
      <c r="I3" s="108"/>
      <c r="J3" s="108"/>
      <c r="K3" s="108"/>
      <c r="L3" s="108"/>
      <c r="M3" s="108"/>
      <c r="N3" s="108"/>
      <c r="O3" s="108"/>
    </row>
    <row r="4" spans="2:15">
      <c r="H4" s="108"/>
      <c r="I4" s="108"/>
      <c r="J4" s="108"/>
      <c r="K4" s="108"/>
      <c r="L4" s="108"/>
      <c r="M4" s="108"/>
      <c r="N4" s="108"/>
      <c r="O4" s="108"/>
    </row>
    <row r="5" spans="2:15">
      <c r="H5" s="108"/>
      <c r="I5" s="108"/>
      <c r="J5" s="108"/>
      <c r="K5" s="108"/>
      <c r="L5" s="108"/>
      <c r="M5" s="108"/>
      <c r="N5" s="108"/>
      <c r="O5" s="108"/>
    </row>
    <row r="6" spans="2:15">
      <c r="H6" s="108"/>
      <c r="I6" s="108"/>
      <c r="J6" s="108"/>
      <c r="K6" s="108"/>
      <c r="L6" s="108"/>
      <c r="M6" s="108"/>
      <c r="N6" s="108"/>
      <c r="O6" s="108"/>
    </row>
    <row r="7" spans="2:15">
      <c r="H7" s="108"/>
      <c r="I7" s="108"/>
      <c r="J7" s="108"/>
      <c r="K7" s="108"/>
      <c r="L7" s="108"/>
      <c r="M7" s="108"/>
      <c r="N7" s="108"/>
      <c r="O7" s="108"/>
    </row>
    <row r="8" spans="2:15">
      <c r="H8" s="108"/>
      <c r="I8" s="108"/>
      <c r="J8" s="108"/>
      <c r="K8" s="108"/>
      <c r="L8" s="108"/>
      <c r="M8" s="108"/>
      <c r="N8" s="108"/>
      <c r="O8" s="108"/>
    </row>
    <row r="9" spans="2:15" ht="16" thickBot="1"/>
    <row r="10" spans="2:15">
      <c r="B10" s="61"/>
      <c r="C10" s="61"/>
      <c r="D10" s="63"/>
      <c r="E10" s="61" t="s">
        <v>79</v>
      </c>
      <c r="F10" s="63"/>
      <c r="G10" s="63"/>
      <c r="H10" s="63"/>
      <c r="I10" s="61" t="s">
        <v>80</v>
      </c>
      <c r="J10" s="63"/>
      <c r="K10" s="63"/>
      <c r="L10" s="63"/>
      <c r="M10" s="59"/>
      <c r="N10" s="65" t="s">
        <v>81</v>
      </c>
      <c r="O10" s="94" t="s">
        <v>82</v>
      </c>
    </row>
    <row r="11" spans="2:15" ht="16" thickBot="1">
      <c r="B11" s="62" t="s">
        <v>71</v>
      </c>
      <c r="C11" s="62" t="s">
        <v>73</v>
      </c>
      <c r="D11" s="64" t="s">
        <v>72</v>
      </c>
      <c r="E11" s="62" t="s">
        <v>74</v>
      </c>
      <c r="F11" s="64" t="s">
        <v>68</v>
      </c>
      <c r="G11" s="64" t="s">
        <v>69</v>
      </c>
      <c r="H11" s="64" t="s">
        <v>70</v>
      </c>
      <c r="I11" s="62" t="s">
        <v>74</v>
      </c>
      <c r="J11" s="64" t="s">
        <v>68</v>
      </c>
      <c r="K11" s="64" t="s">
        <v>69</v>
      </c>
      <c r="L11" s="64" t="s">
        <v>70</v>
      </c>
      <c r="M11" s="60" t="s">
        <v>77</v>
      </c>
      <c r="N11" s="66" t="s">
        <v>75</v>
      </c>
      <c r="O11" s="60" t="s">
        <v>76</v>
      </c>
    </row>
    <row r="12" spans="2:15">
      <c r="B12" s="67" t="s">
        <v>22</v>
      </c>
      <c r="C12" s="68">
        <v>0.27272727272727271</v>
      </c>
      <c r="D12" s="69">
        <f>1-C12</f>
        <v>0.72727272727272729</v>
      </c>
      <c r="E12" s="70">
        <f>1/3</f>
        <v>0.33333333333333331</v>
      </c>
      <c r="F12" s="71">
        <f>1/3</f>
        <v>0.33333333333333331</v>
      </c>
      <c r="G12" s="71">
        <f>1/3</f>
        <v>0.33333333333333331</v>
      </c>
      <c r="H12" s="69">
        <v>0</v>
      </c>
      <c r="I12" s="70">
        <f>1/8</f>
        <v>0.125</v>
      </c>
      <c r="J12" s="71">
        <f>2/8</f>
        <v>0.25</v>
      </c>
      <c r="K12" s="71">
        <f>3/8</f>
        <v>0.375</v>
      </c>
      <c r="L12" s="71">
        <f>2/8</f>
        <v>0.25</v>
      </c>
      <c r="M12" s="69">
        <f>2*C12*D12</f>
        <v>0.39669421487603301</v>
      </c>
      <c r="N12" s="70">
        <f>SUM(ABS(E12-I12) +ABS(F12-J12) +ABS(G12-K12)+ABS(H12 - L12))</f>
        <v>0.58333333333333326</v>
      </c>
      <c r="O12" s="99">
        <f>M12*N12</f>
        <v>0.2314049586776859</v>
      </c>
    </row>
    <row r="13" spans="2:15">
      <c r="B13" s="72" t="s">
        <v>23</v>
      </c>
      <c r="C13" s="73">
        <v>0.36363636363636365</v>
      </c>
      <c r="D13" s="74">
        <f>1-C13</f>
        <v>0.63636363636363635</v>
      </c>
      <c r="E13" s="75">
        <v>0</v>
      </c>
      <c r="F13" s="76">
        <v>0</v>
      </c>
      <c r="G13" s="76">
        <v>0.5</v>
      </c>
      <c r="H13" s="74">
        <v>0.5</v>
      </c>
      <c r="I13" s="75">
        <f>2/7</f>
        <v>0.2857142857142857</v>
      </c>
      <c r="J13" s="76">
        <f>3/7</f>
        <v>0.42857142857142855</v>
      </c>
      <c r="K13" s="76">
        <f>2/7</f>
        <v>0.2857142857142857</v>
      </c>
      <c r="L13" s="76">
        <v>0</v>
      </c>
      <c r="M13" s="74">
        <f>2*C13*D13</f>
        <v>0.46280991735537191</v>
      </c>
      <c r="N13" s="75">
        <f>SUM(ABS(E13-I13) +ABS(F13-J13) +ABS(G13-K13)+ABS(H13 - L13))</f>
        <v>1.4285714285714284</v>
      </c>
      <c r="O13" s="98">
        <f>M13*N13</f>
        <v>0.66115702479338834</v>
      </c>
    </row>
    <row r="14" spans="2:15">
      <c r="B14" s="77" t="s">
        <v>24</v>
      </c>
      <c r="C14" s="73">
        <v>0.18181818181818182</v>
      </c>
      <c r="D14" s="74">
        <f>1-C14</f>
        <v>0.81818181818181812</v>
      </c>
      <c r="E14" s="75">
        <v>0</v>
      </c>
      <c r="F14" s="76">
        <v>0.5</v>
      </c>
      <c r="G14" s="76">
        <v>0.5</v>
      </c>
      <c r="H14" s="74">
        <v>0</v>
      </c>
      <c r="I14" s="75">
        <f>2/9</f>
        <v>0.22222222222222221</v>
      </c>
      <c r="J14" s="76">
        <f>2/9</f>
        <v>0.22222222222222221</v>
      </c>
      <c r="K14" s="76">
        <f>3/9</f>
        <v>0.33333333333333331</v>
      </c>
      <c r="L14" s="76">
        <f>2/9</f>
        <v>0.22222222222222221</v>
      </c>
      <c r="M14" s="74">
        <f>2*C14*D14</f>
        <v>0.2975206611570248</v>
      </c>
      <c r="N14" s="75">
        <f>SUM(ABS(E14-I14) +ABS(F14-J14) +ABS(G14-K14)+ABS(H14 - L14))</f>
        <v>0.88888888888888895</v>
      </c>
      <c r="O14" s="100">
        <f>M14*N14</f>
        <v>0.26446280991735538</v>
      </c>
    </row>
    <row r="15" spans="2:15" ht="16" thickBot="1">
      <c r="B15" s="78" t="s">
        <v>25</v>
      </c>
      <c r="C15" s="79">
        <v>0.18181818181818182</v>
      </c>
      <c r="D15" s="80">
        <f>1-C15</f>
        <v>0.81818181818181812</v>
      </c>
      <c r="E15" s="81">
        <v>0.5</v>
      </c>
      <c r="F15" s="82">
        <f>1-E15</f>
        <v>0.5</v>
      </c>
      <c r="G15" s="82">
        <v>0</v>
      </c>
      <c r="H15" s="80">
        <v>0</v>
      </c>
      <c r="I15" s="81">
        <f>1/9</f>
        <v>0.1111111111111111</v>
      </c>
      <c r="J15" s="82">
        <f>2/9</f>
        <v>0.22222222222222221</v>
      </c>
      <c r="K15" s="82">
        <f>4/9</f>
        <v>0.44444444444444442</v>
      </c>
      <c r="L15" s="82">
        <f>2/9</f>
        <v>0.22222222222222221</v>
      </c>
      <c r="M15" s="80">
        <f>2*C15*D15</f>
        <v>0.2975206611570248</v>
      </c>
      <c r="N15" s="81">
        <f>SUM(ABS(E15-I15) +ABS(F15-J15) +ABS(G15-K15)+ABS(H15 - L15))</f>
        <v>1.3333333333333335</v>
      </c>
      <c r="O15" s="101">
        <f>M15*N15</f>
        <v>0.39669421487603312</v>
      </c>
    </row>
    <row r="16" spans="2:15" ht="16" thickBot="1"/>
    <row r="17" spans="2:15">
      <c r="B17" s="61"/>
      <c r="C17" s="61"/>
      <c r="D17" s="63"/>
      <c r="E17" s="61" t="s">
        <v>79</v>
      </c>
      <c r="F17" s="63"/>
      <c r="G17" s="63"/>
      <c r="H17" s="63"/>
      <c r="I17" s="61" t="s">
        <v>80</v>
      </c>
      <c r="J17" s="63"/>
      <c r="K17" s="63"/>
      <c r="L17" s="63"/>
      <c r="M17" s="59"/>
      <c r="N17" s="65" t="s">
        <v>81</v>
      </c>
      <c r="O17" s="94" t="s">
        <v>78</v>
      </c>
    </row>
    <row r="18" spans="2:15" ht="16" thickBot="1">
      <c r="B18" s="62" t="s">
        <v>71</v>
      </c>
      <c r="C18" s="62" t="s">
        <v>73</v>
      </c>
      <c r="D18" s="64" t="s">
        <v>72</v>
      </c>
      <c r="E18" s="62" t="s">
        <v>74</v>
      </c>
      <c r="F18" s="64" t="s">
        <v>68</v>
      </c>
      <c r="G18" s="64" t="s">
        <v>69</v>
      </c>
      <c r="H18" s="64" t="s">
        <v>70</v>
      </c>
      <c r="I18" s="62" t="s">
        <v>74</v>
      </c>
      <c r="J18" s="64" t="s">
        <v>68</v>
      </c>
      <c r="K18" s="64" t="s">
        <v>69</v>
      </c>
      <c r="L18" s="64" t="s">
        <v>70</v>
      </c>
      <c r="M18" s="60" t="s">
        <v>77</v>
      </c>
      <c r="N18" s="66" t="s">
        <v>75</v>
      </c>
      <c r="O18" s="60" t="s">
        <v>76</v>
      </c>
    </row>
    <row r="19" spans="2:15">
      <c r="B19" s="83" t="s">
        <v>26</v>
      </c>
      <c r="C19" s="68">
        <v>0.45454545454545453</v>
      </c>
      <c r="D19" s="88">
        <f>1-C19</f>
        <v>0.54545454545454541</v>
      </c>
      <c r="E19" s="70">
        <f>2/5</f>
        <v>0.4</v>
      </c>
      <c r="F19" s="71">
        <f>1/5</f>
        <v>0.2</v>
      </c>
      <c r="G19" s="71">
        <f>2/5</f>
        <v>0.4</v>
      </c>
      <c r="H19" s="69">
        <v>0</v>
      </c>
      <c r="I19" s="70">
        <v>0</v>
      </c>
      <c r="J19" s="71">
        <f>1/3</f>
        <v>0.33333333333333331</v>
      </c>
      <c r="K19" s="71">
        <f>1/3</f>
        <v>0.33333333333333331</v>
      </c>
      <c r="L19" s="69">
        <f>1/3</f>
        <v>0.33333333333333331</v>
      </c>
      <c r="M19" s="95">
        <f>2*C19*D19</f>
        <v>0.49586776859504128</v>
      </c>
      <c r="N19" s="91">
        <f>SUM(ABS(E19-I19) +ABS(F19-J19) +ABS(G19-K19)+ABS(H19 - L19))</f>
        <v>0.93333333333333335</v>
      </c>
      <c r="O19" s="102">
        <f>M19*N19</f>
        <v>0.46280991735537186</v>
      </c>
    </row>
    <row r="20" spans="2:15">
      <c r="B20" s="84" t="s">
        <v>28</v>
      </c>
      <c r="C20" s="73">
        <v>0.27272727272727271</v>
      </c>
      <c r="D20" s="89">
        <f>1-C20</f>
        <v>0.72727272727272729</v>
      </c>
      <c r="E20" s="75">
        <v>0</v>
      </c>
      <c r="F20" s="76">
        <f t="shared" ref="F20:H21" si="0">1/3</f>
        <v>0.33333333333333331</v>
      </c>
      <c r="G20" s="76">
        <f t="shared" si="0"/>
        <v>0.33333333333333331</v>
      </c>
      <c r="H20" s="74">
        <f t="shared" si="0"/>
        <v>0.33333333333333331</v>
      </c>
      <c r="I20" s="75">
        <f>2/8</f>
        <v>0.25</v>
      </c>
      <c r="J20" s="76">
        <f>2/8</f>
        <v>0.25</v>
      </c>
      <c r="K20" s="76">
        <f>3/8</f>
        <v>0.375</v>
      </c>
      <c r="L20" s="74">
        <f>1/8</f>
        <v>0.125</v>
      </c>
      <c r="M20" s="92">
        <f>2*C20*D20</f>
        <v>0.39669421487603301</v>
      </c>
      <c r="N20" s="92">
        <f>SUM(ABS(E20-I20) +ABS(F20-J20) +ABS(G20-K20)+ABS(H20 - L20))</f>
        <v>0.58333333333333326</v>
      </c>
      <c r="O20" s="103">
        <f>M20*N20</f>
        <v>0.2314049586776859</v>
      </c>
    </row>
    <row r="21" spans="2:15" ht="16" thickBot="1">
      <c r="B21" s="85" t="s">
        <v>27</v>
      </c>
      <c r="C21" s="79">
        <v>0.27272727272727271</v>
      </c>
      <c r="D21" s="90">
        <f>1-C21</f>
        <v>0.72727272727272729</v>
      </c>
      <c r="E21" s="81">
        <v>0</v>
      </c>
      <c r="F21" s="82">
        <f t="shared" si="0"/>
        <v>0.33333333333333331</v>
      </c>
      <c r="G21" s="82">
        <f t="shared" si="0"/>
        <v>0.33333333333333331</v>
      </c>
      <c r="H21" s="80">
        <f t="shared" si="0"/>
        <v>0.33333333333333331</v>
      </c>
      <c r="I21" s="81">
        <f>2/8</f>
        <v>0.25</v>
      </c>
      <c r="J21" s="82">
        <f>2/8</f>
        <v>0.25</v>
      </c>
      <c r="K21" s="82">
        <f>3/8</f>
        <v>0.375</v>
      </c>
      <c r="L21" s="80">
        <f>1/8</f>
        <v>0.125</v>
      </c>
      <c r="M21" s="93">
        <f>2*C21*D21</f>
        <v>0.39669421487603301</v>
      </c>
      <c r="N21" s="93">
        <f>SUM(ABS(E21-I21) +ABS(F21-J21) +ABS(G21-K21)+ABS(H21 - L21))</f>
        <v>0.58333333333333326</v>
      </c>
      <c r="O21" s="104">
        <f>M21*N21</f>
        <v>0.2314049586776859</v>
      </c>
    </row>
    <row r="22" spans="2:15" ht="16" thickBot="1"/>
    <row r="23" spans="2:15">
      <c r="B23" s="61"/>
      <c r="C23" s="61"/>
      <c r="D23" s="63"/>
      <c r="E23" s="61" t="s">
        <v>79</v>
      </c>
      <c r="F23" s="63"/>
      <c r="G23" s="63"/>
      <c r="H23" s="63"/>
      <c r="I23" s="61" t="s">
        <v>80</v>
      </c>
      <c r="J23" s="63"/>
      <c r="K23" s="63"/>
      <c r="L23" s="63"/>
      <c r="M23" s="59"/>
      <c r="N23" s="65" t="s">
        <v>81</v>
      </c>
      <c r="O23" s="94" t="s">
        <v>78</v>
      </c>
    </row>
    <row r="24" spans="2:15" ht="16" thickBot="1">
      <c r="B24" s="62" t="s">
        <v>71</v>
      </c>
      <c r="C24" s="62" t="s">
        <v>73</v>
      </c>
      <c r="D24" s="64" t="s">
        <v>72</v>
      </c>
      <c r="E24" s="62" t="s">
        <v>74</v>
      </c>
      <c r="F24" s="64" t="s">
        <v>68</v>
      </c>
      <c r="G24" s="64" t="s">
        <v>69</v>
      </c>
      <c r="H24" s="64" t="s">
        <v>70</v>
      </c>
      <c r="I24" s="62" t="s">
        <v>74</v>
      </c>
      <c r="J24" s="64" t="s">
        <v>68</v>
      </c>
      <c r="K24" s="64" t="s">
        <v>69</v>
      </c>
      <c r="L24" s="64" t="s">
        <v>70</v>
      </c>
      <c r="M24" s="60" t="s">
        <v>77</v>
      </c>
      <c r="N24" s="66" t="s">
        <v>75</v>
      </c>
      <c r="O24" s="60" t="s">
        <v>76</v>
      </c>
    </row>
    <row r="25" spans="2:15">
      <c r="B25" s="86" t="s">
        <v>29</v>
      </c>
      <c r="C25" s="87">
        <v>0.45454545454545453</v>
      </c>
      <c r="D25" s="76">
        <f>1-C25</f>
        <v>0.54545454545454541</v>
      </c>
      <c r="E25" s="76">
        <v>0</v>
      </c>
      <c r="F25" s="76">
        <f>1/5</f>
        <v>0.2</v>
      </c>
      <c r="G25" s="76">
        <f>2/5</f>
        <v>0.4</v>
      </c>
      <c r="H25" s="76">
        <f>2/5</f>
        <v>0.4</v>
      </c>
      <c r="I25" s="76">
        <f>1/3</f>
        <v>0.33333333333333331</v>
      </c>
      <c r="J25" s="76">
        <f>1/3</f>
        <v>0.33333333333333331</v>
      </c>
      <c r="K25" s="76">
        <f>1/3</f>
        <v>0.33333333333333331</v>
      </c>
      <c r="L25" s="76">
        <v>0</v>
      </c>
      <c r="M25" s="96">
        <f>2*C25*D25</f>
        <v>0.49586776859504128</v>
      </c>
      <c r="N25" s="76">
        <f>SUM(ABS(E25-I25) +ABS(F25-J25) +ABS(G25-K25)+ABS(H25 - L25))</f>
        <v>0.93333333333333335</v>
      </c>
      <c r="O25" s="105">
        <f>M25*N25</f>
        <v>0.46280991735537186</v>
      </c>
    </row>
  </sheetData>
  <mergeCells count="1">
    <mergeCell ref="H3:O8"/>
  </mergeCells>
  <phoneticPr fontId="1" type="noConversion"/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0</xdr:col>
                <xdr:colOff>812800</xdr:colOff>
                <xdr:row>1</xdr:row>
                <xdr:rowOff>50800</xdr:rowOff>
              </from>
              <to>
                <xdr:col>6</xdr:col>
                <xdr:colOff>25400</xdr:colOff>
                <xdr:row>5</xdr:row>
                <xdr:rowOff>127000</xdr:rowOff>
              </to>
            </anchor>
          </objectPr>
        </oleObject>
      </mc:Choice>
      <mc:Fallback>
        <oleObject progId="Equation.3" shapeId="204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 data</vt:lpstr>
      <vt:lpstr>C4.5</vt:lpstr>
      <vt:lpstr>CART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Xuanyu Liu</cp:lastModifiedBy>
  <cp:lastPrinted>2016-04-14T02:08:16Z</cp:lastPrinted>
  <dcterms:created xsi:type="dcterms:W3CDTF">2016-04-13T17:54:43Z</dcterms:created>
  <dcterms:modified xsi:type="dcterms:W3CDTF">2016-04-14T02:12:38Z</dcterms:modified>
</cp:coreProperties>
</file>