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Learning\Coding\other\work_tasks\C_N_global\r_mapping\project\"/>
    </mc:Choice>
  </mc:AlternateContent>
  <xr:revisionPtr revIDLastSave="0" documentId="13_ncr:1_{3DC8B619-9244-4BB8-9FD0-94264C2D74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  <sheet name="sheet0" sheetId="5" r:id="rId2"/>
    <sheet name="sheet_1" sheetId="2" r:id="rId3"/>
    <sheet name="sheet_2" sheetId="3" r:id="rId4"/>
    <sheet name="sheet_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68" i="1" l="1"/>
  <c r="AG168" i="1"/>
  <c r="AA168" i="1"/>
  <c r="AD168" i="1" s="1"/>
  <c r="X168" i="1"/>
  <c r="V168" i="1"/>
  <c r="R168" i="1"/>
  <c r="P168" i="1"/>
  <c r="M168" i="1"/>
  <c r="AA143" i="1"/>
  <c r="AD143" i="1" s="1"/>
  <c r="X143" i="1"/>
  <c r="V143" i="1"/>
  <c r="R143" i="1"/>
  <c r="P143" i="1"/>
  <c r="AK2" i="5"/>
  <c r="AH2" i="5"/>
  <c r="AB2" i="5"/>
  <c r="AE2" i="5" s="1"/>
  <c r="Y2" i="5"/>
  <c r="W2" i="5"/>
  <c r="S2" i="5"/>
  <c r="Q2" i="5"/>
  <c r="N2" i="5"/>
  <c r="M77" i="1"/>
  <c r="P77" i="1"/>
  <c r="R77" i="1"/>
  <c r="V77" i="1"/>
  <c r="X77" i="1"/>
  <c r="AA77" i="1"/>
  <c r="AD77" i="1" s="1"/>
  <c r="AG77" i="1"/>
  <c r="AJ77" i="1"/>
  <c r="AK4" i="5"/>
  <c r="AH4" i="5"/>
  <c r="AB4" i="5"/>
  <c r="AE4" i="5" s="1"/>
  <c r="Y4" i="5"/>
  <c r="W4" i="5"/>
  <c r="S4" i="5"/>
  <c r="Q4" i="5"/>
  <c r="N4" i="5"/>
  <c r="AB3" i="5"/>
  <c r="AE3" i="5" s="1"/>
  <c r="Y3" i="5"/>
  <c r="W3" i="5"/>
  <c r="S3" i="5"/>
  <c r="Q3" i="5"/>
  <c r="AK2" i="4"/>
  <c r="AH2" i="4"/>
  <c r="AB2" i="4"/>
  <c r="AE2" i="4" s="1"/>
  <c r="Y2" i="4"/>
  <c r="W2" i="4"/>
  <c r="S2" i="4"/>
  <c r="Q2" i="4"/>
  <c r="N2" i="4"/>
  <c r="AE2" i="3"/>
  <c r="AB2" i="3"/>
  <c r="Y2" i="3"/>
  <c r="W2" i="3"/>
  <c r="S2" i="3"/>
  <c r="Q2" i="3"/>
  <c r="AK2" i="2"/>
  <c r="AH2" i="2"/>
  <c r="AB2" i="2"/>
  <c r="AE2" i="2" s="1"/>
  <c r="Y2" i="2"/>
  <c r="W2" i="2"/>
  <c r="S2" i="2"/>
  <c r="Q2" i="2"/>
  <c r="N2" i="2"/>
  <c r="AJ170" i="1"/>
  <c r="AG170" i="1"/>
  <c r="AD170" i="1"/>
  <c r="AB170" i="1"/>
  <c r="AC170" i="1" s="1"/>
  <c r="R170" i="1"/>
  <c r="P170" i="1"/>
  <c r="M170" i="1"/>
  <c r="AJ169" i="1"/>
  <c r="AG169" i="1"/>
  <c r="AA169" i="1"/>
  <c r="X169" i="1"/>
  <c r="V169" i="1"/>
  <c r="R169" i="1"/>
  <c r="P169" i="1"/>
  <c r="M169" i="1"/>
  <c r="AJ167" i="1"/>
  <c r="AG167" i="1"/>
  <c r="AA167" i="1"/>
  <c r="X167" i="1"/>
  <c r="V167" i="1"/>
  <c r="R167" i="1"/>
  <c r="P167" i="1"/>
  <c r="M167" i="1"/>
  <c r="AJ166" i="1"/>
  <c r="AG166" i="1"/>
  <c r="AA166" i="1"/>
  <c r="X166" i="1"/>
  <c r="V166" i="1"/>
  <c r="R166" i="1"/>
  <c r="P166" i="1"/>
  <c r="M166" i="1"/>
  <c r="AJ165" i="1"/>
  <c r="AG165" i="1"/>
  <c r="AA165" i="1"/>
  <c r="V165" i="1"/>
  <c r="P165" i="1"/>
  <c r="M165" i="1"/>
  <c r="AD162" i="1"/>
  <c r="AB162" i="1"/>
  <c r="AC162" i="1" s="1"/>
  <c r="X162" i="1"/>
  <c r="V162" i="1"/>
  <c r="R162" i="1"/>
  <c r="P162" i="1"/>
  <c r="AD161" i="1"/>
  <c r="AB161" i="1"/>
  <c r="AC161" i="1" s="1"/>
  <c r="X161" i="1"/>
  <c r="V161" i="1"/>
  <c r="R161" i="1"/>
  <c r="P161" i="1"/>
  <c r="AD160" i="1"/>
  <c r="AB160" i="1"/>
  <c r="AC160" i="1" s="1"/>
  <c r="X160" i="1"/>
  <c r="V160" i="1"/>
  <c r="R160" i="1"/>
  <c r="P160" i="1"/>
  <c r="R159" i="1"/>
  <c r="P159" i="1"/>
  <c r="R158" i="1"/>
  <c r="P158" i="1"/>
  <c r="R157" i="1"/>
  <c r="P157" i="1"/>
  <c r="R156" i="1"/>
  <c r="P156" i="1"/>
  <c r="R155" i="1"/>
  <c r="P155" i="1"/>
  <c r="R154" i="1"/>
  <c r="P154" i="1"/>
  <c r="AG153" i="1"/>
  <c r="AD153" i="1"/>
  <c r="AB153" i="1"/>
  <c r="AC153" i="1" s="1"/>
  <c r="X153" i="1"/>
  <c r="V153" i="1"/>
  <c r="R153" i="1"/>
  <c r="L153" i="1"/>
  <c r="AD152" i="1"/>
  <c r="AB152" i="1"/>
  <c r="AC152" i="1" s="1"/>
  <c r="X152" i="1"/>
  <c r="V152" i="1"/>
  <c r="R152" i="1"/>
  <c r="P152" i="1"/>
  <c r="L152" i="1"/>
  <c r="AD151" i="1"/>
  <c r="AB151" i="1"/>
  <c r="AC151" i="1" s="1"/>
  <c r="X151" i="1"/>
  <c r="V151" i="1"/>
  <c r="R151" i="1"/>
  <c r="P151" i="1"/>
  <c r="L151" i="1"/>
  <c r="R150" i="1"/>
  <c r="P150" i="1"/>
  <c r="R149" i="1"/>
  <c r="P149" i="1"/>
  <c r="R148" i="1"/>
  <c r="P148" i="1"/>
  <c r="AL147" i="1"/>
  <c r="AA147" i="1"/>
  <c r="V147" i="1"/>
  <c r="P147" i="1"/>
  <c r="AL146" i="1"/>
  <c r="AA146" i="1"/>
  <c r="V146" i="1"/>
  <c r="P146" i="1"/>
  <c r="AL145" i="1"/>
  <c r="AA145" i="1"/>
  <c r="V145" i="1"/>
  <c r="P145" i="1"/>
  <c r="AL144" i="1"/>
  <c r="AA144" i="1"/>
  <c r="V144" i="1"/>
  <c r="P144" i="1"/>
  <c r="AA142" i="1"/>
  <c r="X142" i="1"/>
  <c r="V142" i="1"/>
  <c r="R142" i="1"/>
  <c r="P142" i="1"/>
  <c r="V141" i="1"/>
  <c r="P141" i="1"/>
  <c r="P140" i="1"/>
  <c r="P139" i="1"/>
  <c r="P138" i="1"/>
  <c r="P137" i="1"/>
  <c r="R136" i="1"/>
  <c r="P136" i="1"/>
  <c r="R135" i="1"/>
  <c r="P135" i="1"/>
  <c r="R134" i="1"/>
  <c r="P134" i="1"/>
  <c r="R133" i="1"/>
  <c r="P133" i="1"/>
  <c r="AA132" i="1"/>
  <c r="AB132" i="1" s="1"/>
  <c r="AC132" i="1" s="1"/>
  <c r="V132" i="1"/>
  <c r="R132" i="1"/>
  <c r="P132" i="1"/>
  <c r="AA131" i="1"/>
  <c r="V131" i="1"/>
  <c r="R131" i="1"/>
  <c r="P131" i="1"/>
  <c r="AA130" i="1"/>
  <c r="V130" i="1"/>
  <c r="R130" i="1"/>
  <c r="P130" i="1"/>
  <c r="AA129" i="1"/>
  <c r="V129" i="1"/>
  <c r="R129" i="1"/>
  <c r="P129" i="1"/>
  <c r="AA128" i="1"/>
  <c r="V128" i="1"/>
  <c r="R128" i="1"/>
  <c r="P128" i="1"/>
  <c r="M125" i="1"/>
  <c r="M124" i="1"/>
  <c r="P123" i="1"/>
  <c r="P122" i="1"/>
  <c r="P121" i="1"/>
  <c r="P120" i="1"/>
  <c r="P119" i="1"/>
  <c r="P118" i="1"/>
  <c r="P117" i="1"/>
  <c r="P116" i="1"/>
  <c r="R115" i="1"/>
  <c r="P115" i="1"/>
  <c r="V113" i="1"/>
  <c r="P113" i="1"/>
  <c r="AA112" i="1"/>
  <c r="X112" i="1"/>
  <c r="V112" i="1"/>
  <c r="R112" i="1"/>
  <c r="P112" i="1"/>
  <c r="R108" i="1"/>
  <c r="P108" i="1"/>
  <c r="R107" i="1"/>
  <c r="P107" i="1"/>
  <c r="AG106" i="1"/>
  <c r="R106" i="1"/>
  <c r="P106" i="1"/>
  <c r="AG105" i="1"/>
  <c r="R105" i="1"/>
  <c r="P105" i="1"/>
  <c r="P103" i="1"/>
  <c r="AG101" i="1"/>
  <c r="R101" i="1"/>
  <c r="P101" i="1"/>
  <c r="L101" i="1"/>
  <c r="AH100" i="1"/>
  <c r="Q100" i="1"/>
  <c r="AJ98" i="1"/>
  <c r="AG98" i="1"/>
  <c r="AG96" i="1"/>
  <c r="U96" i="1"/>
  <c r="P96" i="1"/>
  <c r="AG95" i="1"/>
  <c r="U95" i="1"/>
  <c r="P95" i="1"/>
  <c r="AG94" i="1"/>
  <c r="U94" i="1"/>
  <c r="P94" i="1"/>
  <c r="AG93" i="1"/>
  <c r="U93" i="1"/>
  <c r="P93" i="1"/>
  <c r="AG92" i="1"/>
  <c r="U92" i="1"/>
  <c r="P92" i="1"/>
  <c r="AG91" i="1"/>
  <c r="U91" i="1"/>
  <c r="P91" i="1"/>
  <c r="AJ90" i="1"/>
  <c r="AG90" i="1"/>
  <c r="AA90" i="1"/>
  <c r="X90" i="1"/>
  <c r="V90" i="1"/>
  <c r="R90" i="1"/>
  <c r="P90" i="1"/>
  <c r="M90" i="1"/>
  <c r="AJ89" i="1"/>
  <c r="AG89" i="1"/>
  <c r="AA89" i="1"/>
  <c r="X89" i="1"/>
  <c r="V89" i="1"/>
  <c r="R89" i="1"/>
  <c r="P89" i="1"/>
  <c r="M89" i="1"/>
  <c r="AJ88" i="1"/>
  <c r="AG88" i="1"/>
  <c r="AA88" i="1"/>
  <c r="X88" i="1"/>
  <c r="V88" i="1"/>
  <c r="R88" i="1"/>
  <c r="P88" i="1"/>
  <c r="M88" i="1"/>
  <c r="AJ87" i="1"/>
  <c r="AG87" i="1"/>
  <c r="AA87" i="1"/>
  <c r="X87" i="1"/>
  <c r="V87" i="1"/>
  <c r="R87" i="1"/>
  <c r="P87" i="1"/>
  <c r="M87" i="1"/>
  <c r="AG86" i="1"/>
  <c r="R86" i="1"/>
  <c r="P86" i="1"/>
  <c r="AJ85" i="1"/>
  <c r="AG85" i="1"/>
  <c r="V85" i="1"/>
  <c r="P85" i="1"/>
  <c r="M85" i="1"/>
  <c r="AG84" i="1"/>
  <c r="P84" i="1"/>
  <c r="M84" i="1"/>
  <c r="AG83" i="1"/>
  <c r="P83" i="1"/>
  <c r="AG82" i="1"/>
  <c r="P82" i="1"/>
  <c r="AG81" i="1"/>
  <c r="P81" i="1"/>
  <c r="AG80" i="1"/>
  <c r="R80" i="1"/>
  <c r="P80" i="1"/>
  <c r="AG79" i="1"/>
  <c r="R79" i="1"/>
  <c r="AG78" i="1"/>
  <c r="R78" i="1"/>
  <c r="P78" i="1"/>
  <c r="AJ76" i="1"/>
  <c r="AG76" i="1"/>
  <c r="AA76" i="1"/>
  <c r="X76" i="1"/>
  <c r="V76" i="1"/>
  <c r="R76" i="1"/>
  <c r="P76" i="1"/>
  <c r="M76" i="1"/>
  <c r="L76" i="1"/>
  <c r="AJ75" i="1"/>
  <c r="AG75" i="1"/>
  <c r="AA75" i="1"/>
  <c r="X75" i="1"/>
  <c r="V75" i="1"/>
  <c r="R75" i="1"/>
  <c r="P75" i="1"/>
  <c r="M75" i="1"/>
  <c r="AG74" i="1"/>
  <c r="R74" i="1"/>
  <c r="P74" i="1"/>
  <c r="L74" i="1"/>
  <c r="AG73" i="1"/>
  <c r="R73" i="1"/>
  <c r="P73" i="1"/>
  <c r="AG72" i="1"/>
  <c r="R72" i="1"/>
  <c r="P72" i="1"/>
  <c r="AG71" i="1"/>
  <c r="P71" i="1"/>
  <c r="AG70" i="1"/>
  <c r="P70" i="1"/>
  <c r="AG69" i="1"/>
  <c r="P69" i="1"/>
  <c r="AG68" i="1"/>
  <c r="P68" i="1"/>
  <c r="AJ67" i="1"/>
  <c r="AG67" i="1"/>
  <c r="V67" i="1"/>
  <c r="P67" i="1"/>
  <c r="M67" i="1"/>
  <c r="AG66" i="1"/>
  <c r="R66" i="1"/>
  <c r="P66" i="1"/>
  <c r="AG65" i="1"/>
  <c r="R65" i="1"/>
  <c r="P65" i="1"/>
  <c r="L65" i="1"/>
  <c r="AG64" i="1"/>
  <c r="R64" i="1"/>
  <c r="P64" i="1"/>
  <c r="AG63" i="1"/>
  <c r="R63" i="1"/>
  <c r="P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R27" i="1"/>
  <c r="P27" i="1"/>
  <c r="AG25" i="1"/>
  <c r="AG24" i="1"/>
  <c r="AG23" i="1"/>
  <c r="R23" i="1"/>
  <c r="P23" i="1"/>
  <c r="AG22" i="1"/>
  <c r="R22" i="1"/>
  <c r="P22" i="1"/>
  <c r="AD21" i="1"/>
  <c r="AC21" i="1"/>
  <c r="AB21" i="1"/>
  <c r="U21" i="1"/>
  <c r="P21" i="1"/>
  <c r="AG20" i="1"/>
  <c r="R20" i="1"/>
  <c r="P20" i="1"/>
  <c r="AG19" i="1"/>
  <c r="R19" i="1"/>
  <c r="P19" i="1"/>
  <c r="AG18" i="1"/>
  <c r="R18" i="1"/>
  <c r="P18" i="1"/>
  <c r="AG17" i="1"/>
  <c r="AA17" i="1"/>
  <c r="V17" i="1"/>
  <c r="P17" i="1"/>
  <c r="AG16" i="1"/>
  <c r="AA16" i="1"/>
  <c r="V16" i="1"/>
  <c r="P16" i="1"/>
  <c r="AG15" i="1"/>
  <c r="R15" i="1"/>
  <c r="P15" i="1"/>
  <c r="AG14" i="1"/>
  <c r="R14" i="1"/>
  <c r="P14" i="1"/>
  <c r="AG13" i="1"/>
  <c r="R13" i="1"/>
  <c r="P13" i="1"/>
  <c r="R12" i="1"/>
  <c r="P12" i="1"/>
  <c r="AG8" i="1"/>
  <c r="R8" i="1"/>
  <c r="AG7" i="1"/>
  <c r="AG6" i="1"/>
  <c r="R6" i="1"/>
  <c r="P6" i="1"/>
  <c r="AG5" i="1"/>
  <c r="R5" i="1"/>
  <c r="AG4" i="1"/>
  <c r="M3" i="1"/>
  <c r="R2" i="1"/>
  <c r="P2" i="1"/>
  <c r="AB77" i="1" l="1"/>
  <c r="AC77" i="1" s="1"/>
  <c r="AB168" i="1"/>
  <c r="AC168" i="1" s="1"/>
  <c r="AC2" i="5"/>
  <c r="AD2" i="5" s="1"/>
  <c r="AC4" i="5"/>
  <c r="AD4" i="5" s="1"/>
  <c r="AC2" i="4"/>
  <c r="AD2" i="4" s="1"/>
  <c r="AC2" i="2"/>
  <c r="AD2" i="2" s="1"/>
  <c r="AB128" i="1"/>
  <c r="AC128" i="1" s="1"/>
  <c r="AD128" i="1" s="1"/>
  <c r="AD75" i="1"/>
  <c r="AB167" i="1"/>
  <c r="AC167" i="1" s="1"/>
  <c r="AD87" i="1"/>
  <c r="AC16" i="1"/>
  <c r="AB131" i="1"/>
  <c r="AC131" i="1" s="1"/>
  <c r="AD131" i="1" s="1"/>
  <c r="AB142" i="1"/>
  <c r="AC142" i="1" s="1"/>
  <c r="AB112" i="1"/>
  <c r="AC112" i="1" s="1"/>
  <c r="AC75" i="1"/>
  <c r="AD89" i="1"/>
  <c r="AB75" i="1"/>
  <c r="AD17" i="1"/>
  <c r="AD88" i="1"/>
  <c r="AB87" i="1"/>
  <c r="AC87" i="1" s="1"/>
  <c r="AB129" i="1"/>
  <c r="AC129" i="1" s="1"/>
  <c r="AD129" i="1" s="1"/>
  <c r="AD130" i="1"/>
  <c r="AD16" i="1"/>
  <c r="AD76" i="1"/>
  <c r="AD169" i="1"/>
  <c r="AD166" i="1"/>
  <c r="AD167" i="1"/>
  <c r="AC17" i="1"/>
  <c r="AD132" i="1"/>
  <c r="AB88" i="1"/>
  <c r="AC88" i="1" s="1"/>
  <c r="AB16" i="1"/>
  <c r="AB89" i="1"/>
  <c r="AC89" i="1" s="1"/>
  <c r="AB169" i="1"/>
  <c r="AC169" i="1" s="1"/>
  <c r="AB76" i="1"/>
  <c r="AC76" i="1" s="1"/>
  <c r="AB17" i="1"/>
  <c r="AD112" i="1"/>
  <c r="AD142" i="1"/>
  <c r="AB166" i="1"/>
  <c r="AC166" i="1" s="1"/>
  <c r="AB130" i="1"/>
  <c r="AC1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Evgeniya Soldatova</author>
    <author>Рецензент</author>
    <author>Reviewer</author>
  </authors>
  <commentList>
    <comment ref="M3" authorId="0" shapeId="0" xr:uid="{573CAA06-E8A4-46F3-A45A-BBECF7F5F836}">
      <text>
        <r>
          <rPr>
            <b/>
            <sz val="9"/>
            <color indexed="81"/>
            <rFont val="Tahoma"/>
            <family val="2"/>
            <charset val="204"/>
          </rPr>
          <t>Evgeniya Soldatova:</t>
        </r>
        <r>
          <rPr>
            <sz val="9"/>
            <color indexed="81"/>
            <rFont val="Tahoma"/>
            <family val="2"/>
            <charset val="204"/>
          </rPr>
          <t xml:space="preserve">
0-5 1.47%
10 0.13%</t>
        </r>
      </text>
    </comment>
    <comment ref="M78" authorId="1" shapeId="0" xr:uid="{41FBFB78-FD59-4569-8A5E-11055DE091B9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данные на разрез мощностью 1 м</t>
        </r>
      </text>
    </comment>
    <comment ref="M79" authorId="1" shapeId="0" xr:uid="{EEF7DD81-005A-409E-96BF-5E284BEEB8D4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данные на разрез мощностью 1 м</t>
        </r>
      </text>
    </comment>
    <comment ref="M80" authorId="1" shapeId="0" xr:uid="{39FC9745-071A-4E59-B7E8-FEF77AF4B588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данные на разрез мощностью 1 м</t>
        </r>
      </text>
    </comment>
    <comment ref="M81" authorId="1" shapeId="0" xr:uid="{E718F324-9530-4834-AEB4-4256811BECDE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данные на разрез мощностью 1 м</t>
        </r>
      </text>
    </comment>
    <comment ref="M82" authorId="1" shapeId="0" xr:uid="{630770DE-241F-49D5-A54A-3E292617AFF0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данные на разрез мощностью 1 м</t>
        </r>
      </text>
    </comment>
    <comment ref="M83" authorId="1" shapeId="0" xr:uid="{251E1126-8179-462B-B045-C51CB3DC72EF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данные на разрез мощностью 1 м</t>
        </r>
      </text>
    </comment>
    <comment ref="L99" authorId="1" shapeId="0" xr:uid="{87EE1E5F-C926-47BE-B16B-3D125C3A1942}">
      <text>
        <r>
          <rPr>
            <b/>
            <sz val="9"/>
            <color indexed="81"/>
            <rFont val="Tahoma"/>
            <family val="2"/>
            <charset val="204"/>
          </rPr>
          <t>Рецензент:for 30 cm depth</t>
        </r>
      </text>
    </comment>
    <comment ref="M99" authorId="1" shapeId="0" xr:uid="{6051756C-E7BD-40B1-BD48-E55B4B0F3BC8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30cm depth
</t>
        </r>
      </text>
    </comment>
    <comment ref="L104" authorId="1" shapeId="0" xr:uid="{1DEB7262-B9EB-4AD9-B08B-713E0B870668}">
      <text>
        <r>
          <rPr>
            <b/>
            <sz val="9"/>
            <color indexed="81"/>
            <rFont val="Tahoma"/>
            <family val="2"/>
            <charset val="204"/>
          </rPr>
          <t>Рецензент
есть содержание по разрезу</t>
        </r>
      </text>
    </comment>
    <comment ref="L107" authorId="1" shapeId="0" xr:uid="{03ADA5C9-3609-481E-82A3-C9A618235A22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есть данные по разрезу</t>
        </r>
      </text>
    </comment>
    <comment ref="L136" authorId="1" shapeId="0" xr:uid="{345DB6CC-A45D-473B-BCF3-DB6A03313584}">
      <text>
        <r>
          <rPr>
            <b/>
            <sz val="9"/>
            <color indexed="81"/>
            <rFont val="Tahoma"/>
            <family val="2"/>
            <charset val="204"/>
          </rPr>
          <t>Рецензент:
есть данные по глубине, но не совпадают с изотопными Jagercikova et al., 2014</t>
        </r>
      </text>
    </comment>
    <comment ref="M148" authorId="1" shapeId="0" xr:uid="{C33C5E3C-4B77-4079-96B2-811F27FEAD2E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расчитано из C/N</t>
        </r>
      </text>
    </comment>
    <comment ref="M149" authorId="1" shapeId="0" xr:uid="{413C52DF-1CFA-49B6-ABBC-08B6C0BF1F45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расчитано из C/N</t>
        </r>
      </text>
    </comment>
    <comment ref="M150" authorId="1" shapeId="0" xr:uid="{752581C9-05C9-4547-8568-0621D32E3163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расчитано из C/N</t>
        </r>
      </text>
    </comment>
    <comment ref="L151" authorId="1" shapeId="0" xr:uid="{8BAF723F-E727-40F9-91BD-3A5FD0718C93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есть данные по глубине
</t>
        </r>
      </text>
    </comment>
    <comment ref="U151" authorId="1" shapeId="0" xr:uid="{03DCFB9A-1134-42DA-86A2-69E7836FD741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расчитано из C/N</t>
        </r>
      </text>
    </comment>
    <comment ref="AA151" authorId="1" shapeId="0" xr:uid="{812EBCCD-5D16-4E0E-B106-1D708EDC6782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молярные отношения</t>
        </r>
      </text>
    </comment>
    <comment ref="AL151" authorId="1" shapeId="0" xr:uid="{5B06E703-F026-48A2-BB6E-82B2B74F7307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молярные отношения</t>
        </r>
      </text>
    </comment>
    <comment ref="L152" authorId="1" shapeId="0" xr:uid="{59E3012F-A5CC-4783-A2BC-FB8823E0ACFD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есть данные по глубине</t>
        </r>
      </text>
    </comment>
    <comment ref="U152" authorId="1" shapeId="0" xr:uid="{BECFD5CF-1BD3-45A8-873C-8835C8B14B36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расчитано из C/N</t>
        </r>
      </text>
    </comment>
    <comment ref="AA152" authorId="1" shapeId="0" xr:uid="{E8F32674-E30C-4A88-8162-AA1E80305102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Молярное отношение
</t>
        </r>
      </text>
    </comment>
    <comment ref="AL152" authorId="1" shapeId="0" xr:uid="{9980F16A-908E-407A-AD66-69C165EFB82A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Молярное отношение
</t>
        </r>
      </text>
    </comment>
    <comment ref="L153" authorId="1" shapeId="0" xr:uid="{0715F416-B644-46E1-A309-B9B7E21348A6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есть данные по глубине</t>
        </r>
      </text>
    </comment>
    <comment ref="U153" authorId="1" shapeId="0" xr:uid="{F2FC4C8D-FBE6-413E-B490-DDAB14DAAD25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расчитано из C/N</t>
        </r>
      </text>
    </comment>
    <comment ref="AA153" authorId="1" shapeId="0" xr:uid="{4EE18B59-128C-4087-9832-20FB638B3D67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молярное отношение</t>
        </r>
      </text>
    </comment>
    <comment ref="AL153" authorId="1" shapeId="0" xr:uid="{9E32265E-83F0-4FE8-B9FB-98626DE85AB5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молярное отношение</t>
        </r>
      </text>
    </comment>
    <comment ref="L160" authorId="1" shapeId="0" xr:uid="{CB7EDF43-8595-4F80-AD7A-5F9053DA117A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есть данные по глубине</t>
        </r>
      </text>
    </comment>
    <comment ref="U160" authorId="1" shapeId="0" xr:uid="{51D07D5F-42A3-4E3E-BCA5-5E1AF107CEA0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total</t>
        </r>
      </text>
    </comment>
    <comment ref="L161" authorId="1" shapeId="0" xr:uid="{516339D0-B60B-4463-AC6B-28F3A66AB022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есть даные по глубине</t>
        </r>
      </text>
    </comment>
    <comment ref="U161" authorId="1" shapeId="0" xr:uid="{5D92897D-6D7E-42EC-98E7-59AE652AFE7A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total</t>
        </r>
      </text>
    </comment>
    <comment ref="L162" authorId="1" shapeId="0" xr:uid="{4F04BE35-D8B5-433F-A943-15BA7D72EFC9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есть данные по глубине</t>
        </r>
      </text>
    </comment>
    <comment ref="U162" authorId="1" shapeId="0" xr:uid="{7119B6EB-44CD-4AF7-9B7E-184FA1F14B3C}">
      <text>
        <r>
          <rPr>
            <b/>
            <sz val="9"/>
            <color indexed="81"/>
            <rFont val="Tahoma"/>
            <family val="2"/>
            <charset val="204"/>
          </rPr>
          <t>Рецензент:</t>
        </r>
        <r>
          <rPr>
            <sz val="9"/>
            <color indexed="81"/>
            <rFont val="Tahoma"/>
            <family val="2"/>
            <charset val="204"/>
          </rPr>
          <t xml:space="preserve">
total</t>
        </r>
      </text>
    </comment>
    <comment ref="L169" authorId="2" shapeId="0" xr:uid="{F1236AD8-9324-4DE4-B15B-41E745513079}">
      <text>
        <r>
          <rPr>
            <b/>
            <sz val="9"/>
            <color indexed="81"/>
            <rFont val="Tahoma"/>
            <family val="2"/>
            <charset val="204"/>
          </rPr>
          <t>Reviewer:</t>
        </r>
        <r>
          <rPr>
            <sz val="9"/>
            <color indexed="81"/>
            <rFont val="Tahoma"/>
            <family val="2"/>
            <charset val="204"/>
          </rPr>
          <t xml:space="preserve">
есть данные по разрезу</t>
        </r>
      </text>
    </comment>
  </commentList>
</comments>
</file>

<file path=xl/sharedStrings.xml><?xml version="1.0" encoding="utf-8"?>
<sst xmlns="http://schemas.openxmlformats.org/spreadsheetml/2006/main" count="1750" uniqueCount="440">
  <si>
    <t>NO</t>
    <phoneticPr fontId="0" type="noConversion"/>
  </si>
  <si>
    <t>Location</t>
  </si>
  <si>
    <t>Ecosystem</t>
  </si>
  <si>
    <t>Ecosystem particular</t>
  </si>
  <si>
    <t>Soil Type</t>
  </si>
  <si>
    <t>MAP
(mm)</t>
  </si>
  <si>
    <t>Clay (%)
0-10 (cm)</t>
    <phoneticPr fontId="0" type="noConversion"/>
  </si>
  <si>
    <t>N (%)
0-10 (cm)</t>
    <phoneticPr fontId="0" type="noConversion"/>
  </si>
  <si>
    <t>Depth
(cm)</t>
  </si>
  <si>
    <t>SOC
(%)</t>
  </si>
  <si>
    <t>LgC</t>
  </si>
  <si>
    <t>δ13C
‰</t>
    <phoneticPr fontId="0" type="noConversion"/>
  </si>
  <si>
    <t>ε (C)
‰</t>
  </si>
  <si>
    <t>Beta 
value ( C)</t>
  </si>
  <si>
    <t>R2</t>
    <phoneticPr fontId="0" type="noConversion"/>
  </si>
  <si>
    <t>N (%)</t>
  </si>
  <si>
    <t>LgN</t>
  </si>
  <si>
    <t>δ15N
‰</t>
  </si>
  <si>
    <t>ε (N)
‰</t>
  </si>
  <si>
    <t>Beta 
value (N)</t>
  </si>
  <si>
    <t>R2</t>
  </si>
  <si>
    <t>C/N</t>
  </si>
  <si>
    <t>C/N av.30cm</t>
  </si>
  <si>
    <t>C/N av.30(mineral)</t>
  </si>
  <si>
    <t>C/N av.</t>
  </si>
  <si>
    <t>Authors</t>
  </si>
  <si>
    <t>References</t>
    <phoneticPr fontId="0" type="noConversion"/>
  </si>
  <si>
    <t>Fine sites</t>
  </si>
  <si>
    <t>Queensland, Australia</t>
  </si>
  <si>
    <t>Tropical rain Forest</t>
  </si>
  <si>
    <t>Forest</t>
  </si>
  <si>
    <t>Rainforest</t>
  </si>
  <si>
    <t xml:space="preserve"> Xanthozem (yellow friable earths)</t>
  </si>
  <si>
    <t>0-5</t>
  </si>
  <si>
    <t>Wynn et al. 2005</t>
  </si>
  <si>
    <t>Rayleigh distillation and the depth profile of 13C/12C ratios of soil organic carbon from</t>
  </si>
  <si>
    <t>KFR</t>
  </si>
  <si>
    <t>Kakamega, Kenya</t>
  </si>
  <si>
    <t>Ultisol</t>
  </si>
  <si>
    <t>Litter</t>
  </si>
  <si>
    <t>Krull et al. 2002</t>
  </si>
  <si>
    <t>Soil Organic Matter Decomposition and Turnover in a Tropical Ultisol: Evidence from δ13C, δ15N and Geochemistry</t>
  </si>
  <si>
    <t>Goodwin Creek Lower</t>
  </si>
  <si>
    <t>Mississippi Basin, USA</t>
  </si>
  <si>
    <t>Temperate forest</t>
  </si>
  <si>
    <t>Mixed</t>
  </si>
  <si>
    <t>Loess, Typic Fragiudalfs</t>
  </si>
  <si>
    <t>Litter/leaf</t>
  </si>
  <si>
    <t>Wynn et al. 2006; Harden et al. 1999</t>
  </si>
  <si>
    <t>Stable carbon isotope depth profiles and soil organic carbon dynamics in the lower Mississippi Basin
Dynamic replacement and loss of soil carbon on eroding cropland</t>
  </si>
  <si>
    <t>Temperate Mixed forest</t>
  </si>
  <si>
    <t>Goodwin Creek upper</t>
  </si>
  <si>
    <t xml:space="preserve">Mixed </t>
  </si>
  <si>
    <t>KY1</t>
  </si>
  <si>
    <t>Kentucky, USA</t>
  </si>
  <si>
    <t>Acton et al. 2013</t>
  </si>
  <si>
    <t>Carbon isotopes for estimating soil decomposition and physical mixing in well-drained forest soils</t>
  </si>
  <si>
    <t>KY2</t>
  </si>
  <si>
    <t>KY3</t>
  </si>
  <si>
    <t>AU1</t>
  </si>
  <si>
    <t>New south Wales, Australia</t>
  </si>
  <si>
    <t>Wechelderzande</t>
  </si>
  <si>
    <t>Wechelderzande, Belgium</t>
  </si>
  <si>
    <t>Temperate grassland</t>
  </si>
  <si>
    <t>Grassland</t>
  </si>
  <si>
    <t>Plagganthrept</t>
  </si>
  <si>
    <t>Accoe et al. 2003</t>
  </si>
  <si>
    <t>Relationship between soil organic C degradability and the evolution of the d13C signature in profiles under</t>
  </si>
  <si>
    <t>Melle</t>
  </si>
  <si>
    <t>Melle, Belgium</t>
  </si>
  <si>
    <t>Glossic Hapludalf</t>
  </si>
  <si>
    <t>Watervliet</t>
  </si>
  <si>
    <t>Watervliet, Belgium</t>
  </si>
  <si>
    <t>Oxyaquic Udifluvent</t>
  </si>
  <si>
    <t>80 year cut</t>
  </si>
  <si>
    <t>Nova Scotia, Canada</t>
  </si>
  <si>
    <t>orthic hummo-ferric podzols</t>
  </si>
  <si>
    <t>Organic</t>
  </si>
  <si>
    <t>Diochon et al., 2009</t>
  </si>
  <si>
    <t>Looking deeper: An investigation of soil carbon losses following harvesting from a managed northeastern red spruce (Picea rubens Sarg.) forest chronosequence</t>
  </si>
  <si>
    <t>125 year cut</t>
  </si>
  <si>
    <t>WKS</t>
  </si>
  <si>
    <t>Dinghushan, China</t>
  </si>
  <si>
    <t>Tropical moist forest</t>
  </si>
  <si>
    <t>Ferralsols</t>
  </si>
  <si>
    <t>Chen et al. 2005</t>
  </si>
  <si>
    <t>Spatial and temporal distribution of carbon isotopes in soil organic matter at the Dinghushan Biosphere Reserve, South China</t>
  </si>
  <si>
    <t>QYS</t>
  </si>
  <si>
    <t>Rainforest broadleaf</t>
  </si>
  <si>
    <t>KK</t>
  </si>
  <si>
    <t>Coniferous</t>
  </si>
  <si>
    <t>forest</t>
  </si>
  <si>
    <t>Colorado Island, Panama</t>
  </si>
  <si>
    <t>Tropical moist Forest</t>
  </si>
  <si>
    <t>Oxisols</t>
  </si>
  <si>
    <t>Schwendenmann and Pendall 2006</t>
  </si>
  <si>
    <t>Effects of forest conversion into grassland on soil aggregate structure and carbon storage in Panama: evidence from soil</t>
  </si>
  <si>
    <t>Chandemane, India</t>
  </si>
  <si>
    <t>Ferralitic</t>
  </si>
  <si>
    <t>Mariotti and Peterschmitt 1994</t>
  </si>
  <si>
    <t>Forest savanna ecotone dynamics in India as revealed by carbon isotope ratios of soil organic matter</t>
  </si>
  <si>
    <t>Archive-1900</t>
  </si>
  <si>
    <t xml:space="preserve"> Cheronzem, Russian</t>
  </si>
  <si>
    <t>Chernozem</t>
  </si>
  <si>
    <t>Torn et al. 2002</t>
  </si>
  <si>
    <t>Organic carbon and carbon isotopes in modern and 100 year old archives of the Russian steppe</t>
  </si>
  <si>
    <t>modern 1</t>
  </si>
  <si>
    <t xml:space="preserve"> Kamennaya, Russian</t>
  </si>
  <si>
    <t>modern 2</t>
  </si>
  <si>
    <t xml:space="preserve">Kalimantan, Indonesian </t>
  </si>
  <si>
    <t>Typic Paleudults</t>
  </si>
  <si>
    <t>Yonekura et al. 2012</t>
  </si>
  <si>
    <t>Dynamics of soil carbon following destruction of tropical rainforest and the subsequent establishment of Imperata</t>
  </si>
  <si>
    <t>El Progreso</t>
  </si>
  <si>
    <t>California USA</t>
  </si>
  <si>
    <t>Medeterenian shrubland</t>
  </si>
  <si>
    <t>Shrubland</t>
  </si>
  <si>
    <t>Mediteranean, perennial</t>
  </si>
  <si>
    <t>Arenosol</t>
  </si>
  <si>
    <t>0-2</t>
  </si>
  <si>
    <t>Amundson et al. 1994</t>
  </si>
  <si>
    <t>The relationship of precipitation seasonality to the lora and stable isotope chemistry of soils in the Vizcaino desert, Baja California, Mexico</t>
  </si>
  <si>
    <t>northeastern Costa Rica</t>
  </si>
  <si>
    <r>
      <rPr>
        <sz val="11"/>
        <rFont val="Times New Roman"/>
        <family val="1"/>
        <charset val="204"/>
      </rPr>
      <t>Dystropept</t>
    </r>
  </si>
  <si>
    <t>Fine roots</t>
  </si>
  <si>
    <t>0-100</t>
  </si>
  <si>
    <t>Powers and Schlesinger 2002a, b</t>
  </si>
  <si>
    <t>Geographic and vertical patterns of stable carbon isotopes in tropical rain forest soils of Costa Rica</t>
  </si>
  <si>
    <t>0-10</t>
  </si>
  <si>
    <t>10-20</t>
  </si>
  <si>
    <r>
      <rPr>
        <sz val="11"/>
        <rFont val="Times New Roman"/>
        <family val="1"/>
        <charset val="204"/>
      </rPr>
      <t>Tropohumult</t>
    </r>
  </si>
  <si>
    <t>10-20,</t>
  </si>
  <si>
    <r>
      <rPr>
        <sz val="11"/>
        <rFont val="Times New Roman"/>
        <family val="1"/>
        <charset val="204"/>
      </rPr>
      <t>Dystrandept</t>
    </r>
  </si>
  <si>
    <r>
      <rPr>
        <sz val="11"/>
        <rFont val="Times New Roman"/>
        <family val="1"/>
        <charset val="204"/>
      </rPr>
      <t>Troporthent</t>
    </r>
  </si>
  <si>
    <t>MO</t>
  </si>
  <si>
    <t>Manaus, Brazil</t>
  </si>
  <si>
    <t>Oxisol</t>
  </si>
  <si>
    <t>Telles et al. 2003</t>
  </si>
  <si>
    <t>Influence of soil texture on carbon dynamics and storage potential in tropical forest soils of Amazonia</t>
  </si>
  <si>
    <t>SO</t>
  </si>
  <si>
    <t>SU</t>
  </si>
  <si>
    <t>PO</t>
  </si>
  <si>
    <t>Spurce</t>
  </si>
  <si>
    <t>Brevens bruk, Sweden</t>
  </si>
  <si>
    <t>Litterfall</t>
  </si>
  <si>
    <r>
      <t>Bostr</t>
    </r>
    <r>
      <rPr>
        <sz val="10"/>
        <rFont val="Calibri"/>
        <family val="2"/>
        <charset val="204"/>
      </rPr>
      <t>ö</t>
    </r>
    <r>
      <rPr>
        <sz val="10"/>
        <rFont val="Times New Roman"/>
        <family val="1"/>
      </rPr>
      <t>m et al. 2007</t>
    </r>
  </si>
  <si>
    <t>Isotope fractionation and 13C enrichment in soil profiles during the decomposition of soil organic matter</t>
  </si>
  <si>
    <t>Ceanothus</t>
  </si>
  <si>
    <t>Mediterranean shrubland</t>
  </si>
  <si>
    <t>Mediterranean, mountainous</t>
  </si>
  <si>
    <t>Litter (OL)</t>
  </si>
  <si>
    <t>Feng et al. 1999</t>
  </si>
  <si>
    <t>Distribution, accumulation, and fluxes of soil carbon in four monoculture lysimeters at San Dimas Experimental Forest, California</t>
  </si>
  <si>
    <t>Chamise</t>
  </si>
  <si>
    <t>Oak</t>
  </si>
  <si>
    <t>Pine</t>
  </si>
  <si>
    <t>Forest_ariquemes</t>
  </si>
  <si>
    <t>Rondonia state, Brazil</t>
  </si>
  <si>
    <t>Pessenda et al.1998</t>
  </si>
  <si>
    <t>C14 daing and stable carbon isotopes of soil organic matter in forest savanna boundary areas in the southern Brazilian Amazon region</t>
  </si>
  <si>
    <t>Forest_P.Bueno</t>
  </si>
  <si>
    <t>Forest (50 km)</t>
  </si>
  <si>
    <t>Humaita, Brazil</t>
  </si>
  <si>
    <t>200 kyr</t>
  </si>
  <si>
    <t>Mediterranean grassland</t>
  </si>
  <si>
    <t>Mediterrenian annual</t>
  </si>
  <si>
    <t>Baisden et al. 2002</t>
  </si>
  <si>
    <t>A multi-isotope C and N modeling analysis of soil organic matter turnover and transport as a function of soil depth in a California annual grassland soil chronosequence.</t>
  </si>
  <si>
    <t>600 kyr</t>
  </si>
  <si>
    <t>Mediterranean annual</t>
  </si>
  <si>
    <t>A multi-isotope C and N modeling analysis of soil organic matter turnover and transport as a function of soil depth in a California annual grassland soil chronosequence.</t>
    <phoneticPr fontId="0" type="noConversion"/>
  </si>
  <si>
    <t>3000 kyr</t>
  </si>
  <si>
    <t>MT-SP5 240 ka</t>
  </si>
  <si>
    <t>Typic Hapludalfs</t>
  </si>
  <si>
    <t>0-15</t>
  </si>
  <si>
    <t>Masiello et al. 2004</t>
  </si>
  <si>
    <t>Weathering controls on mechanisms of carbon storage in grassland soils</t>
  </si>
  <si>
    <t>WP-O 118 ka</t>
  </si>
  <si>
    <t>Pachic Haplumbrepts</t>
  </si>
  <si>
    <t>MT-SP 4b 124 ka</t>
  </si>
  <si>
    <t>0-16</t>
  </si>
  <si>
    <t>MT-SP 2 40 ka</t>
  </si>
  <si>
    <t>MT-SP 3 29 ka</t>
  </si>
  <si>
    <t>Entic and Typic Hapludolls</t>
  </si>
  <si>
    <t>0-8</t>
  </si>
  <si>
    <t>MT-SP 8 3.9 ka</t>
  </si>
  <si>
    <t>0-22</t>
  </si>
  <si>
    <t>Calcic kastanozem (Siltic)</t>
  </si>
  <si>
    <t>Buryatiya, Russia</t>
  </si>
  <si>
    <t>Deciduous</t>
  </si>
  <si>
    <t>Kastanozem</t>
  </si>
  <si>
    <t>Andreeva et al. 2013</t>
  </si>
  <si>
    <t>Stable isotope (d13C, d15N, d18O) record of soils in Buryatia, southern Siberia: Implications for biogeochemical and paleoclimatic interpretations</t>
  </si>
  <si>
    <t>Folic Cambisol (Humic, Dystric)</t>
  </si>
  <si>
    <t>Cambisol</t>
  </si>
  <si>
    <t>loamy grassland</t>
  </si>
  <si>
    <t>Baden-Württemberg, Germany</t>
  </si>
  <si>
    <t>Gleyic Cambisol</t>
  </si>
  <si>
    <t>Schneckenberger and Kuzyakov 2007</t>
  </si>
  <si>
    <t>Carbon sequestration under Miscanthus in sandy and loamy soils estimated by natural 13C abundance</t>
  </si>
  <si>
    <t>RB</t>
  </si>
  <si>
    <t>Eastern Kentucky, USA</t>
  </si>
  <si>
    <t>Ultisols</t>
  </si>
  <si>
    <t>Campbell et al. 2009</t>
  </si>
  <si>
    <t>Carbon and Nitrogen Isotopic Measurements from Southern Appalachian Soils: Assessing Soil Carbon Sequestration</t>
  </si>
  <si>
    <t>AR</t>
  </si>
  <si>
    <t>WB</t>
  </si>
  <si>
    <t>Inceptisol</t>
  </si>
  <si>
    <t>GB</t>
  </si>
  <si>
    <t>1LP</t>
  </si>
  <si>
    <t>Eastern Tennessee, USA</t>
  </si>
  <si>
    <t>Garten et al. 2000</t>
  </si>
  <si>
    <t>Climate controls on forest soil C isotope ratios in the southern appachian mountains</t>
  </si>
  <si>
    <t>2WB</t>
  </si>
  <si>
    <t>3SB</t>
  </si>
  <si>
    <t>4MH</t>
  </si>
  <si>
    <t>5BB</t>
  </si>
  <si>
    <t>Mountainous Temperate forest</t>
  </si>
  <si>
    <t>6SP</t>
  </si>
  <si>
    <t>Onteario, Canada</t>
  </si>
  <si>
    <t>Orthic Humic Gleyso</t>
  </si>
  <si>
    <t>leaves</t>
  </si>
  <si>
    <t>Gregorich et al. 1995</t>
  </si>
  <si>
    <t>Turnover of soil organic matter and storage of corn residue carbon estimated from natural 13C abundance</t>
  </si>
  <si>
    <t xml:space="preserve">Wiconsin,USA </t>
  </si>
  <si>
    <t>Broadleaf</t>
  </si>
  <si>
    <t>Natehoffer and Fry 1988</t>
  </si>
  <si>
    <t>Controls on natural nitrogen and carbon abundance in forest soil organic matter</t>
  </si>
  <si>
    <t>Yarraman State Forest</t>
  </si>
  <si>
    <t>Subtropical  Forest</t>
  </si>
  <si>
    <t xml:space="preserve">Red Ferrosol </t>
  </si>
  <si>
    <t>Leafs</t>
  </si>
  <si>
    <t>Leaf</t>
  </si>
  <si>
    <t>Richards et al.2007</t>
  </si>
  <si>
    <t>Soil carbon turnover and sequestration in native subtropical tree plantations</t>
  </si>
  <si>
    <t>Para, Brazil</t>
  </si>
  <si>
    <t>Desjardins et al.1994</t>
  </si>
  <si>
    <t>Organic carbon and 13C contents in soils and soil size-fractions and their changes due to deforestation and pasture</t>
  </si>
  <si>
    <t>Ivory Coast</t>
  </si>
  <si>
    <t>Tropical Forest</t>
  </si>
  <si>
    <t>Ferrasol</t>
  </si>
  <si>
    <t>Martin et al. 1990</t>
  </si>
  <si>
    <t>Estimate of organic matter turnover rate in a savanna soil by 13C natural abundance measurements</t>
  </si>
  <si>
    <t>Nagoya, Japan</t>
  </si>
  <si>
    <t>A 0L</t>
  </si>
  <si>
    <t>Litter A 0L</t>
  </si>
  <si>
    <t>Koarashi et al. 2005</t>
  </si>
  <si>
    <t>Radiocarbon and stable carbon isotope compositions of chemically fractionated soil organic matter in a temperate-zone forest</t>
  </si>
  <si>
    <t>Wakayama, Japan</t>
  </si>
  <si>
    <t>Dystrochrepts, broadleaf</t>
  </si>
  <si>
    <t>Litter (A. firma)</t>
  </si>
  <si>
    <t>Arai and Tokuchi 2010</t>
  </si>
  <si>
    <t>Factors contributing to greater soil organic carbon accumulation after afforestation in a Japanese coniferous plantation as determined by stable and radioactive isotopes</t>
  </si>
  <si>
    <t>Tsuga forest</t>
  </si>
  <si>
    <t>Taiwan, China</t>
  </si>
  <si>
    <t>Mountainous Temperate Forest</t>
  </si>
  <si>
    <t>Dystric Cryochrepts</t>
  </si>
  <si>
    <t>Leave (Y. nittakayamensis)</t>
  </si>
  <si>
    <t>Chiang et al. 2004</t>
  </si>
  <si>
    <t>Changes in the grassland-forest boundary at Ta-Ta-Chia long term ecological research (LTER) site detected by stable isotope ratios of soil organic matter</t>
  </si>
  <si>
    <t>NT</t>
  </si>
  <si>
    <t>Abong Mbang, Cameroon</t>
  </si>
  <si>
    <t>Subtropical forest</t>
  </si>
  <si>
    <t>Desjardins et al. 2013</t>
  </si>
  <si>
    <t>δ13C variation of soil organic matter as an indicator of vegetation change during the Holocene in central Cameroon</t>
  </si>
  <si>
    <t>AM</t>
  </si>
  <si>
    <t>δ13C variation of soil organic matter as an indicator of vegetation change during the Holocene in central Cameroon</t>
    <phoneticPr fontId="0" type="noConversion"/>
  </si>
  <si>
    <t>BI</t>
  </si>
  <si>
    <t>Botucatu, Brazil</t>
  </si>
  <si>
    <t>Tropical forest</t>
  </si>
  <si>
    <t>Gouveia et al. 2002</t>
  </si>
  <si>
    <t>Carbon isotopes in charcoal and soils in studies of paleovegetation and climate changes during the late Pleistocene and the Holocene in the southeast and centerwest regions of Brazil</t>
  </si>
  <si>
    <t>PL</t>
  </si>
  <si>
    <t>Sao Paulo, Brazil</t>
  </si>
  <si>
    <t>SM</t>
  </si>
  <si>
    <t>Québec, Canada</t>
  </si>
  <si>
    <t>Leaves</t>
  </si>
  <si>
    <t>Marty et al. 2011</t>
  </si>
  <si>
    <t>Isotopic compositions of S, N and C in soils and vegetation of three forest types in Québec, Canada</t>
  </si>
  <si>
    <t>BF</t>
  </si>
  <si>
    <t>BS</t>
  </si>
  <si>
    <t>forest Mature</t>
  </si>
  <si>
    <t>Bartlett, USA</t>
  </si>
  <si>
    <t>Spodosols (Typic Haplorthods)</t>
  </si>
  <si>
    <t>Zummo and Friedland 2011</t>
  </si>
  <si>
    <t>Soil carbon release along a gradient of physical disturbance in a harvested northern hardwood forest</t>
  </si>
  <si>
    <t>110 yr forest</t>
  </si>
  <si>
    <t>Prest et al. 2014</t>
  </si>
  <si>
    <t>Mineral soil carbon and nitrogen still low three decades following clearcut harvesting in a typical Acadian Forest stand</t>
  </si>
  <si>
    <t>35 yr forest</t>
  </si>
  <si>
    <t>WB</t>
    <phoneticPr fontId="0" type="noConversion"/>
  </si>
  <si>
    <t>Tennessee and North Carolina, USA</t>
    <phoneticPr fontId="0" type="noConversion"/>
  </si>
  <si>
    <t>organic</t>
    <phoneticPr fontId="0" type="noConversion"/>
  </si>
  <si>
    <t>organic</t>
  </si>
  <si>
    <t>Garten 2006; Garten and Hanson 2006</t>
  </si>
  <si>
    <t>Relationships among forest soil C isotopic composition, partitioning, and turnover times</t>
  </si>
  <si>
    <t>MB</t>
  </si>
  <si>
    <t>Relationships among forest soil C isotopic composition, partitioning, and turnover times</t>
    <phoneticPr fontId="0" type="noConversion"/>
  </si>
  <si>
    <t>MC</t>
  </si>
  <si>
    <t>SB</t>
  </si>
  <si>
    <t>MH</t>
  </si>
  <si>
    <t>TD</t>
  </si>
  <si>
    <t>NG</t>
  </si>
  <si>
    <t>BB</t>
  </si>
  <si>
    <t>SP</t>
  </si>
  <si>
    <t>Harapan forest</t>
  </si>
  <si>
    <t>Sumatra, Indonesia</t>
  </si>
  <si>
    <t>Tropical forest</t>
    <phoneticPr fontId="0" type="noConversion"/>
  </si>
  <si>
    <t>Littet (OL)</t>
  </si>
  <si>
    <t>Guillaume et al. 2015</t>
  </si>
  <si>
    <t>Losses of soil carbon by converting tropical forest to plantations: erosion and decomposition estimated by d13C</t>
  </si>
  <si>
    <t>Bukit forest</t>
  </si>
  <si>
    <t>Losses of soil carbon by converting tropical forest to plantations: erosion and decomposition estimated by d13C</t>
    <phoneticPr fontId="0" type="noConversion"/>
  </si>
  <si>
    <t>Kotumsar</t>
  </si>
  <si>
    <t>Chhatisgarh, Central India</t>
  </si>
  <si>
    <t>Alfisols</t>
  </si>
  <si>
    <t>Laskar et al. 2016</t>
    <phoneticPr fontId="0" type="noConversion"/>
  </si>
  <si>
    <t>Stable and radioactive carbon in forest soils of Chhattisgarh,Central India: Implications for tropical soil carbon dynamics and stable carbon isotope evolution</t>
  </si>
  <si>
    <t>Tirathgarh</t>
  </si>
  <si>
    <t xml:space="preserve">Forest </t>
  </si>
  <si>
    <t>Stable and radioactive carbon in forest soils of Chhattisgarh,Central India: Implications for tropical soil carbon dynamics and stable carbon isotope evolution</t>
    <phoneticPr fontId="0" type="noConversion"/>
  </si>
  <si>
    <t>Washington State, USA</t>
  </si>
  <si>
    <t>Lawrence et al. 2015</t>
    <phoneticPr fontId="0" type="noConversion"/>
  </si>
  <si>
    <t>Long-term controls on soil organic carbon with depth and time: A case study from the Cowlitz River Chronosequence, WA USA</t>
  </si>
  <si>
    <t>Long-term controls on soil organic carbon with depth and time: A case study from the Cowlitz River Chronosequence, WA USA</t>
    <phoneticPr fontId="0" type="noConversion"/>
  </si>
  <si>
    <t>mixed forest</t>
  </si>
  <si>
    <t>Guiyang, China</t>
    <phoneticPr fontId="0" type="noConversion"/>
  </si>
  <si>
    <t>Tu et al. 2011</t>
    <phoneticPr fontId="0" type="noConversion"/>
  </si>
  <si>
    <t>Sources of dissolved organic carbon in forest soils: evidences from the differences of organic carbon concentration and isotope comp</t>
  </si>
  <si>
    <t>Pure Masson pine forest</t>
  </si>
  <si>
    <t>Sources of dissolved organic carbon in forest soils: evidences from the differences of organic carbon concentration and isotope comp</t>
    <phoneticPr fontId="0" type="noConversion"/>
  </si>
  <si>
    <t>Shrub</t>
  </si>
  <si>
    <t>Subtropical shrubland</t>
  </si>
  <si>
    <t>Feucherolles</t>
  </si>
  <si>
    <t>Parisian Basin, France</t>
  </si>
  <si>
    <t>Temperate deciduous forest</t>
  </si>
  <si>
    <t>Decidous</t>
  </si>
  <si>
    <t>Luvisol</t>
  </si>
  <si>
    <t>Camino-Serrano et al. 2019</t>
  </si>
  <si>
    <t>Including Stable Carbon Isotopes to Evaluate the Dynamics of Soil Carbon in the Land‐Surface Model ORCHIDEE</t>
  </si>
  <si>
    <t>Mons</t>
  </si>
  <si>
    <t>MEBF</t>
  </si>
  <si>
    <t>Guangdong Province, China</t>
  </si>
  <si>
    <t>Ultisol and Oxisol</t>
  </si>
  <si>
    <t>Xiong et al. 2020</t>
  </si>
  <si>
    <t>Soil organic carbon turnover following forest restoration in south China: Evidence from stable carbon isotopes</t>
  </si>
  <si>
    <t>NP1</t>
  </si>
  <si>
    <t>Beechwood</t>
  </si>
  <si>
    <t>Moncayo Natural Park (Iberian Range, northeast Spain)</t>
  </si>
  <si>
    <t>Mountainous Forest (temperate)</t>
  </si>
  <si>
    <t>Podzol</t>
  </si>
  <si>
    <t>Girona-Garcia et al. 2018</t>
  </si>
  <si>
    <t>Soil C and N isotope composition after a centennial Scots pine afforestation in podzols of native European beech forests in NE-Spain</t>
  </si>
  <si>
    <t>Pinewood</t>
  </si>
  <si>
    <t>Meadow</t>
  </si>
  <si>
    <t>Haibei Alpine Meadow Ecosystem Research Station, Tibetan Plateau, China</t>
  </si>
  <si>
    <t>Mountainous grassland</t>
  </si>
  <si>
    <t>Hou et al. 2019</t>
  </si>
  <si>
    <t>Changes in soil organic matter stability with depth in two alpine ecosystems on the Tibetan Plateau</t>
  </si>
  <si>
    <t>Mountainous shrubland</t>
  </si>
  <si>
    <t>Douglas fir</t>
  </si>
  <si>
    <t>Rhineland, Germany</t>
  </si>
  <si>
    <t>Regosols</t>
  </si>
  <si>
    <t>Litter(OL)</t>
  </si>
  <si>
    <t>Lorenz et al. 2020</t>
  </si>
  <si>
    <t xml:space="preserve">The linkage of 13C and 15N soil depth gradients with C:N and O:C stoichiometry reveals tree species effects on organic matter turnover in soil </t>
  </si>
  <si>
    <t>Beech</t>
  </si>
  <si>
    <t>12 Slash pine</t>
  </si>
  <si>
    <t>Qianyanzhou Forest Experimental Station, Jiangxi Province, China</t>
  </si>
  <si>
    <t>Udic Ferrisols</t>
  </si>
  <si>
    <t>Wang et al. 2011</t>
  </si>
  <si>
    <t>Effects of afforestation on soil carbon turnover in China’s subtropical region</t>
  </si>
  <si>
    <t>27 Fir forest</t>
  </si>
  <si>
    <t>30 Fir forest</t>
  </si>
  <si>
    <t>Shoulder Pit 2</t>
  </si>
  <si>
    <t>Spring Brook watershed, USA</t>
  </si>
  <si>
    <t>Typic Dystrudepts</t>
  </si>
  <si>
    <t>Fisher et al. 2018</t>
  </si>
  <si>
    <t>Soil carbon redistribution and organo-mineral associations after lateral soil movement and mixing in a first-order forest watershed</t>
  </si>
  <si>
    <t>Back-slope Pit 3</t>
  </si>
  <si>
    <t>Toeslope Pit 6</t>
  </si>
  <si>
    <t>Hummock Gangcha (GC)</t>
  </si>
  <si>
    <t>Qinghai-Tibet platau, China</t>
  </si>
  <si>
    <t>Mountainous grassland (arid climate)</t>
  </si>
  <si>
    <t>Calcic Kastanozems</t>
  </si>
  <si>
    <t>Li et al. 2020 b</t>
  </si>
  <si>
    <t>The effect of climatic and edaphic factors on soil organic carbon turnover in hummocks based on δ13C on the Qinghai-Tibet Plateau</t>
  </si>
  <si>
    <t>Control Gangcha (GC)</t>
  </si>
  <si>
    <t>Hummock Chengduo (CD)</t>
  </si>
  <si>
    <t>Mountainous grassland (semi-humid climate)</t>
  </si>
  <si>
    <t>Control Chengduo (CD)</t>
  </si>
  <si>
    <t>Hummock Geermu (GEM)</t>
  </si>
  <si>
    <t>Montainous  grassland (semi-arid)</t>
  </si>
  <si>
    <t>Control  Geermu (GEM)</t>
  </si>
  <si>
    <t>Clastic carbonate sedimentary (CCS)</t>
  </si>
  <si>
    <t>Kangaresh watershed, Iran</t>
  </si>
  <si>
    <t>Montainous  grassland (meditteranean climate)</t>
  </si>
  <si>
    <t>Cambisols</t>
  </si>
  <si>
    <t>Karimi Nezhad 2019</t>
  </si>
  <si>
    <t>Storage and drivers of soil organic carbon and nitrogen in a rangeland ecosystem across a lithosequence in western Iran</t>
  </si>
  <si>
    <t>Non-foliated metamorphic (NFM)</t>
  </si>
  <si>
    <t>Intermediate plutonic (IP)</t>
  </si>
  <si>
    <t>Continious forest</t>
  </si>
  <si>
    <t>Black Forest, Germany</t>
  </si>
  <si>
    <t>Brunn et al. 2017</t>
  </si>
  <si>
    <t>Three decades following afforestation are sufficient to yield d13C depth profiles</t>
  </si>
  <si>
    <t xml:space="preserve">Haast chronosequence </t>
  </si>
  <si>
    <t>Haast, New Zealand</t>
    <phoneticPr fontId="0" type="noConversion"/>
  </si>
  <si>
    <t>Litter (Oi)</t>
  </si>
  <si>
    <t>Brunn et al. 2016</t>
  </si>
  <si>
    <t>Vertical distribution of carbon and nitrogen stable isotope ratios in topsoils across a temperate rainforest dune chronosequence in New Zealand</t>
  </si>
  <si>
    <t>Natural stand (beech, oak,birch)</t>
  </si>
  <si>
    <t>Morvan Mountains, Burgundy, France</t>
  </si>
  <si>
    <t>L+F</t>
  </si>
  <si>
    <t>Zeller et al., 2007</t>
  </si>
  <si>
    <t>13C and 15N isotopic fractionation in trees, soils and fungi in a natural forest stand and a Norway spruce plantation</t>
  </si>
  <si>
    <t>0–5</t>
  </si>
  <si>
    <t>Broad leaf forest</t>
  </si>
  <si>
    <t>Dinghushan Biosphere Reserve, China</t>
  </si>
  <si>
    <t>Xiong et al. 2016</t>
  </si>
  <si>
    <t>13C and 15N isotopic signatures of plant-soil continuum along a successional gradient in Dinghushan Biosphere Reserve</t>
  </si>
  <si>
    <t>Mixed forest</t>
  </si>
  <si>
    <t>Pine forest</t>
  </si>
  <si>
    <t>Susua</t>
  </si>
  <si>
    <t>Susua State Forest, Puerto Rico</t>
  </si>
  <si>
    <t>Kramer et al. 2017</t>
  </si>
  <si>
    <t>Depth trends of soil organic matter C:N and 15N natural abundance controlled by association with minerals</t>
  </si>
  <si>
    <t>Xishuangbanna</t>
  </si>
  <si>
    <t>Xishuangbanna Tropical Botanical Garden</t>
  </si>
  <si>
    <t>0–10</t>
  </si>
  <si>
    <t>15 year cut</t>
  </si>
  <si>
    <t>45 year cut</t>
  </si>
  <si>
    <t>MAT</t>
  </si>
  <si>
    <t>latitude</t>
  </si>
  <si>
    <t>longitude</t>
  </si>
  <si>
    <t>Sites</t>
  </si>
  <si>
    <t>Ecosysteme_with_climate</t>
  </si>
  <si>
    <t>Ecosystem_</t>
  </si>
  <si>
    <t>SoilType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</si>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</sst>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0_ "/>
    <numFmt numFmtId="166" formatCode="0.0_ "/>
    <numFmt numFmtId="167" formatCode="0.0"/>
    <numFmt numFmtId="168" formatCode="0.000000000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  <charset val="204"/>
    </font>
    <font>
      <sz val="10"/>
      <color theme="1"/>
      <name val="Times New Roman"/>
      <family val="1"/>
    </font>
    <font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name val="Calibri"/>
      <family val="2"/>
      <charset val="204"/>
    </font>
    <font>
      <sz val="10"/>
      <color rgb="FF00B050"/>
      <name val="Times New Roman"/>
      <family val="1"/>
    </font>
    <font>
      <b/>
      <sz val="10"/>
      <color theme="9" tint="-0.249977111117893"/>
      <name val="Times New Roman"/>
      <family val="1"/>
      <charset val="204"/>
    </font>
    <font>
      <sz val="8"/>
      <color rgb="FFFF0000"/>
      <name val="Times New Roman"/>
      <family val="1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166" fontId="2" fillId="0" borderId="0" xfId="0" applyNumberFormat="1" applyFont="1" applyAlignment="1">
      <alignment horizontal="left" vertical="center" wrapText="1"/>
    </xf>
    <xf numFmtId="166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5" fontId="2" fillId="2" borderId="0" xfId="0" applyNumberFormat="1" applyFont="1" applyFill="1" applyAlignment="1">
      <alignment horizontal="left" vertical="center"/>
    </xf>
    <xf numFmtId="166" fontId="2" fillId="2" borderId="0" xfId="0" applyNumberFormat="1" applyFont="1" applyFill="1" applyAlignment="1">
      <alignment horizontal="left" vertical="center"/>
    </xf>
    <xf numFmtId="166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6" fontId="5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166" fontId="4" fillId="0" borderId="0" xfId="0" applyNumberFormat="1" applyFont="1" applyAlignment="1">
      <alignment horizontal="center" vertical="center"/>
    </xf>
    <xf numFmtId="166" fontId="4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166" fontId="6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9" fontId="7" fillId="0" borderId="0" xfId="1" applyFont="1" applyAlignment="1">
      <alignment horizontal="left" vertical="top"/>
    </xf>
    <xf numFmtId="0" fontId="9" fillId="0" borderId="0" xfId="0" applyFont="1" applyAlignment="1">
      <alignment horizontal="center" vertical="top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left" vertical="top"/>
    </xf>
    <xf numFmtId="49" fontId="6" fillId="2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top"/>
    </xf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7" fillId="0" borderId="0" xfId="0" applyFont="1" applyAlignment="1">
      <alignment horizontal="left" vertical="top"/>
    </xf>
    <xf numFmtId="49" fontId="6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7" fontId="2" fillId="2" borderId="0" xfId="0" applyNumberFormat="1" applyFont="1" applyFill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166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5" fontId="2" fillId="3" borderId="0" xfId="0" applyNumberFormat="1" applyFont="1" applyFill="1" applyAlignment="1">
      <alignment horizontal="left" vertical="center"/>
    </xf>
    <xf numFmtId="166" fontId="2" fillId="3" borderId="0" xfId="0" applyNumberFormat="1" applyFont="1" applyFill="1" applyAlignment="1">
      <alignment horizontal="left" vertical="center"/>
    </xf>
    <xf numFmtId="166" fontId="2" fillId="3" borderId="0" xfId="0" applyNumberFormat="1" applyFont="1" applyFill="1" applyAlignment="1">
      <alignment horizontal="center" vertical="center"/>
    </xf>
    <xf numFmtId="166" fontId="13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2" fontId="13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3" fillId="3" borderId="0" xfId="0" applyNumberFormat="1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167" fontId="2" fillId="2" borderId="0" xfId="0" applyNumberFormat="1" applyFont="1" applyFill="1" applyAlignment="1">
      <alignment horizontal="left" vertical="center"/>
    </xf>
    <xf numFmtId="167" fontId="2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167" fontId="2" fillId="0" borderId="0" xfId="0" applyNumberFormat="1" applyFont="1" applyAlignment="1">
      <alignment horizontal="right" vertical="center"/>
    </xf>
    <xf numFmtId="166" fontId="2" fillId="2" borderId="0" xfId="0" applyNumberFormat="1" applyFont="1" applyFill="1" applyAlignment="1">
      <alignment horizontal="right" vertical="center"/>
    </xf>
    <xf numFmtId="2" fontId="2" fillId="2" borderId="0" xfId="0" applyNumberFormat="1" applyFont="1" applyFill="1" applyAlignment="1">
      <alignment horizontal="right" vertical="center"/>
    </xf>
    <xf numFmtId="2" fontId="6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right" vertical="center"/>
    </xf>
    <xf numFmtId="167" fontId="2" fillId="2" borderId="0" xfId="0" applyNumberFormat="1" applyFont="1" applyFill="1" applyAlignment="1">
      <alignment horizontal="right" vertical="center"/>
    </xf>
    <xf numFmtId="166" fontId="2" fillId="3" borderId="0" xfId="0" applyNumberFormat="1" applyFont="1" applyFill="1" applyAlignment="1">
      <alignment horizontal="right" vertical="top"/>
    </xf>
    <xf numFmtId="2" fontId="2" fillId="3" borderId="0" xfId="0" applyNumberFormat="1" applyFont="1" applyFill="1" applyAlignment="1">
      <alignment horizontal="right" vertical="center"/>
    </xf>
    <xf numFmtId="2" fontId="13" fillId="3" borderId="0" xfId="0" applyNumberFormat="1" applyFont="1" applyFill="1" applyAlignment="1">
      <alignment horizontal="right" vertical="center"/>
    </xf>
    <xf numFmtId="167" fontId="2" fillId="3" borderId="0" xfId="0" applyNumberFormat="1" applyFont="1" applyFill="1" applyAlignment="1">
      <alignment horizontal="right" vertical="center"/>
    </xf>
    <xf numFmtId="167" fontId="2" fillId="3" borderId="0" xfId="0" applyNumberFormat="1" applyFont="1" applyFill="1" applyAlignment="1">
      <alignment horizontal="center" vertical="center"/>
    </xf>
    <xf numFmtId="166" fontId="3" fillId="3" borderId="0" xfId="0" applyNumberFormat="1" applyFont="1" applyFill="1" applyAlignment="1">
      <alignment horizontal="center" vertical="top"/>
    </xf>
    <xf numFmtId="167" fontId="3" fillId="3" borderId="0" xfId="0" applyNumberFormat="1" applyFont="1" applyFill="1" applyAlignment="1">
      <alignment horizontal="center" vertical="center"/>
    </xf>
    <xf numFmtId="168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2"/>
  <sheetViews>
    <sheetView tabSelected="1" topLeftCell="D1" workbookViewId="0">
      <selection activeCell="J1" sqref="J1"/>
    </sheetView>
  </sheetViews>
  <sheetFormatPr defaultRowHeight="14.4" x14ac:dyDescent="0.3"/>
  <cols>
    <col min="1" max="1" width="8.6640625" style="1" customWidth="1"/>
    <col min="2" max="2" width="24.6640625" style="1" bestFit="1" customWidth="1"/>
    <col min="3" max="3" width="35.88671875" style="1" bestFit="1" customWidth="1"/>
    <col min="4" max="4" width="18" style="1" customWidth="1"/>
    <col min="5" max="6" width="10.88671875" style="1" customWidth="1"/>
    <col min="7" max="7" width="18.5546875" style="1" customWidth="1"/>
    <col min="8" max="8" width="10.6640625" style="2" bestFit="1" customWidth="1"/>
    <col min="9" max="9" width="13.33203125" style="2" bestFit="1" customWidth="1"/>
    <col min="10" max="10" width="10.5546875" style="3" bestFit="1" customWidth="1"/>
    <col min="11" max="11" width="9.109375" style="4" bestFit="1" customWidth="1"/>
    <col min="12" max="13" width="10.33203125" style="4" bestFit="1" customWidth="1"/>
    <col min="14" max="14" width="11.6640625" style="1" customWidth="1"/>
    <col min="15" max="15" width="5.88671875" style="7" customWidth="1"/>
    <col min="16" max="16" width="5.6640625" style="7" customWidth="1"/>
    <col min="17" max="17" width="7.109375" style="7" bestFit="1" customWidth="1"/>
    <col min="18" max="18" width="6.88671875" style="9" customWidth="1"/>
    <col min="19" max="19" width="7.44140625" style="7" customWidth="1"/>
    <col min="20" max="20" width="6.109375" style="9" bestFit="1" customWidth="1"/>
    <col min="21" max="21" width="7.6640625" style="10" customWidth="1"/>
    <col min="22" max="22" width="6.44140625" style="10" customWidth="1"/>
    <col min="23" max="25" width="7.6640625" style="10" customWidth="1"/>
    <col min="26" max="26" width="6.109375" style="10" customWidth="1"/>
    <col min="27" max="30" width="7.6640625" style="10" customWidth="1"/>
    <col min="31" max="31" width="13.5546875" style="11" bestFit="1" customWidth="1"/>
    <col min="32" max="34" width="6.6640625" style="13" customWidth="1"/>
    <col min="35" max="38" width="7.6640625" style="11" customWidth="1"/>
    <col min="39" max="39" width="37.109375" style="1" bestFit="1" customWidth="1"/>
    <col min="40" max="40" width="59.109375" style="1" customWidth="1"/>
  </cols>
  <sheetData>
    <row r="1" spans="1:40" ht="39.6" x14ac:dyDescent="0.3">
      <c r="A1" s="1" t="s">
        <v>0</v>
      </c>
      <c r="B1" s="1" t="s">
        <v>435</v>
      </c>
      <c r="C1" s="1" t="s">
        <v>1</v>
      </c>
      <c r="D1" s="1" t="s">
        <v>436</v>
      </c>
      <c r="E1" s="1" t="s">
        <v>2</v>
      </c>
      <c r="F1" s="1" t="s">
        <v>3</v>
      </c>
      <c r="G1" s="1" t="s">
        <v>438</v>
      </c>
      <c r="H1" s="2" t="s">
        <v>433</v>
      </c>
      <c r="I1" s="2" t="s">
        <v>434</v>
      </c>
      <c r="J1" s="3" t="s">
        <v>439</v>
      </c>
      <c r="K1" s="4" t="s">
        <v>432</v>
      </c>
      <c r="L1" s="5" t="s">
        <v>6</v>
      </c>
      <c r="M1" s="5" t="s">
        <v>7</v>
      </c>
      <c r="N1" s="1" t="s">
        <v>8</v>
      </c>
      <c r="O1" s="6" t="s">
        <v>9</v>
      </c>
      <c r="P1" s="7" t="s">
        <v>10</v>
      </c>
      <c r="Q1" s="6" t="s">
        <v>11</v>
      </c>
      <c r="R1" s="8" t="s">
        <v>12</v>
      </c>
      <c r="S1" s="6" t="s">
        <v>13</v>
      </c>
      <c r="T1" s="9" t="s">
        <v>14</v>
      </c>
      <c r="U1" s="10" t="s">
        <v>15</v>
      </c>
      <c r="V1" s="10" t="s">
        <v>16</v>
      </c>
      <c r="W1" s="6" t="s">
        <v>17</v>
      </c>
      <c r="X1" s="8" t="s">
        <v>18</v>
      </c>
      <c r="Y1" s="6" t="s">
        <v>19</v>
      </c>
      <c r="Z1" s="6" t="s">
        <v>20</v>
      </c>
      <c r="AA1" s="10" t="s">
        <v>21</v>
      </c>
      <c r="AB1" s="10" t="s">
        <v>22</v>
      </c>
      <c r="AC1" s="10" t="s">
        <v>23</v>
      </c>
      <c r="AD1" s="10" t="s">
        <v>24</v>
      </c>
      <c r="AE1" s="11" t="s">
        <v>8</v>
      </c>
      <c r="AF1" s="12" t="s">
        <v>9</v>
      </c>
      <c r="AG1" s="13" t="s">
        <v>10</v>
      </c>
      <c r="AH1" s="12" t="s">
        <v>11</v>
      </c>
      <c r="AI1" s="11" t="s">
        <v>15</v>
      </c>
      <c r="AJ1" s="11" t="s">
        <v>16</v>
      </c>
      <c r="AK1" s="12" t="s">
        <v>17</v>
      </c>
      <c r="AL1" s="11" t="s">
        <v>21</v>
      </c>
      <c r="AM1" s="1" t="s">
        <v>25</v>
      </c>
      <c r="AN1" s="1" t="s">
        <v>26</v>
      </c>
    </row>
    <row r="2" spans="1:40" x14ac:dyDescent="0.3">
      <c r="A2" s="1">
        <v>1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2">
        <v>-12.733333333333333</v>
      </c>
      <c r="I2" s="2">
        <v>143.25</v>
      </c>
      <c r="J2" s="3">
        <v>1644.79</v>
      </c>
      <c r="K2" s="4">
        <v>26.55</v>
      </c>
      <c r="L2" s="4">
        <v>33</v>
      </c>
      <c r="N2" s="1" t="s">
        <v>33</v>
      </c>
      <c r="O2" s="7">
        <v>3.46</v>
      </c>
      <c r="P2" s="7">
        <f>LOG10(O2)</f>
        <v>0.53907609879277663</v>
      </c>
      <c r="Q2" s="7">
        <v>-27.9</v>
      </c>
      <c r="R2" s="9" t="e">
        <f>#REF!-Q2</f>
        <v>#REF!</v>
      </c>
      <c r="S2" s="7">
        <v>-3.5440999999999998</v>
      </c>
      <c r="T2" s="9">
        <v>0.98029999999999995</v>
      </c>
      <c r="AE2" s="11" t="s">
        <v>33</v>
      </c>
      <c r="AF2" s="13">
        <v>3.46</v>
      </c>
      <c r="AG2" s="13">
        <v>0.53907609879277663</v>
      </c>
      <c r="AH2" s="13">
        <v>-27.9</v>
      </c>
      <c r="AM2" s="1" t="s">
        <v>34</v>
      </c>
      <c r="AN2" s="1" t="s">
        <v>35</v>
      </c>
    </row>
    <row r="3" spans="1:40" x14ac:dyDescent="0.3">
      <c r="A3" s="14">
        <v>2</v>
      </c>
      <c r="B3" s="14" t="s">
        <v>36</v>
      </c>
      <c r="C3" s="14" t="s">
        <v>37</v>
      </c>
      <c r="D3" s="14" t="s">
        <v>29</v>
      </c>
      <c r="E3" s="14" t="s">
        <v>30</v>
      </c>
      <c r="F3" s="14" t="s">
        <v>31</v>
      </c>
      <c r="G3" s="14" t="s">
        <v>38</v>
      </c>
      <c r="H3" s="15">
        <v>0.3</v>
      </c>
      <c r="I3" s="15">
        <v>34.85</v>
      </c>
      <c r="J3" s="16">
        <v>1875.76</v>
      </c>
      <c r="K3" s="17">
        <v>19.25</v>
      </c>
      <c r="L3" s="17">
        <v>31</v>
      </c>
      <c r="M3" s="17">
        <f>(1.47+0.13)/2</f>
        <v>0.8</v>
      </c>
      <c r="N3" s="14" t="s">
        <v>39</v>
      </c>
      <c r="O3" s="18"/>
      <c r="P3" s="18"/>
      <c r="Q3" s="18"/>
      <c r="R3" s="19"/>
      <c r="S3" s="18"/>
      <c r="T3" s="19"/>
      <c r="U3" s="20"/>
      <c r="V3" s="20"/>
      <c r="W3" s="20"/>
      <c r="X3" s="20"/>
      <c r="Y3" s="20"/>
      <c r="Z3" s="20"/>
      <c r="AA3" s="20"/>
      <c r="AB3" s="20"/>
      <c r="AC3" s="20"/>
      <c r="AD3" s="20"/>
      <c r="AE3" s="21" t="s">
        <v>39</v>
      </c>
      <c r="AF3" s="22">
        <v>40.299999999999997</v>
      </c>
      <c r="AG3" s="22">
        <v>1.6053050461411094</v>
      </c>
      <c r="AH3" s="22">
        <v>-27.3</v>
      </c>
      <c r="AI3" s="21">
        <v>2.16</v>
      </c>
      <c r="AJ3" s="21">
        <v>0.3344537511509309</v>
      </c>
      <c r="AK3" s="21">
        <v>1.1000000000000001</v>
      </c>
      <c r="AL3" s="21">
        <v>18.600000000000001</v>
      </c>
      <c r="AM3" s="14" t="s">
        <v>40</v>
      </c>
      <c r="AN3" s="14" t="s">
        <v>41</v>
      </c>
    </row>
    <row r="4" spans="1:40" ht="15.6" customHeight="1" x14ac:dyDescent="0.3">
      <c r="A4" s="1">
        <v>3</v>
      </c>
      <c r="B4" s="1" t="s">
        <v>42</v>
      </c>
      <c r="C4" s="1" t="s">
        <v>43</v>
      </c>
      <c r="D4" s="1" t="s">
        <v>44</v>
      </c>
      <c r="E4" s="1" t="s">
        <v>30</v>
      </c>
      <c r="F4" s="1" t="s">
        <v>45</v>
      </c>
      <c r="G4" s="1" t="s">
        <v>46</v>
      </c>
      <c r="H4" s="2">
        <v>34.233437000000002</v>
      </c>
      <c r="I4" s="2">
        <v>-89.913138000000004</v>
      </c>
      <c r="J4" s="3">
        <v>1366.88</v>
      </c>
      <c r="K4" s="4">
        <v>16.97</v>
      </c>
      <c r="M4" s="4">
        <v>0.3</v>
      </c>
      <c r="N4" s="1" t="s">
        <v>47</v>
      </c>
      <c r="AE4" s="11" t="s">
        <v>47</v>
      </c>
      <c r="AF4" s="13">
        <v>31.69</v>
      </c>
      <c r="AG4" s="13">
        <f>LOG10(AF4)</f>
        <v>1.5009222391903005</v>
      </c>
      <c r="AH4" s="13">
        <v>-28.15</v>
      </c>
      <c r="AM4" s="1" t="s">
        <v>48</v>
      </c>
      <c r="AN4" s="24" t="s">
        <v>49</v>
      </c>
    </row>
    <row r="5" spans="1:40" ht="19.2" customHeight="1" x14ac:dyDescent="0.3">
      <c r="A5" s="14">
        <v>4</v>
      </c>
      <c r="B5" s="14" t="s">
        <v>42</v>
      </c>
      <c r="C5" s="14" t="s">
        <v>43</v>
      </c>
      <c r="D5" s="14" t="s">
        <v>50</v>
      </c>
      <c r="E5" s="14" t="s">
        <v>30</v>
      </c>
      <c r="F5" s="14" t="s">
        <v>45</v>
      </c>
      <c r="G5" s="14" t="s">
        <v>46</v>
      </c>
      <c r="H5" s="15">
        <v>34.25</v>
      </c>
      <c r="I5" s="15">
        <v>-89.87</v>
      </c>
      <c r="J5" s="16">
        <v>1366.88</v>
      </c>
      <c r="K5" s="17">
        <v>16.97</v>
      </c>
      <c r="L5" s="17"/>
      <c r="M5" s="17">
        <v>0.12</v>
      </c>
      <c r="N5" s="14">
        <v>5</v>
      </c>
      <c r="O5" s="18">
        <v>2.4300000000000002</v>
      </c>
      <c r="P5" s="18"/>
      <c r="Q5" s="18"/>
      <c r="R5" s="19" t="e">
        <f>#REF!-Q5</f>
        <v>#REF!</v>
      </c>
      <c r="S5" s="18">
        <v>-2.5891000000000002</v>
      </c>
      <c r="T5" s="19">
        <v>0.93389999999999995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1">
        <v>5</v>
      </c>
      <c r="AF5" s="22">
        <v>2.4300000000000002</v>
      </c>
      <c r="AG5" s="22">
        <f>LOG10(AF5)</f>
        <v>0.38560627359831223</v>
      </c>
      <c r="AH5" s="22">
        <v>-26.7</v>
      </c>
      <c r="AI5" s="21"/>
      <c r="AJ5" s="21"/>
      <c r="AK5" s="21"/>
      <c r="AL5" s="21"/>
      <c r="AM5" s="14" t="s">
        <v>48</v>
      </c>
      <c r="AN5" s="26" t="s">
        <v>49</v>
      </c>
    </row>
    <row r="6" spans="1:40" ht="16.2" customHeight="1" x14ac:dyDescent="0.3">
      <c r="A6" s="1">
        <v>5</v>
      </c>
      <c r="B6" s="1" t="s">
        <v>42</v>
      </c>
      <c r="C6" s="1" t="s">
        <v>43</v>
      </c>
      <c r="D6" s="1" t="s">
        <v>50</v>
      </c>
      <c r="E6" s="1" t="s">
        <v>30</v>
      </c>
      <c r="F6" s="1" t="s">
        <v>45</v>
      </c>
      <c r="G6" s="1" t="s">
        <v>46</v>
      </c>
      <c r="H6" s="2">
        <v>34.25</v>
      </c>
      <c r="I6" s="2">
        <v>-89.87</v>
      </c>
      <c r="J6" s="3">
        <v>1366.88</v>
      </c>
      <c r="K6" s="4">
        <v>16.97</v>
      </c>
      <c r="M6" s="4">
        <v>0.16</v>
      </c>
      <c r="N6" s="1">
        <v>5</v>
      </c>
      <c r="O6" s="7">
        <v>3.51</v>
      </c>
      <c r="P6" s="7">
        <f>LOG10(O6)</f>
        <v>0.54530711646582408</v>
      </c>
      <c r="Q6" s="7">
        <v>-26.94</v>
      </c>
      <c r="R6" s="9" t="e">
        <f>#REF!-Q6</f>
        <v>#REF!</v>
      </c>
      <c r="S6" s="7">
        <v>-2.3328000000000002</v>
      </c>
      <c r="T6" s="9">
        <v>0.84809999999999997</v>
      </c>
      <c r="AE6" s="11">
        <v>5</v>
      </c>
      <c r="AF6" s="13">
        <v>3.51</v>
      </c>
      <c r="AG6" s="13">
        <f>LOG10(AF6)</f>
        <v>0.54530711646582408</v>
      </c>
      <c r="AH6" s="13">
        <v>-26.94</v>
      </c>
      <c r="AM6" s="1" t="s">
        <v>48</v>
      </c>
      <c r="AN6" s="24" t="s">
        <v>49</v>
      </c>
    </row>
    <row r="7" spans="1:40" ht="19.2" customHeight="1" x14ac:dyDescent="0.3">
      <c r="A7" s="14">
        <v>6</v>
      </c>
      <c r="B7" s="14" t="s">
        <v>51</v>
      </c>
      <c r="C7" s="14" t="s">
        <v>43</v>
      </c>
      <c r="D7" s="14" t="s">
        <v>50</v>
      </c>
      <c r="E7" s="14" t="s">
        <v>30</v>
      </c>
      <c r="F7" s="14" t="s">
        <v>52</v>
      </c>
      <c r="G7" s="14" t="s">
        <v>46</v>
      </c>
      <c r="H7" s="15">
        <v>34.258485999999998</v>
      </c>
      <c r="I7" s="15">
        <v>-89.875521000000006</v>
      </c>
      <c r="J7" s="16">
        <v>1366.88</v>
      </c>
      <c r="K7" s="17">
        <v>16.97</v>
      </c>
      <c r="L7" s="17"/>
      <c r="M7" s="17">
        <v>0.74</v>
      </c>
      <c r="N7" s="14" t="s">
        <v>47</v>
      </c>
      <c r="O7" s="18"/>
      <c r="P7" s="18"/>
      <c r="Q7" s="18"/>
      <c r="R7" s="19"/>
      <c r="S7" s="18"/>
      <c r="T7" s="19"/>
      <c r="U7" s="20"/>
      <c r="V7" s="20"/>
      <c r="W7" s="20"/>
      <c r="X7" s="20"/>
      <c r="Y7" s="20"/>
      <c r="Z7" s="20"/>
      <c r="AA7" s="20"/>
      <c r="AB7" s="20"/>
      <c r="AC7" s="20"/>
      <c r="AD7" s="20"/>
      <c r="AE7" s="21" t="s">
        <v>47</v>
      </c>
      <c r="AF7" s="22">
        <v>26.17</v>
      </c>
      <c r="AG7" s="22">
        <f>LOG10(AF7)</f>
        <v>1.417803722639881</v>
      </c>
      <c r="AH7" s="22">
        <v>-27.95</v>
      </c>
      <c r="AI7" s="21"/>
      <c r="AJ7" s="21"/>
      <c r="AK7" s="21"/>
      <c r="AL7" s="21"/>
      <c r="AM7" s="14" t="s">
        <v>48</v>
      </c>
      <c r="AN7" s="26" t="s">
        <v>49</v>
      </c>
    </row>
    <row r="8" spans="1:40" ht="19.2" customHeight="1" x14ac:dyDescent="0.3">
      <c r="A8" s="1">
        <v>7</v>
      </c>
      <c r="B8" s="1" t="s">
        <v>51</v>
      </c>
      <c r="C8" s="1" t="s">
        <v>43</v>
      </c>
      <c r="D8" s="1" t="s">
        <v>50</v>
      </c>
      <c r="E8" s="1" t="s">
        <v>30</v>
      </c>
      <c r="F8" s="1" t="s">
        <v>52</v>
      </c>
      <c r="G8" s="1" t="s">
        <v>46</v>
      </c>
      <c r="H8" s="2">
        <v>34.25</v>
      </c>
      <c r="I8" s="2">
        <v>-89.87</v>
      </c>
      <c r="J8" s="3">
        <v>1366.88</v>
      </c>
      <c r="K8" s="4">
        <v>16.97</v>
      </c>
      <c r="M8" s="4">
        <v>0.12</v>
      </c>
      <c r="N8" s="1">
        <v>5</v>
      </c>
      <c r="O8" s="7">
        <v>3.28</v>
      </c>
      <c r="R8" s="9" t="e">
        <f>#REF!-#REF!</f>
        <v>#REF!</v>
      </c>
      <c r="S8" s="7">
        <v>-1.738</v>
      </c>
      <c r="T8" s="9">
        <v>0.98460000000000003</v>
      </c>
      <c r="AE8" s="11">
        <v>5</v>
      </c>
      <c r="AF8" s="13">
        <v>3.28</v>
      </c>
      <c r="AG8" s="13">
        <f>LOG10(AF8)</f>
        <v>0.5158738437116791</v>
      </c>
      <c r="AH8" s="13">
        <v>-26.96</v>
      </c>
      <c r="AM8" s="1" t="s">
        <v>48</v>
      </c>
      <c r="AN8" s="24" t="s">
        <v>49</v>
      </c>
    </row>
    <row r="9" spans="1:40" x14ac:dyDescent="0.3">
      <c r="A9" s="14">
        <v>8</v>
      </c>
      <c r="B9" s="14" t="s">
        <v>53</v>
      </c>
      <c r="C9" s="14" t="s">
        <v>54</v>
      </c>
      <c r="D9" s="14" t="s">
        <v>50</v>
      </c>
      <c r="E9" s="14" t="s">
        <v>30</v>
      </c>
      <c r="F9" s="14" t="s">
        <v>45</v>
      </c>
      <c r="G9" s="14"/>
      <c r="H9" s="15">
        <v>37.083333333333336</v>
      </c>
      <c r="I9" s="15">
        <v>-83.983333333333334</v>
      </c>
      <c r="J9" s="16">
        <v>1198.6500000000001</v>
      </c>
      <c r="K9" s="17">
        <v>13.03</v>
      </c>
      <c r="L9" s="17">
        <v>18</v>
      </c>
      <c r="M9" s="17"/>
      <c r="N9" s="14" t="s">
        <v>39</v>
      </c>
      <c r="O9" s="18"/>
      <c r="P9" s="18"/>
      <c r="Q9" s="18"/>
      <c r="R9" s="19"/>
      <c r="S9" s="18"/>
      <c r="T9" s="19"/>
      <c r="U9" s="20"/>
      <c r="V9" s="20"/>
      <c r="W9" s="20"/>
      <c r="X9" s="20"/>
      <c r="Y9" s="20"/>
      <c r="Z9" s="20"/>
      <c r="AA9" s="20"/>
      <c r="AB9" s="20"/>
      <c r="AC9" s="20"/>
      <c r="AD9" s="20"/>
      <c r="AE9" s="21" t="s">
        <v>39</v>
      </c>
      <c r="AF9" s="22">
        <v>33.61</v>
      </c>
      <c r="AG9" s="22">
        <v>1.5264685124694775</v>
      </c>
      <c r="AH9" s="22">
        <v>-27.86</v>
      </c>
      <c r="AI9" s="21"/>
      <c r="AJ9" s="21"/>
      <c r="AK9" s="21"/>
      <c r="AL9" s="21"/>
      <c r="AM9" s="14" t="s">
        <v>55</v>
      </c>
      <c r="AN9" s="14" t="s">
        <v>56</v>
      </c>
    </row>
    <row r="10" spans="1:40" x14ac:dyDescent="0.3">
      <c r="A10" s="1">
        <v>9</v>
      </c>
      <c r="B10" s="1" t="s">
        <v>57</v>
      </c>
      <c r="C10" s="1" t="s">
        <v>54</v>
      </c>
      <c r="D10" s="1" t="s">
        <v>50</v>
      </c>
      <c r="E10" s="1" t="s">
        <v>30</v>
      </c>
      <c r="F10" s="1" t="s">
        <v>45</v>
      </c>
      <c r="H10" s="2">
        <v>37.083333333333336</v>
      </c>
      <c r="I10" s="2">
        <v>-83.983333333333334</v>
      </c>
      <c r="J10" s="3">
        <v>1198.6500000000001</v>
      </c>
      <c r="K10" s="4">
        <v>13.03</v>
      </c>
      <c r="L10" s="4">
        <v>5</v>
      </c>
      <c r="N10" s="1" t="s">
        <v>39</v>
      </c>
      <c r="AE10" s="11" t="s">
        <v>39</v>
      </c>
      <c r="AF10" s="13">
        <v>26.63</v>
      </c>
      <c r="AG10" s="13">
        <v>1.4253711664389412</v>
      </c>
      <c r="AH10" s="13">
        <v>-27.63</v>
      </c>
      <c r="AM10" s="1" t="s">
        <v>55</v>
      </c>
      <c r="AN10" s="1" t="s">
        <v>56</v>
      </c>
    </row>
    <row r="11" spans="1:40" x14ac:dyDescent="0.3">
      <c r="A11" s="14">
        <v>10</v>
      </c>
      <c r="B11" s="14" t="s">
        <v>58</v>
      </c>
      <c r="C11" s="14" t="s">
        <v>54</v>
      </c>
      <c r="D11" s="14" t="s">
        <v>50</v>
      </c>
      <c r="E11" s="14" t="s">
        <v>30</v>
      </c>
      <c r="F11" s="14" t="s">
        <v>45</v>
      </c>
      <c r="G11" s="14"/>
      <c r="H11" s="15">
        <v>37.083333333333336</v>
      </c>
      <c r="I11" s="15">
        <v>-83.983333333333334</v>
      </c>
      <c r="J11" s="16">
        <v>1198.6500000000001</v>
      </c>
      <c r="K11" s="17">
        <v>13.03</v>
      </c>
      <c r="L11" s="17">
        <v>5</v>
      </c>
      <c r="M11" s="17"/>
      <c r="N11" s="14" t="s">
        <v>39</v>
      </c>
      <c r="O11" s="18"/>
      <c r="P11" s="18"/>
      <c r="Q11" s="18"/>
      <c r="R11" s="18"/>
      <c r="S11" s="18"/>
      <c r="T11" s="19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1" t="s">
        <v>39</v>
      </c>
      <c r="AF11" s="22">
        <v>39.03</v>
      </c>
      <c r="AG11" s="22">
        <v>1.5913985512812487</v>
      </c>
      <c r="AH11" s="22">
        <v>-28.63</v>
      </c>
      <c r="AI11" s="21"/>
      <c r="AJ11" s="21"/>
      <c r="AK11" s="21"/>
      <c r="AL11" s="21"/>
      <c r="AM11" s="14" t="s">
        <v>55</v>
      </c>
      <c r="AN11" s="14" t="s">
        <v>56</v>
      </c>
    </row>
    <row r="12" spans="1:40" x14ac:dyDescent="0.3">
      <c r="A12" s="1">
        <v>11</v>
      </c>
      <c r="B12" s="1" t="s">
        <v>59</v>
      </c>
      <c r="C12" s="1" t="s">
        <v>60</v>
      </c>
      <c r="D12" s="1" t="s">
        <v>50</v>
      </c>
      <c r="E12" s="1" t="s">
        <v>30</v>
      </c>
      <c r="F12" s="1" t="s">
        <v>45</v>
      </c>
      <c r="H12" s="2">
        <v>-33.65</v>
      </c>
      <c r="I12" s="2">
        <v>150.43333333333334</v>
      </c>
      <c r="J12" s="3">
        <v>902.81</v>
      </c>
      <c r="K12" s="4">
        <v>16.14</v>
      </c>
      <c r="L12" s="4">
        <v>5</v>
      </c>
      <c r="N12" s="1">
        <v>5</v>
      </c>
      <c r="O12" s="7">
        <v>3.28</v>
      </c>
      <c r="P12" s="27">
        <f t="shared" ref="P12:P23" si="0">LOG10(O12)</f>
        <v>0.5158738437116791</v>
      </c>
      <c r="Q12" s="27">
        <v>-26.38</v>
      </c>
      <c r="R12" s="9" t="e">
        <f>#REF!-Q12</f>
        <v>#REF!</v>
      </c>
      <c r="S12" s="7">
        <v>-1.2675000000000001</v>
      </c>
      <c r="T12" s="9">
        <v>0.9879</v>
      </c>
      <c r="AE12" s="11">
        <v>5</v>
      </c>
      <c r="AF12" s="13">
        <v>3.28</v>
      </c>
      <c r="AG12" s="13">
        <v>0.5158738437116791</v>
      </c>
      <c r="AH12" s="13">
        <v>-26.38</v>
      </c>
      <c r="AM12" s="1" t="s">
        <v>55</v>
      </c>
      <c r="AN12" s="1" t="s">
        <v>56</v>
      </c>
    </row>
    <row r="13" spans="1:40" x14ac:dyDescent="0.3">
      <c r="A13" s="14">
        <v>12</v>
      </c>
      <c r="B13" s="14" t="s">
        <v>61</v>
      </c>
      <c r="C13" s="14" t="s">
        <v>62</v>
      </c>
      <c r="D13" s="14" t="s">
        <v>63</v>
      </c>
      <c r="E13" s="14" t="s">
        <v>64</v>
      </c>
      <c r="F13" s="14"/>
      <c r="G13" s="14" t="s">
        <v>65</v>
      </c>
      <c r="H13" s="15">
        <v>51.25</v>
      </c>
      <c r="I13" s="15">
        <v>4.7666666666666666</v>
      </c>
      <c r="J13" s="16">
        <v>679.22</v>
      </c>
      <c r="K13" s="17">
        <v>10.48</v>
      </c>
      <c r="L13" s="17">
        <v>5.9</v>
      </c>
      <c r="M13" s="17"/>
      <c r="N13" s="14">
        <v>1.37405</v>
      </c>
      <c r="O13" s="18">
        <v>4.0422500000000001</v>
      </c>
      <c r="P13" s="18">
        <f t="shared" si="0"/>
        <v>0.60662316970945451</v>
      </c>
      <c r="Q13" s="18">
        <v>-29.145499999999998</v>
      </c>
      <c r="R13" s="19" t="e">
        <f>#REF!-Q13</f>
        <v>#REF!</v>
      </c>
      <c r="S13" s="18">
        <v>-3.5169000000000001</v>
      </c>
      <c r="T13" s="19">
        <v>0.98280000000000001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1">
        <v>1.37405</v>
      </c>
      <c r="AF13" s="22">
        <v>4.0422500000000001</v>
      </c>
      <c r="AG13" s="22">
        <f t="shared" ref="AG13:AG20" si="1">LOG10(AF13)</f>
        <v>0.60662316970945451</v>
      </c>
      <c r="AH13" s="22">
        <v>-29.145499999999998</v>
      </c>
      <c r="AI13" s="21"/>
      <c r="AJ13" s="21"/>
      <c r="AK13" s="21"/>
      <c r="AL13" s="21"/>
      <c r="AM13" s="14" t="s">
        <v>66</v>
      </c>
      <c r="AN13" s="14" t="s">
        <v>67</v>
      </c>
    </row>
    <row r="14" spans="1:40" x14ac:dyDescent="0.3">
      <c r="A14" s="1">
        <v>13</v>
      </c>
      <c r="B14" s="1" t="s">
        <v>68</v>
      </c>
      <c r="C14" s="1" t="s">
        <v>69</v>
      </c>
      <c r="D14" s="1" t="s">
        <v>63</v>
      </c>
      <c r="E14" s="1" t="s">
        <v>64</v>
      </c>
      <c r="G14" s="1" t="s">
        <v>70</v>
      </c>
      <c r="H14" s="2">
        <v>50.983333299999998</v>
      </c>
      <c r="I14" s="2">
        <v>3.7833333333333332</v>
      </c>
      <c r="J14" s="3">
        <v>687.92</v>
      </c>
      <c r="K14" s="4">
        <v>10.3</v>
      </c>
      <c r="L14" s="4">
        <v>9.6999999999999993</v>
      </c>
      <c r="N14" s="4">
        <v>0.80180311182201502</v>
      </c>
      <c r="O14" s="7">
        <v>4.0452522902428303</v>
      </c>
      <c r="P14" s="25">
        <f t="shared" si="0"/>
        <v>0.60694561243617895</v>
      </c>
      <c r="Q14" s="25">
        <v>-29.964900961352299</v>
      </c>
      <c r="R14" s="9" t="e">
        <f>#REF!-Q14</f>
        <v>#REF!</v>
      </c>
      <c r="S14" s="7">
        <v>-3.7201</v>
      </c>
      <c r="T14" s="9">
        <v>0.95589999999999997</v>
      </c>
      <c r="AE14" s="13">
        <v>0.80180311182201502</v>
      </c>
      <c r="AF14" s="13">
        <v>4.0452522902428303</v>
      </c>
      <c r="AG14" s="13">
        <f t="shared" si="1"/>
        <v>0.60694561243617895</v>
      </c>
      <c r="AH14" s="13">
        <v>-29.964900961352299</v>
      </c>
      <c r="AM14" s="1" t="s">
        <v>66</v>
      </c>
      <c r="AN14" s="1" t="s">
        <v>67</v>
      </c>
    </row>
    <row r="15" spans="1:40" x14ac:dyDescent="0.3">
      <c r="A15" s="14">
        <v>14</v>
      </c>
      <c r="B15" s="14" t="s">
        <v>71</v>
      </c>
      <c r="C15" s="14" t="s">
        <v>72</v>
      </c>
      <c r="D15" s="14" t="s">
        <v>63</v>
      </c>
      <c r="E15" s="14" t="s">
        <v>64</v>
      </c>
      <c r="F15" s="14"/>
      <c r="G15" s="14" t="s">
        <v>73</v>
      </c>
      <c r="H15" s="15">
        <v>51.283333333333331</v>
      </c>
      <c r="I15" s="15">
        <v>3.5833333333333335</v>
      </c>
      <c r="J15" s="16">
        <v>709.54</v>
      </c>
      <c r="K15" s="17">
        <v>11.02</v>
      </c>
      <c r="L15" s="17">
        <v>26.9</v>
      </c>
      <c r="M15" s="17"/>
      <c r="N15" s="14">
        <v>1.2213700000000001</v>
      </c>
      <c r="O15" s="18">
        <v>6.2770000000000001</v>
      </c>
      <c r="P15" s="28">
        <f t="shared" si="0"/>
        <v>0.79775212865071077</v>
      </c>
      <c r="Q15" s="28">
        <v>-29.539899999999999</v>
      </c>
      <c r="R15" s="19" t="e">
        <f>#REF!-Q15</f>
        <v>#REF!</v>
      </c>
      <c r="S15" s="18">
        <v>-3.2656999999999998</v>
      </c>
      <c r="T15" s="19">
        <v>0.98140000000000005</v>
      </c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1">
        <v>1.2213700000000001</v>
      </c>
      <c r="AF15" s="22">
        <v>6.2770000000000001</v>
      </c>
      <c r="AG15" s="22">
        <f t="shared" si="1"/>
        <v>0.79775212865071077</v>
      </c>
      <c r="AH15" s="22">
        <v>-29.539899999999999</v>
      </c>
      <c r="AI15" s="21"/>
      <c r="AJ15" s="21"/>
      <c r="AK15" s="21"/>
      <c r="AL15" s="21"/>
      <c r="AM15" s="14" t="s">
        <v>66</v>
      </c>
      <c r="AN15" s="14" t="s">
        <v>67</v>
      </c>
    </row>
    <row r="16" spans="1:40" x14ac:dyDescent="0.3">
      <c r="A16" s="29">
        <v>17</v>
      </c>
      <c r="B16" s="1" t="s">
        <v>74</v>
      </c>
      <c r="C16" s="1" t="s">
        <v>75</v>
      </c>
      <c r="D16" s="1" t="s">
        <v>44</v>
      </c>
      <c r="E16" s="1" t="s">
        <v>30</v>
      </c>
      <c r="G16" s="1" t="s">
        <v>76</v>
      </c>
      <c r="H16" s="2">
        <v>45.166666666666664</v>
      </c>
      <c r="I16" s="2">
        <v>-62.633333333333333</v>
      </c>
      <c r="J16" s="3">
        <v>996.68</v>
      </c>
      <c r="K16" s="4">
        <v>6.96</v>
      </c>
      <c r="N16" s="1" t="s">
        <v>77</v>
      </c>
      <c r="O16" s="7">
        <v>50.47</v>
      </c>
      <c r="P16" s="30">
        <f t="shared" si="0"/>
        <v>1.7030333047336859</v>
      </c>
      <c r="Q16" s="30">
        <v>-27.5</v>
      </c>
      <c r="U16" s="31">
        <v>0.97</v>
      </c>
      <c r="V16" s="31">
        <f>LOG10(U16)</f>
        <v>-1.322826573375516E-2</v>
      </c>
      <c r="AA16" s="31">
        <f>O16/U16</f>
        <v>52.03092783505155</v>
      </c>
      <c r="AB16" s="31">
        <f>AVERAGE(AA16:AA16)</f>
        <v>52.03092783505155</v>
      </c>
      <c r="AC16" s="31" t="e">
        <f>AVERAGE(#REF!)</f>
        <v>#REF!</v>
      </c>
      <c r="AD16" s="31">
        <f>AVERAGE(AA16:AA16)</f>
        <v>52.03092783505155</v>
      </c>
      <c r="AE16" s="11" t="s">
        <v>77</v>
      </c>
      <c r="AF16" s="13">
        <v>50.47</v>
      </c>
      <c r="AG16" s="13">
        <f t="shared" si="1"/>
        <v>1.7030333047336859</v>
      </c>
      <c r="AH16" s="13">
        <v>-27.5</v>
      </c>
      <c r="AI16" s="32">
        <v>0.97</v>
      </c>
      <c r="AL16" s="32">
        <v>52.03092783505155</v>
      </c>
      <c r="AM16" s="1" t="s">
        <v>78</v>
      </c>
      <c r="AN16" s="1" t="s">
        <v>79</v>
      </c>
    </row>
    <row r="17" spans="1:40" x14ac:dyDescent="0.3">
      <c r="A17" s="14">
        <v>18</v>
      </c>
      <c r="B17" s="14" t="s">
        <v>80</v>
      </c>
      <c r="C17" s="14" t="s">
        <v>75</v>
      </c>
      <c r="D17" s="14" t="s">
        <v>44</v>
      </c>
      <c r="E17" s="14" t="s">
        <v>30</v>
      </c>
      <c r="F17" s="14"/>
      <c r="G17" s="14" t="s">
        <v>76</v>
      </c>
      <c r="H17" s="15">
        <v>45.166666666666664</v>
      </c>
      <c r="I17" s="15">
        <v>-62.633333333333333</v>
      </c>
      <c r="J17" s="16">
        <v>996.68</v>
      </c>
      <c r="K17" s="17">
        <v>6.96</v>
      </c>
      <c r="L17" s="17"/>
      <c r="M17" s="17"/>
      <c r="N17" s="35" t="s">
        <v>77</v>
      </c>
      <c r="O17" s="19">
        <v>51.61</v>
      </c>
      <c r="P17" s="36">
        <f t="shared" si="0"/>
        <v>1.7127338590699519</v>
      </c>
      <c r="Q17" s="36">
        <v>-26.4</v>
      </c>
      <c r="R17" s="19"/>
      <c r="S17" s="18"/>
      <c r="T17" s="19"/>
      <c r="U17" s="23">
        <v>1.1599999999999999</v>
      </c>
      <c r="V17" s="23">
        <f>LOG10(U17)</f>
        <v>6.445798922691845E-2</v>
      </c>
      <c r="W17" s="23"/>
      <c r="X17" s="23"/>
      <c r="Y17" s="23"/>
      <c r="Z17" s="23"/>
      <c r="AA17" s="23">
        <f>O17/U17</f>
        <v>44.491379310344833</v>
      </c>
      <c r="AB17" s="23">
        <f>AVERAGE(AA17:AA17)</f>
        <v>44.491379310344833</v>
      </c>
      <c r="AC17" s="23" t="e">
        <f>AVERAGE(#REF!)</f>
        <v>#REF!</v>
      </c>
      <c r="AD17" s="23">
        <f>AVERAGE(AA17:AA17)</f>
        <v>44.491379310344833</v>
      </c>
      <c r="AE17" s="37" t="s">
        <v>77</v>
      </c>
      <c r="AF17" s="38">
        <v>51.61</v>
      </c>
      <c r="AG17" s="22">
        <f t="shared" si="1"/>
        <v>1.7127338590699519</v>
      </c>
      <c r="AH17" s="22">
        <v>-26.4</v>
      </c>
      <c r="AI17" s="39">
        <v>1.1599999999999999</v>
      </c>
      <c r="AJ17" s="21"/>
      <c r="AK17" s="21"/>
      <c r="AL17" s="39">
        <v>44.491379310344833</v>
      </c>
      <c r="AM17" s="14" t="s">
        <v>78</v>
      </c>
      <c r="AN17" s="14" t="s">
        <v>79</v>
      </c>
    </row>
    <row r="18" spans="1:40" x14ac:dyDescent="0.3">
      <c r="A18" s="1">
        <v>19</v>
      </c>
      <c r="B18" s="1" t="s">
        <v>81</v>
      </c>
      <c r="C18" s="1" t="s">
        <v>82</v>
      </c>
      <c r="D18" s="1" t="s">
        <v>83</v>
      </c>
      <c r="E18" s="1" t="s">
        <v>30</v>
      </c>
      <c r="F18" s="1" t="s">
        <v>45</v>
      </c>
      <c r="G18" s="1" t="s">
        <v>84</v>
      </c>
      <c r="H18" s="2">
        <v>23.166666666666668</v>
      </c>
      <c r="I18" s="2">
        <v>112.53333333333333</v>
      </c>
      <c r="J18" s="3">
        <v>1659.55</v>
      </c>
      <c r="K18" s="4">
        <v>22.23</v>
      </c>
      <c r="N18" s="1">
        <v>1.5189900000000001</v>
      </c>
      <c r="O18" s="25">
        <v>4.1810999999999998</v>
      </c>
      <c r="P18" s="25">
        <f t="shared" si="0"/>
        <v>0.62129055476132877</v>
      </c>
      <c r="Q18" s="25">
        <v>-27.579499999999999</v>
      </c>
      <c r="R18" s="9" t="e">
        <f>#REF!-Q18</f>
        <v>#REF!</v>
      </c>
      <c r="S18" s="9">
        <v>-6.3441000000000001</v>
      </c>
      <c r="T18" s="9">
        <v>0.86670000000000003</v>
      </c>
      <c r="AE18" s="11">
        <v>1.5189900000000001</v>
      </c>
      <c r="AF18" s="13">
        <v>4.1810999999999998</v>
      </c>
      <c r="AG18" s="13">
        <f t="shared" si="1"/>
        <v>0.62129055476132877</v>
      </c>
      <c r="AH18" s="13">
        <v>-27.579499999999999</v>
      </c>
      <c r="AM18" s="1" t="s">
        <v>85</v>
      </c>
      <c r="AN18" s="1" t="s">
        <v>86</v>
      </c>
    </row>
    <row r="19" spans="1:40" x14ac:dyDescent="0.3">
      <c r="A19" s="14">
        <v>20</v>
      </c>
      <c r="B19" s="14" t="s">
        <v>87</v>
      </c>
      <c r="C19" s="14" t="s">
        <v>82</v>
      </c>
      <c r="D19" s="14" t="s">
        <v>83</v>
      </c>
      <c r="E19" s="14" t="s">
        <v>30</v>
      </c>
      <c r="F19" s="14" t="s">
        <v>88</v>
      </c>
      <c r="G19" s="14" t="s">
        <v>84</v>
      </c>
      <c r="H19" s="15">
        <v>23.3</v>
      </c>
      <c r="I19" s="15">
        <v>112.53333333333333</v>
      </c>
      <c r="J19" s="16">
        <v>1726</v>
      </c>
      <c r="K19" s="17">
        <v>21.63</v>
      </c>
      <c r="L19" s="17"/>
      <c r="M19" s="17"/>
      <c r="N19" s="14">
        <v>1.5189900000000001</v>
      </c>
      <c r="O19" s="18">
        <v>4.68</v>
      </c>
      <c r="P19" s="18">
        <f t="shared" si="0"/>
        <v>0.67024585307412399</v>
      </c>
      <c r="Q19" s="18">
        <v>-27.61</v>
      </c>
      <c r="R19" s="19" t="e">
        <f>#REF!-Q19</f>
        <v>#REF!</v>
      </c>
      <c r="S19" s="18">
        <v>-6.4478999999999997</v>
      </c>
      <c r="T19" s="19">
        <v>0.95279999999999998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1">
        <v>1.5189900000000001</v>
      </c>
      <c r="AF19" s="22">
        <v>4.68</v>
      </c>
      <c r="AG19" s="22">
        <f t="shared" si="1"/>
        <v>0.67024585307412399</v>
      </c>
      <c r="AH19" s="22">
        <v>-27.61</v>
      </c>
      <c r="AI19" s="21"/>
      <c r="AJ19" s="21"/>
      <c r="AK19" s="21"/>
      <c r="AL19" s="21"/>
      <c r="AM19" s="14" t="s">
        <v>85</v>
      </c>
      <c r="AN19" s="14" t="s">
        <v>86</v>
      </c>
    </row>
    <row r="20" spans="1:40" x14ac:dyDescent="0.3">
      <c r="A20" s="1">
        <v>21</v>
      </c>
      <c r="B20" s="1" t="s">
        <v>89</v>
      </c>
      <c r="C20" s="1" t="s">
        <v>82</v>
      </c>
      <c r="D20" s="1" t="s">
        <v>83</v>
      </c>
      <c r="E20" s="1" t="s">
        <v>30</v>
      </c>
      <c r="F20" s="1" t="s">
        <v>90</v>
      </c>
      <c r="G20" s="1" t="s">
        <v>84</v>
      </c>
      <c r="H20" s="2">
        <v>23.3</v>
      </c>
      <c r="I20" s="2">
        <v>112.53333333333333</v>
      </c>
      <c r="J20" s="3">
        <v>1726</v>
      </c>
      <c r="K20" s="4">
        <v>21.63</v>
      </c>
      <c r="N20" s="1">
        <v>1.5189900000000001</v>
      </c>
      <c r="O20" s="25">
        <v>2.2285699999999999</v>
      </c>
      <c r="P20" s="25">
        <f t="shared" si="0"/>
        <v>0.34802627994621688</v>
      </c>
      <c r="Q20" s="25">
        <v>-24.540500000000002</v>
      </c>
      <c r="R20" s="9" t="e">
        <f>#REF!-Q20</f>
        <v>#REF!</v>
      </c>
      <c r="S20" s="9">
        <v>-9.3764000000000003</v>
      </c>
      <c r="T20" s="9">
        <v>0.8599</v>
      </c>
      <c r="AE20" s="11">
        <v>1.5189900000000001</v>
      </c>
      <c r="AF20" s="13">
        <v>2.2285699999999999</v>
      </c>
      <c r="AG20" s="13">
        <f t="shared" si="1"/>
        <v>0.34802627994621688</v>
      </c>
      <c r="AH20" s="13">
        <v>-24.540500000000002</v>
      </c>
      <c r="AM20" s="1" t="s">
        <v>85</v>
      </c>
      <c r="AN20" s="1" t="s">
        <v>86</v>
      </c>
    </row>
    <row r="21" spans="1:40" x14ac:dyDescent="0.3">
      <c r="A21" s="14">
        <v>22</v>
      </c>
      <c r="B21" s="14" t="s">
        <v>91</v>
      </c>
      <c r="C21" s="14" t="s">
        <v>92</v>
      </c>
      <c r="D21" s="14" t="s">
        <v>93</v>
      </c>
      <c r="E21" s="14" t="s">
        <v>30</v>
      </c>
      <c r="F21" s="14" t="s">
        <v>31</v>
      </c>
      <c r="G21" s="14" t="s">
        <v>94</v>
      </c>
      <c r="H21" s="15">
        <v>9.1666666666666661</v>
      </c>
      <c r="I21" s="15">
        <v>-79.849999999999994</v>
      </c>
      <c r="J21" s="16">
        <v>1807.73</v>
      </c>
      <c r="K21" s="17">
        <v>27.28</v>
      </c>
      <c r="L21" s="17">
        <v>73</v>
      </c>
      <c r="M21" s="17">
        <v>0.43076923076923074</v>
      </c>
      <c r="N21" s="14" t="s">
        <v>33</v>
      </c>
      <c r="O21" s="18">
        <v>5.6</v>
      </c>
      <c r="P21" s="18">
        <f t="shared" si="0"/>
        <v>0.74818802700620035</v>
      </c>
      <c r="Q21" s="18">
        <v>-28.687799999999999</v>
      </c>
      <c r="R21" s="19">
        <v>3.8780000000000001</v>
      </c>
      <c r="S21" s="18">
        <v>-4.9154999999999998</v>
      </c>
      <c r="T21" s="19">
        <v>0.99</v>
      </c>
      <c r="U21" s="23">
        <f>O21/AA21</f>
        <v>0.43076923076923074</v>
      </c>
      <c r="V21" s="20"/>
      <c r="W21" s="20"/>
      <c r="X21" s="20"/>
      <c r="Y21" s="20"/>
      <c r="Z21" s="20"/>
      <c r="AA21" s="20">
        <v>13</v>
      </c>
      <c r="AB21" s="20">
        <f>AVERAGE(AA21:AA21)</f>
        <v>13</v>
      </c>
      <c r="AC21" s="20">
        <f>AVERAGE(AA21:AA21)</f>
        <v>13</v>
      </c>
      <c r="AD21" s="20">
        <f>AVERAGE(AA21:AA21)</f>
        <v>13</v>
      </c>
      <c r="AE21" s="21" t="s">
        <v>33</v>
      </c>
      <c r="AF21" s="22">
        <v>5.6</v>
      </c>
      <c r="AG21" s="22">
        <v>0.74818802700620035</v>
      </c>
      <c r="AH21" s="22">
        <v>-28.687799999999999</v>
      </c>
      <c r="AI21" s="39">
        <v>0.43076923076923074</v>
      </c>
      <c r="AJ21" s="21"/>
      <c r="AK21" s="21"/>
      <c r="AL21" s="21">
        <v>13</v>
      </c>
      <c r="AM21" s="14" t="s">
        <v>95</v>
      </c>
      <c r="AN21" s="14" t="s">
        <v>96</v>
      </c>
    </row>
    <row r="22" spans="1:40" x14ac:dyDescent="0.3">
      <c r="A22" s="40">
        <v>23</v>
      </c>
      <c r="B22" s="1" t="s">
        <v>91</v>
      </c>
      <c r="C22" s="1" t="s">
        <v>97</v>
      </c>
      <c r="D22" s="1" t="s">
        <v>93</v>
      </c>
      <c r="E22" s="1" t="s">
        <v>30</v>
      </c>
      <c r="F22" s="1" t="s">
        <v>31</v>
      </c>
      <c r="G22" s="1" t="s">
        <v>98</v>
      </c>
      <c r="H22" s="2">
        <v>13.95</v>
      </c>
      <c r="I22" s="2">
        <v>74.733333333333334</v>
      </c>
      <c r="J22" s="3">
        <v>2725.31</v>
      </c>
      <c r="K22" s="4">
        <v>24.89</v>
      </c>
      <c r="L22" s="4">
        <v>45</v>
      </c>
      <c r="M22" s="4">
        <v>0.39</v>
      </c>
      <c r="N22" s="1">
        <v>5.3465299999999996</v>
      </c>
      <c r="O22" s="7">
        <v>5.4172599999999997</v>
      </c>
      <c r="P22" s="27">
        <f t="shared" si="0"/>
        <v>0.73377967993934423</v>
      </c>
      <c r="Q22" s="27">
        <v>-26.8081</v>
      </c>
      <c r="R22" s="9" t="e">
        <f>#REF!-Q22</f>
        <v>#REF!</v>
      </c>
      <c r="S22" s="7">
        <v>-3.2504</v>
      </c>
      <c r="T22" s="9">
        <v>0.9698</v>
      </c>
      <c r="AA22" s="10">
        <v>14</v>
      </c>
      <c r="AE22" s="11">
        <v>5.3465299999999996</v>
      </c>
      <c r="AF22" s="13">
        <v>5.4172599999999997</v>
      </c>
      <c r="AG22" s="13">
        <f>LOG10(AF22)</f>
        <v>0.73377967993934423</v>
      </c>
      <c r="AH22" s="13">
        <v>-26.8081</v>
      </c>
      <c r="AM22" s="1" t="s">
        <v>99</v>
      </c>
      <c r="AN22" s="1" t="s">
        <v>100</v>
      </c>
    </row>
    <row r="23" spans="1:40" x14ac:dyDescent="0.3">
      <c r="A23" s="14">
        <v>24</v>
      </c>
      <c r="B23" s="14" t="s">
        <v>101</v>
      </c>
      <c r="C23" s="14" t="s">
        <v>102</v>
      </c>
      <c r="D23" s="14" t="s">
        <v>63</v>
      </c>
      <c r="E23" s="14" t="s">
        <v>64</v>
      </c>
      <c r="F23" s="14"/>
      <c r="G23" s="14" t="s">
        <v>103</v>
      </c>
      <c r="H23" s="15">
        <v>53.98</v>
      </c>
      <c r="I23" s="15">
        <v>34.92</v>
      </c>
      <c r="J23" s="16">
        <v>608.54999999999995</v>
      </c>
      <c r="K23" s="17">
        <v>4.87</v>
      </c>
      <c r="L23" s="17"/>
      <c r="M23" s="17"/>
      <c r="N23" s="14" t="s">
        <v>33</v>
      </c>
      <c r="O23" s="18">
        <v>10.4633</v>
      </c>
      <c r="P23" s="18">
        <f t="shared" si="0"/>
        <v>1.0196686774341115</v>
      </c>
      <c r="Q23" s="18">
        <v>-25.8932</v>
      </c>
      <c r="R23" s="19" t="e">
        <f>#REF!-Q23</f>
        <v>#REF!</v>
      </c>
      <c r="S23" s="18">
        <v>-1.462</v>
      </c>
      <c r="T23" s="19">
        <v>0.98909999999999998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1" t="s">
        <v>33</v>
      </c>
      <c r="AF23" s="22">
        <v>10.4633</v>
      </c>
      <c r="AG23" s="22">
        <f>LOG10(AF23)</f>
        <v>1.0196686774341115</v>
      </c>
      <c r="AH23" s="22">
        <v>-25.8932</v>
      </c>
      <c r="AI23" s="21"/>
      <c r="AJ23" s="21"/>
      <c r="AK23" s="21"/>
      <c r="AL23" s="21"/>
      <c r="AM23" s="14" t="s">
        <v>104</v>
      </c>
      <c r="AN23" s="14" t="s">
        <v>105</v>
      </c>
    </row>
    <row r="24" spans="1:40" x14ac:dyDescent="0.3">
      <c r="A24" s="1">
        <v>25</v>
      </c>
      <c r="B24" s="1" t="s">
        <v>106</v>
      </c>
      <c r="C24" s="1" t="s">
        <v>107</v>
      </c>
      <c r="D24" s="1" t="s">
        <v>63</v>
      </c>
      <c r="E24" s="1" t="s">
        <v>64</v>
      </c>
      <c r="G24" s="1" t="s">
        <v>103</v>
      </c>
      <c r="H24" s="2">
        <v>53.98</v>
      </c>
      <c r="I24" s="2">
        <v>34.92</v>
      </c>
      <c r="J24" s="3">
        <v>608.54999999999995</v>
      </c>
      <c r="K24" s="4">
        <v>4.87</v>
      </c>
      <c r="N24" s="1" t="s">
        <v>39</v>
      </c>
      <c r="AE24" s="11" t="s">
        <v>39</v>
      </c>
      <c r="AF24" s="13">
        <v>30</v>
      </c>
      <c r="AG24" s="13">
        <f>LOG10(AF24)</f>
        <v>1.4771212547196624</v>
      </c>
      <c r="AH24" s="13">
        <v>-28.072199999999999</v>
      </c>
      <c r="AM24" s="1" t="s">
        <v>104</v>
      </c>
      <c r="AN24" s="1" t="s">
        <v>105</v>
      </c>
    </row>
    <row r="25" spans="1:40" x14ac:dyDescent="0.3">
      <c r="A25" s="14">
        <v>26</v>
      </c>
      <c r="B25" s="14" t="s">
        <v>108</v>
      </c>
      <c r="C25" s="14" t="s">
        <v>107</v>
      </c>
      <c r="D25" s="14" t="s">
        <v>63</v>
      </c>
      <c r="E25" s="14" t="s">
        <v>64</v>
      </c>
      <c r="F25" s="14"/>
      <c r="G25" s="14" t="s">
        <v>103</v>
      </c>
      <c r="H25" s="15">
        <v>53.98</v>
      </c>
      <c r="I25" s="15">
        <v>34.92</v>
      </c>
      <c r="J25" s="16">
        <v>608.54999999999995</v>
      </c>
      <c r="K25" s="17">
        <v>4.87</v>
      </c>
      <c r="L25" s="17"/>
      <c r="M25" s="17"/>
      <c r="N25" s="14" t="s">
        <v>39</v>
      </c>
      <c r="O25" s="18"/>
      <c r="P25" s="18"/>
      <c r="Q25" s="18"/>
      <c r="R25" s="19"/>
      <c r="S25" s="18"/>
      <c r="T25" s="19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1" t="s">
        <v>39</v>
      </c>
      <c r="AF25" s="22">
        <v>32.5</v>
      </c>
      <c r="AG25" s="22">
        <f>LOG10(AF25)</f>
        <v>1.5118833609788744</v>
      </c>
      <c r="AH25" s="22">
        <v>-27.7485</v>
      </c>
      <c r="AI25" s="21"/>
      <c r="AJ25" s="21"/>
      <c r="AK25" s="21"/>
      <c r="AL25" s="21"/>
      <c r="AM25" s="14" t="s">
        <v>104</v>
      </c>
      <c r="AN25" s="14" t="s">
        <v>105</v>
      </c>
    </row>
    <row r="26" spans="1:40" x14ac:dyDescent="0.3">
      <c r="A26" s="40">
        <v>27</v>
      </c>
      <c r="B26" s="1" t="s">
        <v>30</v>
      </c>
      <c r="C26" s="1" t="s">
        <v>109</v>
      </c>
      <c r="D26" s="1" t="s">
        <v>93</v>
      </c>
      <c r="E26" s="1" t="s">
        <v>30</v>
      </c>
      <c r="F26" s="1" t="s">
        <v>31</v>
      </c>
      <c r="G26" s="1" t="s">
        <v>110</v>
      </c>
      <c r="H26" s="2">
        <v>-0.83333333333333337</v>
      </c>
      <c r="I26" s="2">
        <v>117.16666666666667</v>
      </c>
      <c r="J26" s="3">
        <v>2345.62</v>
      </c>
      <c r="K26" s="4">
        <v>26.3</v>
      </c>
      <c r="L26" s="4">
        <v>21.2</v>
      </c>
      <c r="N26" s="1" t="s">
        <v>39</v>
      </c>
      <c r="Q26" s="7">
        <v>-30.3</v>
      </c>
      <c r="AE26" s="11" t="s">
        <v>39</v>
      </c>
      <c r="AH26" s="13">
        <v>-30.3</v>
      </c>
      <c r="AM26" s="1" t="s">
        <v>111</v>
      </c>
      <c r="AN26" s="1" t="s">
        <v>112</v>
      </c>
    </row>
    <row r="27" spans="1:40" x14ac:dyDescent="0.3">
      <c r="A27" s="14">
        <v>28</v>
      </c>
      <c r="B27" s="14" t="s">
        <v>113</v>
      </c>
      <c r="C27" s="14" t="s">
        <v>114</v>
      </c>
      <c r="D27" s="42" t="s">
        <v>115</v>
      </c>
      <c r="E27" s="42" t="s">
        <v>116</v>
      </c>
      <c r="F27" s="42" t="s">
        <v>117</v>
      </c>
      <c r="G27" s="14" t="s">
        <v>118</v>
      </c>
      <c r="H27" s="15">
        <v>30</v>
      </c>
      <c r="I27" s="15">
        <v>-115.2</v>
      </c>
      <c r="J27" s="16">
        <v>104.94</v>
      </c>
      <c r="K27" s="17">
        <v>21.46</v>
      </c>
      <c r="L27" s="17"/>
      <c r="M27" s="17"/>
      <c r="N27" s="14" t="s">
        <v>119</v>
      </c>
      <c r="O27" s="18">
        <v>0.28999999999999998</v>
      </c>
      <c r="P27" s="18">
        <f>LOG10(O27)</f>
        <v>-0.53760200210104392</v>
      </c>
      <c r="Q27" s="18">
        <v>-24.3</v>
      </c>
      <c r="R27" s="19" t="e">
        <f>#REF!-Q27</f>
        <v>#REF!</v>
      </c>
      <c r="S27" s="18">
        <v>-4.1360999999999999</v>
      </c>
      <c r="T27" s="19">
        <v>0.85750000000000004</v>
      </c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1" t="s">
        <v>119</v>
      </c>
      <c r="AF27" s="22">
        <v>0.28999999999999998</v>
      </c>
      <c r="AG27" s="22">
        <f t="shared" ref="AG27:AG58" si="2">LOG10(AF27)</f>
        <v>-0.53760200210104392</v>
      </c>
      <c r="AH27" s="22">
        <v>-24.3</v>
      </c>
      <c r="AI27" s="21"/>
      <c r="AJ27" s="21"/>
      <c r="AK27" s="21"/>
      <c r="AL27" s="21"/>
      <c r="AM27" s="14" t="s">
        <v>120</v>
      </c>
      <c r="AN27" s="14" t="s">
        <v>121</v>
      </c>
    </row>
    <row r="28" spans="1:40" ht="15.6" customHeight="1" x14ac:dyDescent="0.3">
      <c r="A28" s="1">
        <v>29</v>
      </c>
      <c r="B28" s="1">
        <v>1</v>
      </c>
      <c r="C28" s="1" t="s">
        <v>122</v>
      </c>
      <c r="D28" s="1" t="s">
        <v>93</v>
      </c>
      <c r="E28" s="1" t="s">
        <v>30</v>
      </c>
      <c r="F28" s="1" t="s">
        <v>31</v>
      </c>
      <c r="G28" s="43" t="s">
        <v>123</v>
      </c>
      <c r="H28" s="2">
        <v>10.574634239303601</v>
      </c>
      <c r="I28" s="2">
        <v>-84.2325321865072</v>
      </c>
      <c r="J28" s="3">
        <v>2670.73</v>
      </c>
      <c r="K28" s="4">
        <v>24.92</v>
      </c>
      <c r="L28" s="4">
        <v>71.5</v>
      </c>
      <c r="M28" s="4">
        <v>0.48154981549815495</v>
      </c>
      <c r="N28" s="40" t="s">
        <v>124</v>
      </c>
      <c r="O28" s="30"/>
      <c r="P28" s="30"/>
      <c r="Q28" s="44">
        <v>-29.06</v>
      </c>
      <c r="R28" s="45"/>
      <c r="U28" s="46"/>
      <c r="V28" s="46"/>
      <c r="W28" s="46"/>
      <c r="X28" s="46"/>
      <c r="Y28" s="46"/>
      <c r="Z28" s="46"/>
      <c r="AA28" s="46">
        <v>10.84</v>
      </c>
      <c r="AB28" s="46"/>
      <c r="AC28" s="46"/>
      <c r="AD28" s="46"/>
      <c r="AE28" s="11" t="s">
        <v>125</v>
      </c>
      <c r="AF28" s="13">
        <v>5.22</v>
      </c>
      <c r="AG28" s="13">
        <f t="shared" si="2"/>
        <v>0.71767050300226209</v>
      </c>
      <c r="AH28" s="47">
        <v>-29.06</v>
      </c>
      <c r="AL28" s="11">
        <v>10.84</v>
      </c>
      <c r="AM28" s="1" t="s">
        <v>126</v>
      </c>
      <c r="AN28" s="1" t="s">
        <v>127</v>
      </c>
    </row>
    <row r="29" spans="1:40" x14ac:dyDescent="0.3">
      <c r="A29" s="14">
        <v>30</v>
      </c>
      <c r="B29" s="14">
        <v>2</v>
      </c>
      <c r="C29" s="14" t="s">
        <v>122</v>
      </c>
      <c r="D29" s="14" t="s">
        <v>93</v>
      </c>
      <c r="E29" s="14" t="s">
        <v>30</v>
      </c>
      <c r="F29" s="14" t="s">
        <v>31</v>
      </c>
      <c r="G29" s="49" t="s">
        <v>123</v>
      </c>
      <c r="H29" s="15">
        <v>10.574634239303601</v>
      </c>
      <c r="I29" s="15">
        <v>-84.2325321865072</v>
      </c>
      <c r="J29" s="16">
        <v>2670.73</v>
      </c>
      <c r="K29" s="17">
        <v>24.92</v>
      </c>
      <c r="L29" s="17">
        <v>73.900000000000006</v>
      </c>
      <c r="M29" s="17">
        <v>0.55845248107653489</v>
      </c>
      <c r="N29" s="50" t="s">
        <v>124</v>
      </c>
      <c r="O29" s="36"/>
      <c r="P29" s="36"/>
      <c r="Q29" s="51">
        <v>-29.43</v>
      </c>
      <c r="R29" s="52"/>
      <c r="S29" s="14"/>
      <c r="T29" s="14"/>
      <c r="U29" s="53"/>
      <c r="V29" s="53"/>
      <c r="W29" s="53"/>
      <c r="X29" s="53"/>
      <c r="Y29" s="53"/>
      <c r="Z29" s="53"/>
      <c r="AA29" s="53">
        <v>11.89</v>
      </c>
      <c r="AB29" s="53"/>
      <c r="AC29" s="53"/>
      <c r="AD29" s="53"/>
      <c r="AE29" s="21" t="s">
        <v>125</v>
      </c>
      <c r="AF29" s="22">
        <v>6.64</v>
      </c>
      <c r="AG29" s="22">
        <f t="shared" si="2"/>
        <v>0.8221680793680175</v>
      </c>
      <c r="AH29" s="54">
        <v>-29.43</v>
      </c>
      <c r="AI29" s="21"/>
      <c r="AJ29" s="21"/>
      <c r="AK29" s="21"/>
      <c r="AL29" s="21">
        <v>11.89</v>
      </c>
      <c r="AM29" s="14" t="s">
        <v>126</v>
      </c>
      <c r="AN29" s="14" t="s">
        <v>127</v>
      </c>
    </row>
    <row r="30" spans="1:40" x14ac:dyDescent="0.3">
      <c r="A30" s="1">
        <v>31</v>
      </c>
      <c r="B30" s="1">
        <v>3</v>
      </c>
      <c r="C30" s="1" t="s">
        <v>122</v>
      </c>
      <c r="D30" s="1" t="s">
        <v>93</v>
      </c>
      <c r="E30" s="1" t="s">
        <v>30</v>
      </c>
      <c r="F30" s="1" t="s">
        <v>31</v>
      </c>
      <c r="G30" s="56" t="s">
        <v>123</v>
      </c>
      <c r="H30" s="2">
        <v>10.574634239303601</v>
      </c>
      <c r="I30" s="2">
        <v>-84.2325321865072</v>
      </c>
      <c r="J30" s="3">
        <v>2670.73</v>
      </c>
      <c r="K30" s="4">
        <v>24.92</v>
      </c>
      <c r="L30" s="4">
        <v>71.5</v>
      </c>
      <c r="M30" s="4">
        <v>0.41558441558441567</v>
      </c>
      <c r="N30" s="57" t="s">
        <v>124</v>
      </c>
      <c r="O30" s="30"/>
      <c r="P30" s="30"/>
      <c r="Q30" s="44">
        <v>-29.24</v>
      </c>
      <c r="R30" s="45"/>
      <c r="U30" s="46"/>
      <c r="V30" s="46"/>
      <c r="W30" s="46"/>
      <c r="X30" s="46"/>
      <c r="Y30" s="46"/>
      <c r="Z30" s="46"/>
      <c r="AA30" s="46">
        <v>10.78</v>
      </c>
      <c r="AB30" s="46"/>
      <c r="AC30" s="46"/>
      <c r="AD30" s="46"/>
      <c r="AE30" s="11" t="s">
        <v>125</v>
      </c>
      <c r="AF30" s="13">
        <v>4.4800000000000004</v>
      </c>
      <c r="AG30" s="13">
        <f t="shared" si="2"/>
        <v>0.651278013998144</v>
      </c>
      <c r="AH30" s="47">
        <v>-29.24</v>
      </c>
      <c r="AL30" s="11">
        <v>10.78</v>
      </c>
      <c r="AM30" s="1" t="s">
        <v>126</v>
      </c>
      <c r="AN30" s="1" t="s">
        <v>127</v>
      </c>
    </row>
    <row r="31" spans="1:40" x14ac:dyDescent="0.3">
      <c r="A31" s="14">
        <v>32</v>
      </c>
      <c r="B31" s="14">
        <v>4</v>
      </c>
      <c r="C31" s="14" t="s">
        <v>122</v>
      </c>
      <c r="D31" s="14" t="s">
        <v>93</v>
      </c>
      <c r="E31" s="14" t="s">
        <v>30</v>
      </c>
      <c r="F31" s="14" t="s">
        <v>31</v>
      </c>
      <c r="G31" s="49" t="s">
        <v>123</v>
      </c>
      <c r="H31" s="15">
        <v>10.574634239303601</v>
      </c>
      <c r="I31" s="15">
        <v>-84.2325321865072</v>
      </c>
      <c r="J31" s="16">
        <v>2670.73</v>
      </c>
      <c r="K31" s="17">
        <v>24.92</v>
      </c>
      <c r="L31" s="17">
        <v>69</v>
      </c>
      <c r="M31" s="17">
        <v>0.48099027409372236</v>
      </c>
      <c r="N31" s="50" t="s">
        <v>124</v>
      </c>
      <c r="O31" s="36"/>
      <c r="P31" s="36"/>
      <c r="Q31" s="51">
        <v>-28.81</v>
      </c>
      <c r="R31" s="52"/>
      <c r="S31" s="14"/>
      <c r="T31" s="14"/>
      <c r="U31" s="53"/>
      <c r="V31" s="53"/>
      <c r="W31" s="53"/>
      <c r="X31" s="53"/>
      <c r="Y31" s="53"/>
      <c r="Z31" s="53"/>
      <c r="AA31" s="53">
        <v>11.37</v>
      </c>
      <c r="AB31" s="53"/>
      <c r="AC31" s="53"/>
      <c r="AD31" s="53"/>
      <c r="AE31" s="21" t="s">
        <v>125</v>
      </c>
      <c r="AF31" s="22">
        <v>5.44</v>
      </c>
      <c r="AG31" s="22">
        <f t="shared" si="2"/>
        <v>0.73559889969817993</v>
      </c>
      <c r="AH31" s="54">
        <v>-28.81</v>
      </c>
      <c r="AI31" s="21"/>
      <c r="AJ31" s="21"/>
      <c r="AK31" s="21"/>
      <c r="AL31" s="21">
        <v>11.37</v>
      </c>
      <c r="AM31" s="14" t="s">
        <v>126</v>
      </c>
      <c r="AN31" s="14" t="s">
        <v>127</v>
      </c>
    </row>
    <row r="32" spans="1:40" x14ac:dyDescent="0.3">
      <c r="A32" s="1">
        <v>33</v>
      </c>
      <c r="B32" s="1">
        <v>5</v>
      </c>
      <c r="C32" s="1" t="s">
        <v>122</v>
      </c>
      <c r="D32" s="1" t="s">
        <v>93</v>
      </c>
      <c r="E32" s="1" t="s">
        <v>30</v>
      </c>
      <c r="F32" s="1" t="s">
        <v>31</v>
      </c>
      <c r="G32" s="48" t="s">
        <v>123</v>
      </c>
      <c r="H32" s="2">
        <v>10.574634239303601</v>
      </c>
      <c r="I32" s="2">
        <v>-84.2325321865072</v>
      </c>
      <c r="J32" s="3">
        <v>2670.73</v>
      </c>
      <c r="K32" s="4">
        <v>24.92</v>
      </c>
      <c r="L32" s="4">
        <v>71.5</v>
      </c>
      <c r="M32" s="4">
        <v>0.57704918032786889</v>
      </c>
      <c r="N32" s="57" t="s">
        <v>124</v>
      </c>
      <c r="O32" s="30"/>
      <c r="P32" s="30"/>
      <c r="Q32" s="44">
        <v>-28.94</v>
      </c>
      <c r="R32" s="45"/>
      <c r="U32" s="46"/>
      <c r="V32" s="46"/>
      <c r="W32" s="46"/>
      <c r="X32" s="46"/>
      <c r="Y32" s="46"/>
      <c r="Z32" s="46"/>
      <c r="AA32" s="46">
        <v>12.2</v>
      </c>
      <c r="AB32" s="46"/>
      <c r="AC32" s="46"/>
      <c r="AD32" s="46"/>
      <c r="AE32" s="11" t="s">
        <v>125</v>
      </c>
      <c r="AF32" s="13">
        <v>7.04</v>
      </c>
      <c r="AG32" s="13">
        <f t="shared" si="2"/>
        <v>0.84757265914211222</v>
      </c>
      <c r="AH32" s="47">
        <v>-28.94</v>
      </c>
      <c r="AL32" s="11">
        <v>12.2</v>
      </c>
      <c r="AM32" s="1" t="s">
        <v>126</v>
      </c>
      <c r="AN32" s="1" t="s">
        <v>127</v>
      </c>
    </row>
    <row r="33" spans="1:40" x14ac:dyDescent="0.3">
      <c r="A33" s="14">
        <v>34</v>
      </c>
      <c r="B33" s="14">
        <v>6</v>
      </c>
      <c r="C33" s="14" t="s">
        <v>122</v>
      </c>
      <c r="D33" s="14" t="s">
        <v>93</v>
      </c>
      <c r="E33" s="14" t="s">
        <v>30</v>
      </c>
      <c r="F33" s="14" t="s">
        <v>31</v>
      </c>
      <c r="G33" s="55" t="s">
        <v>130</v>
      </c>
      <c r="H33" s="15">
        <v>10.574634239303601</v>
      </c>
      <c r="I33" s="15">
        <v>-84.2325321865072</v>
      </c>
      <c r="J33" s="16">
        <v>2670.73</v>
      </c>
      <c r="K33" s="17">
        <v>24.92</v>
      </c>
      <c r="L33" s="17">
        <v>73.400000000000006</v>
      </c>
      <c r="M33" s="17">
        <v>0.65490533562822728</v>
      </c>
      <c r="N33" s="50" t="s">
        <v>124</v>
      </c>
      <c r="O33" s="36"/>
      <c r="P33" s="36"/>
      <c r="Q33" s="51">
        <v>-29.03</v>
      </c>
      <c r="R33" s="52"/>
      <c r="S33" s="14"/>
      <c r="T33" s="14"/>
      <c r="U33" s="53"/>
      <c r="V33" s="53"/>
      <c r="W33" s="53"/>
      <c r="X33" s="53"/>
      <c r="Y33" s="53"/>
      <c r="Z33" s="53"/>
      <c r="AA33" s="53">
        <v>11.62</v>
      </c>
      <c r="AB33" s="53"/>
      <c r="AC33" s="53"/>
      <c r="AD33" s="53"/>
      <c r="AE33" s="21" t="s">
        <v>125</v>
      </c>
      <c r="AF33" s="22">
        <v>7.61</v>
      </c>
      <c r="AG33" s="22">
        <f t="shared" si="2"/>
        <v>0.88138465677057287</v>
      </c>
      <c r="AH33" s="54">
        <v>-29.03</v>
      </c>
      <c r="AI33" s="21"/>
      <c r="AJ33" s="21"/>
      <c r="AK33" s="21"/>
      <c r="AL33" s="21">
        <v>11.62</v>
      </c>
      <c r="AM33" s="14" t="s">
        <v>126</v>
      </c>
      <c r="AN33" s="14" t="s">
        <v>127</v>
      </c>
    </row>
    <row r="34" spans="1:40" x14ac:dyDescent="0.3">
      <c r="A34" s="1">
        <v>35</v>
      </c>
      <c r="B34" s="1">
        <v>7</v>
      </c>
      <c r="C34" s="1" t="s">
        <v>122</v>
      </c>
      <c r="D34" s="1" t="s">
        <v>93</v>
      </c>
      <c r="E34" s="1" t="s">
        <v>30</v>
      </c>
      <c r="F34" s="1" t="s">
        <v>31</v>
      </c>
      <c r="G34" s="56" t="s">
        <v>130</v>
      </c>
      <c r="H34" s="2">
        <v>10.574634239303601</v>
      </c>
      <c r="I34" s="2">
        <v>-84.2325321865072</v>
      </c>
      <c r="J34" s="3">
        <v>2670.73</v>
      </c>
      <c r="K34" s="4">
        <v>24.92</v>
      </c>
      <c r="L34" s="4">
        <v>73.400000000000006</v>
      </c>
      <c r="M34" s="4">
        <v>0.49494949494949492</v>
      </c>
      <c r="N34" s="57" t="s">
        <v>124</v>
      </c>
      <c r="O34" s="30"/>
      <c r="P34" s="30"/>
      <c r="Q34" s="44">
        <v>-28.96</v>
      </c>
      <c r="R34" s="45"/>
      <c r="U34" s="46"/>
      <c r="V34" s="46"/>
      <c r="W34" s="46"/>
      <c r="X34" s="46"/>
      <c r="Y34" s="46"/>
      <c r="Z34" s="46"/>
      <c r="AA34" s="46">
        <v>11.88</v>
      </c>
      <c r="AB34" s="46"/>
      <c r="AC34" s="46"/>
      <c r="AD34" s="46"/>
      <c r="AE34" s="11" t="s">
        <v>125</v>
      </c>
      <c r="AF34" s="13">
        <v>5.88</v>
      </c>
      <c r="AG34" s="13">
        <f t="shared" si="2"/>
        <v>0.76937732607613851</v>
      </c>
      <c r="AH34" s="47">
        <v>-28.96</v>
      </c>
      <c r="AL34" s="11">
        <v>11.88</v>
      </c>
      <c r="AM34" s="1" t="s">
        <v>126</v>
      </c>
      <c r="AN34" s="1" t="s">
        <v>127</v>
      </c>
    </row>
    <row r="35" spans="1:40" x14ac:dyDescent="0.3">
      <c r="A35" s="14">
        <v>36</v>
      </c>
      <c r="B35" s="14">
        <v>8</v>
      </c>
      <c r="C35" s="14" t="s">
        <v>122</v>
      </c>
      <c r="D35" s="14" t="s">
        <v>93</v>
      </c>
      <c r="E35" s="14" t="s">
        <v>30</v>
      </c>
      <c r="F35" s="14" t="s">
        <v>31</v>
      </c>
      <c r="G35" s="49" t="s">
        <v>130</v>
      </c>
      <c r="H35" s="15">
        <v>10.574634239303601</v>
      </c>
      <c r="I35" s="15">
        <v>-84.2325321865072</v>
      </c>
      <c r="J35" s="16">
        <v>2670.73</v>
      </c>
      <c r="K35" s="17">
        <v>24.92</v>
      </c>
      <c r="L35" s="17">
        <v>73.8</v>
      </c>
      <c r="M35" s="17">
        <v>0.58571428571428574</v>
      </c>
      <c r="N35" s="50" t="s">
        <v>124</v>
      </c>
      <c r="O35" s="36"/>
      <c r="P35" s="36"/>
      <c r="Q35" s="51">
        <v>-30.03</v>
      </c>
      <c r="R35" s="52"/>
      <c r="S35" s="14"/>
      <c r="T35" s="14"/>
      <c r="U35" s="53"/>
      <c r="V35" s="53"/>
      <c r="W35" s="53"/>
      <c r="X35" s="53"/>
      <c r="Y35" s="53"/>
      <c r="Z35" s="53"/>
      <c r="AA35" s="53">
        <v>12.6</v>
      </c>
      <c r="AB35" s="53"/>
      <c r="AC35" s="53"/>
      <c r="AD35" s="53"/>
      <c r="AE35" s="21" t="s">
        <v>125</v>
      </c>
      <c r="AF35" s="22">
        <v>7.38</v>
      </c>
      <c r="AG35" s="22">
        <f t="shared" si="2"/>
        <v>0.86805636182304158</v>
      </c>
      <c r="AH35" s="54">
        <v>-30.03</v>
      </c>
      <c r="AI35" s="21"/>
      <c r="AJ35" s="21"/>
      <c r="AK35" s="21"/>
      <c r="AL35" s="21">
        <v>12.6</v>
      </c>
      <c r="AM35" s="14" t="s">
        <v>126</v>
      </c>
      <c r="AN35" s="14" t="s">
        <v>127</v>
      </c>
    </row>
    <row r="36" spans="1:40" x14ac:dyDescent="0.3">
      <c r="A36" s="1">
        <v>37</v>
      </c>
      <c r="B36" s="1">
        <v>9</v>
      </c>
      <c r="C36" s="1" t="s">
        <v>122</v>
      </c>
      <c r="D36" s="1" t="s">
        <v>93</v>
      </c>
      <c r="E36" s="1" t="s">
        <v>30</v>
      </c>
      <c r="F36" s="1" t="s">
        <v>31</v>
      </c>
      <c r="G36" s="56" t="s">
        <v>123</v>
      </c>
      <c r="H36" s="2">
        <v>10.574634239303601</v>
      </c>
      <c r="I36" s="2">
        <v>-84.2325321865072</v>
      </c>
      <c r="J36" s="3">
        <v>2670.73</v>
      </c>
      <c r="K36" s="4">
        <v>24.92</v>
      </c>
      <c r="L36" s="4">
        <v>73</v>
      </c>
      <c r="M36" s="4">
        <v>0.54197229013854931</v>
      </c>
      <c r="N36" s="57" t="s">
        <v>124</v>
      </c>
      <c r="O36" s="30"/>
      <c r="P36" s="30"/>
      <c r="Q36" s="44">
        <v>-28.72</v>
      </c>
      <c r="R36" s="45"/>
      <c r="U36" s="46"/>
      <c r="V36" s="46"/>
      <c r="W36" s="46"/>
      <c r="X36" s="46"/>
      <c r="Y36" s="46"/>
      <c r="Z36" s="46"/>
      <c r="AA36" s="46">
        <v>12.27</v>
      </c>
      <c r="AB36" s="46"/>
      <c r="AC36" s="46"/>
      <c r="AD36" s="46"/>
      <c r="AE36" s="11" t="s">
        <v>125</v>
      </c>
      <c r="AF36" s="13">
        <v>6.65</v>
      </c>
      <c r="AG36" s="13">
        <f t="shared" si="2"/>
        <v>0.82282164530310464</v>
      </c>
      <c r="AH36" s="47">
        <v>-28.72</v>
      </c>
      <c r="AL36" s="11">
        <v>12.27</v>
      </c>
      <c r="AM36" s="1" t="s">
        <v>126</v>
      </c>
      <c r="AN36" s="1" t="s">
        <v>127</v>
      </c>
    </row>
    <row r="37" spans="1:40" x14ac:dyDescent="0.3">
      <c r="A37" s="14">
        <v>38</v>
      </c>
      <c r="B37" s="14">
        <v>10</v>
      </c>
      <c r="C37" s="14" t="s">
        <v>122</v>
      </c>
      <c r="D37" s="14" t="s">
        <v>93</v>
      </c>
      <c r="E37" s="14" t="s">
        <v>30</v>
      </c>
      <c r="F37" s="14" t="s">
        <v>31</v>
      </c>
      <c r="G37" s="55" t="s">
        <v>130</v>
      </c>
      <c r="H37" s="15">
        <v>10.574634239303601</v>
      </c>
      <c r="I37" s="15">
        <v>-84.2325321865072</v>
      </c>
      <c r="J37" s="16">
        <v>2670.73</v>
      </c>
      <c r="K37" s="17">
        <v>24.92</v>
      </c>
      <c r="L37" s="17">
        <v>72.3</v>
      </c>
      <c r="M37" s="17">
        <v>0.51661129568106312</v>
      </c>
      <c r="N37" s="50" t="s">
        <v>124</v>
      </c>
      <c r="O37" s="36"/>
      <c r="P37" s="36"/>
      <c r="Q37" s="51">
        <v>-29.17</v>
      </c>
      <c r="R37" s="52"/>
      <c r="S37" s="14"/>
      <c r="T37" s="14"/>
      <c r="U37" s="53"/>
      <c r="V37" s="53"/>
      <c r="W37" s="53"/>
      <c r="X37" s="53"/>
      <c r="Y37" s="53"/>
      <c r="Z37" s="53"/>
      <c r="AA37" s="53">
        <v>12.04</v>
      </c>
      <c r="AB37" s="53"/>
      <c r="AC37" s="53"/>
      <c r="AD37" s="53"/>
      <c r="AE37" s="21" t="s">
        <v>125</v>
      </c>
      <c r="AF37" s="22">
        <v>6.22</v>
      </c>
      <c r="AG37" s="22">
        <f t="shared" si="2"/>
        <v>0.79379038469081864</v>
      </c>
      <c r="AH37" s="54">
        <v>-29.17</v>
      </c>
      <c r="AI37" s="21"/>
      <c r="AJ37" s="21"/>
      <c r="AK37" s="21"/>
      <c r="AL37" s="21">
        <v>12.04</v>
      </c>
      <c r="AM37" s="14" t="s">
        <v>126</v>
      </c>
      <c r="AN37" s="14" t="s">
        <v>127</v>
      </c>
    </row>
    <row r="38" spans="1:40" x14ac:dyDescent="0.3">
      <c r="A38" s="1">
        <v>39</v>
      </c>
      <c r="B38" s="1">
        <v>11</v>
      </c>
      <c r="C38" s="1" t="s">
        <v>122</v>
      </c>
      <c r="D38" s="1" t="s">
        <v>93</v>
      </c>
      <c r="E38" s="1" t="s">
        <v>30</v>
      </c>
      <c r="F38" s="1" t="s">
        <v>31</v>
      </c>
      <c r="G38" s="56" t="s">
        <v>130</v>
      </c>
      <c r="H38" s="2">
        <v>10.574634239303601</v>
      </c>
      <c r="I38" s="2">
        <v>-84.2325321865072</v>
      </c>
      <c r="J38" s="3">
        <v>2670.73</v>
      </c>
      <c r="K38" s="4">
        <v>24.92</v>
      </c>
      <c r="L38" s="4">
        <v>74.400000000000006</v>
      </c>
      <c r="M38" s="4">
        <v>0.48346055979643771</v>
      </c>
      <c r="N38" s="57" t="s">
        <v>124</v>
      </c>
      <c r="O38" s="30"/>
      <c r="P38" s="30"/>
      <c r="Q38" s="44">
        <v>-29.89</v>
      </c>
      <c r="R38" s="45"/>
      <c r="U38" s="46"/>
      <c r="V38" s="46"/>
      <c r="W38" s="46"/>
      <c r="X38" s="46"/>
      <c r="Y38" s="46"/>
      <c r="Z38" s="46"/>
      <c r="AA38" s="46">
        <v>11.79</v>
      </c>
      <c r="AB38" s="46"/>
      <c r="AC38" s="46"/>
      <c r="AD38" s="46"/>
      <c r="AE38" s="11" t="s">
        <v>125</v>
      </c>
      <c r="AF38" s="13">
        <v>5.7</v>
      </c>
      <c r="AG38" s="13">
        <f t="shared" si="2"/>
        <v>0.75587485567249146</v>
      </c>
      <c r="AH38" s="47">
        <v>-29.89</v>
      </c>
      <c r="AL38" s="11">
        <v>11.79</v>
      </c>
      <c r="AM38" s="1" t="s">
        <v>126</v>
      </c>
      <c r="AN38" s="1" t="s">
        <v>127</v>
      </c>
    </row>
    <row r="39" spans="1:40" x14ac:dyDescent="0.3">
      <c r="A39" s="14">
        <v>40</v>
      </c>
      <c r="B39" s="14">
        <v>12</v>
      </c>
      <c r="C39" s="14" t="s">
        <v>122</v>
      </c>
      <c r="D39" s="14" t="s">
        <v>93</v>
      </c>
      <c r="E39" s="14" t="s">
        <v>30</v>
      </c>
      <c r="F39" s="14" t="s">
        <v>31</v>
      </c>
      <c r="G39" s="55" t="s">
        <v>130</v>
      </c>
      <c r="H39" s="15">
        <v>10.574634239303601</v>
      </c>
      <c r="I39" s="15">
        <v>-84.2325321865072</v>
      </c>
      <c r="J39" s="16">
        <v>2670.73</v>
      </c>
      <c r="K39" s="17">
        <v>24.92</v>
      </c>
      <c r="L39" s="17">
        <v>72.3</v>
      </c>
      <c r="M39" s="17">
        <v>0.37056277056277054</v>
      </c>
      <c r="N39" s="50" t="s">
        <v>124</v>
      </c>
      <c r="O39" s="36"/>
      <c r="P39" s="36"/>
      <c r="Q39" s="51">
        <v>-28.7</v>
      </c>
      <c r="R39" s="52"/>
      <c r="S39" s="14"/>
      <c r="T39" s="14"/>
      <c r="U39" s="53"/>
      <c r="V39" s="53"/>
      <c r="W39" s="53"/>
      <c r="X39" s="53"/>
      <c r="Y39" s="53"/>
      <c r="Z39" s="53"/>
      <c r="AA39" s="53">
        <v>11.55</v>
      </c>
      <c r="AB39" s="53"/>
      <c r="AC39" s="53"/>
      <c r="AD39" s="53"/>
      <c r="AE39" s="21" t="s">
        <v>125</v>
      </c>
      <c r="AF39" s="22">
        <v>4.28</v>
      </c>
      <c r="AG39" s="22">
        <f t="shared" si="2"/>
        <v>0.63144376901317201</v>
      </c>
      <c r="AH39" s="54">
        <v>-28.7</v>
      </c>
      <c r="AI39" s="21"/>
      <c r="AJ39" s="21"/>
      <c r="AK39" s="21"/>
      <c r="AL39" s="21">
        <v>11.55</v>
      </c>
      <c r="AM39" s="14" t="s">
        <v>126</v>
      </c>
      <c r="AN39" s="14" t="s">
        <v>127</v>
      </c>
    </row>
    <row r="40" spans="1:40" x14ac:dyDescent="0.3">
      <c r="A40" s="1">
        <v>41</v>
      </c>
      <c r="B40" s="1">
        <v>13</v>
      </c>
      <c r="C40" s="1" t="s">
        <v>122</v>
      </c>
      <c r="D40" s="1" t="s">
        <v>93</v>
      </c>
      <c r="E40" s="1" t="s">
        <v>30</v>
      </c>
      <c r="F40" s="1" t="s">
        <v>31</v>
      </c>
      <c r="G40" s="56" t="s">
        <v>130</v>
      </c>
      <c r="H40" s="2">
        <v>10.574634239303601</v>
      </c>
      <c r="I40" s="2">
        <v>-84.2325321865072</v>
      </c>
      <c r="J40" s="3">
        <v>2670.73</v>
      </c>
      <c r="K40" s="4">
        <v>24.92</v>
      </c>
      <c r="L40" s="4">
        <v>70.099999999999994</v>
      </c>
      <c r="M40" s="4">
        <v>0.47122861586314152</v>
      </c>
      <c r="N40" s="57" t="s">
        <v>124</v>
      </c>
      <c r="O40" s="30"/>
      <c r="P40" s="30"/>
      <c r="Q40" s="44">
        <v>-29.02</v>
      </c>
      <c r="R40" s="45"/>
      <c r="U40" s="46"/>
      <c r="V40" s="46"/>
      <c r="W40" s="46"/>
      <c r="X40" s="46"/>
      <c r="Y40" s="46"/>
      <c r="Z40" s="46"/>
      <c r="AA40" s="46">
        <v>12.86</v>
      </c>
      <c r="AB40" s="46"/>
      <c r="AC40" s="46"/>
      <c r="AD40" s="46"/>
      <c r="AE40" s="11" t="s">
        <v>125</v>
      </c>
      <c r="AF40" s="13">
        <v>6.06</v>
      </c>
      <c r="AG40" s="13">
        <f t="shared" si="2"/>
        <v>0.78247262416628616</v>
      </c>
      <c r="AH40" s="47">
        <v>-29.02</v>
      </c>
      <c r="AL40" s="11">
        <v>12.86</v>
      </c>
      <c r="AM40" s="1" t="s">
        <v>126</v>
      </c>
      <c r="AN40" s="1" t="s">
        <v>127</v>
      </c>
    </row>
    <row r="41" spans="1:40" x14ac:dyDescent="0.3">
      <c r="A41" s="14">
        <v>42</v>
      </c>
      <c r="B41" s="14">
        <v>14</v>
      </c>
      <c r="C41" s="14" t="s">
        <v>122</v>
      </c>
      <c r="D41" s="14" t="s">
        <v>93</v>
      </c>
      <c r="E41" s="14" t="s">
        <v>30</v>
      </c>
      <c r="F41" s="14" t="s">
        <v>31</v>
      </c>
      <c r="G41" s="55" t="s">
        <v>130</v>
      </c>
      <c r="H41" s="15">
        <v>10.574634239303601</v>
      </c>
      <c r="I41" s="15">
        <v>-84.2325321865072</v>
      </c>
      <c r="J41" s="16">
        <v>2670.73</v>
      </c>
      <c r="K41" s="17">
        <v>24.92</v>
      </c>
      <c r="L41" s="17">
        <v>72.3</v>
      </c>
      <c r="M41" s="17">
        <v>0.50851581508515808</v>
      </c>
      <c r="N41" s="50" t="s">
        <v>124</v>
      </c>
      <c r="O41" s="36"/>
      <c r="P41" s="36"/>
      <c r="Q41" s="51">
        <v>-29.47</v>
      </c>
      <c r="R41" s="52"/>
      <c r="S41" s="14"/>
      <c r="T41" s="14"/>
      <c r="U41" s="53"/>
      <c r="V41" s="53"/>
      <c r="W41" s="53"/>
      <c r="X41" s="53"/>
      <c r="Y41" s="53"/>
      <c r="Z41" s="53"/>
      <c r="AA41" s="53">
        <v>12.33</v>
      </c>
      <c r="AB41" s="53"/>
      <c r="AC41" s="53"/>
      <c r="AD41" s="53"/>
      <c r="AE41" s="21" t="s">
        <v>125</v>
      </c>
      <c r="AF41" s="22">
        <v>6.27</v>
      </c>
      <c r="AG41" s="22">
        <f t="shared" si="2"/>
        <v>0.79726754083071638</v>
      </c>
      <c r="AH41" s="54">
        <v>-29.47</v>
      </c>
      <c r="AI41" s="21"/>
      <c r="AJ41" s="21"/>
      <c r="AK41" s="21"/>
      <c r="AL41" s="21">
        <v>12.33</v>
      </c>
      <c r="AM41" s="14" t="s">
        <v>126</v>
      </c>
      <c r="AN41" s="14" t="s">
        <v>127</v>
      </c>
    </row>
    <row r="42" spans="1:40" x14ac:dyDescent="0.3">
      <c r="A42" s="1">
        <v>43</v>
      </c>
      <c r="B42" s="1">
        <v>15</v>
      </c>
      <c r="C42" s="1" t="s">
        <v>122</v>
      </c>
      <c r="D42" s="1" t="s">
        <v>93</v>
      </c>
      <c r="E42" s="1" t="s">
        <v>30</v>
      </c>
      <c r="F42" s="1" t="s">
        <v>31</v>
      </c>
      <c r="G42" s="56" t="s">
        <v>123</v>
      </c>
      <c r="H42" s="2">
        <v>10.39</v>
      </c>
      <c r="I42" s="2">
        <v>-83.93</v>
      </c>
      <c r="J42" s="3">
        <v>2670.73</v>
      </c>
      <c r="K42" s="4">
        <v>24.92</v>
      </c>
      <c r="L42" s="4">
        <v>50.6</v>
      </c>
      <c r="M42" s="4">
        <v>0.36860986547085206</v>
      </c>
      <c r="N42" s="57" t="s">
        <v>124</v>
      </c>
      <c r="O42" s="30"/>
      <c r="P42" s="30"/>
      <c r="Q42" s="44">
        <v>-29.3</v>
      </c>
      <c r="R42" s="45"/>
      <c r="U42" s="46"/>
      <c r="V42" s="46"/>
      <c r="W42" s="46"/>
      <c r="X42" s="46"/>
      <c r="Y42" s="46"/>
      <c r="Z42" s="46"/>
      <c r="AA42" s="46">
        <v>11.15</v>
      </c>
      <c r="AB42" s="46"/>
      <c r="AC42" s="46"/>
      <c r="AD42" s="46"/>
      <c r="AE42" s="11" t="s">
        <v>125</v>
      </c>
      <c r="AF42" s="13">
        <v>4.1100000000000003</v>
      </c>
      <c r="AG42" s="13">
        <f t="shared" si="2"/>
        <v>0.61384182187606928</v>
      </c>
      <c r="AH42" s="47">
        <v>-29.3</v>
      </c>
      <c r="AL42" s="11">
        <v>11.15</v>
      </c>
      <c r="AM42" s="1" t="s">
        <v>126</v>
      </c>
      <c r="AN42" s="1" t="s">
        <v>127</v>
      </c>
    </row>
    <row r="43" spans="1:40" x14ac:dyDescent="0.3">
      <c r="A43" s="14">
        <v>44</v>
      </c>
      <c r="B43" s="14">
        <v>16</v>
      </c>
      <c r="C43" s="14" t="s">
        <v>122</v>
      </c>
      <c r="D43" s="14" t="s">
        <v>93</v>
      </c>
      <c r="E43" s="14" t="s">
        <v>30</v>
      </c>
      <c r="F43" s="14" t="s">
        <v>31</v>
      </c>
      <c r="G43" s="49" t="s">
        <v>132</v>
      </c>
      <c r="H43" s="15">
        <v>10.574634239303601</v>
      </c>
      <c r="I43" s="15">
        <v>-84.2325321865072</v>
      </c>
      <c r="J43" s="16">
        <v>2670.73</v>
      </c>
      <c r="K43" s="17">
        <v>24.92</v>
      </c>
      <c r="L43" s="17">
        <v>57.9</v>
      </c>
      <c r="M43" s="17">
        <v>0.45654162854528824</v>
      </c>
      <c r="N43" s="50" t="s">
        <v>124</v>
      </c>
      <c r="O43" s="36"/>
      <c r="P43" s="36"/>
      <c r="Q43" s="51">
        <v>-29.38</v>
      </c>
      <c r="R43" s="52"/>
      <c r="S43" s="14"/>
      <c r="T43" s="14"/>
      <c r="U43" s="53"/>
      <c r="V43" s="53"/>
      <c r="W43" s="53"/>
      <c r="X43" s="53"/>
      <c r="Y43" s="53"/>
      <c r="Z43" s="53"/>
      <c r="AA43" s="53">
        <v>10.93</v>
      </c>
      <c r="AB43" s="53"/>
      <c r="AC43" s="53"/>
      <c r="AD43" s="53"/>
      <c r="AE43" s="21" t="s">
        <v>125</v>
      </c>
      <c r="AF43" s="22">
        <v>4.99</v>
      </c>
      <c r="AG43" s="22">
        <f t="shared" si="2"/>
        <v>0.69810054562338997</v>
      </c>
      <c r="AH43" s="54">
        <v>-29.38</v>
      </c>
      <c r="AI43" s="21"/>
      <c r="AJ43" s="21"/>
      <c r="AK43" s="21"/>
      <c r="AL43" s="21">
        <v>10.93</v>
      </c>
      <c r="AM43" s="14" t="s">
        <v>126</v>
      </c>
      <c r="AN43" s="14" t="s">
        <v>127</v>
      </c>
    </row>
    <row r="44" spans="1:40" x14ac:dyDescent="0.3">
      <c r="A44" s="1">
        <v>45</v>
      </c>
      <c r="B44" s="1">
        <v>17</v>
      </c>
      <c r="C44" s="1" t="s">
        <v>122</v>
      </c>
      <c r="D44" s="1" t="s">
        <v>93</v>
      </c>
      <c r="E44" s="1" t="s">
        <v>30</v>
      </c>
      <c r="F44" s="1" t="s">
        <v>31</v>
      </c>
      <c r="G44" s="56" t="s">
        <v>132</v>
      </c>
      <c r="H44" s="2">
        <v>10.33</v>
      </c>
      <c r="I44" s="2">
        <v>-83.89</v>
      </c>
      <c r="J44" s="3">
        <v>2670.73</v>
      </c>
      <c r="K44" s="4">
        <v>24.92</v>
      </c>
      <c r="L44" s="4">
        <v>62.2</v>
      </c>
      <c r="M44" s="4">
        <v>0.75553587245349862</v>
      </c>
      <c r="N44" s="57" t="s">
        <v>124</v>
      </c>
      <c r="O44" s="30"/>
      <c r="P44" s="30"/>
      <c r="Q44" s="44">
        <v>-28.89</v>
      </c>
      <c r="R44" s="45"/>
      <c r="U44" s="46"/>
      <c r="V44" s="46"/>
      <c r="W44" s="46"/>
      <c r="X44" s="46"/>
      <c r="Y44" s="46"/>
      <c r="Z44" s="46"/>
      <c r="AA44" s="46">
        <v>11.29</v>
      </c>
      <c r="AB44" s="46"/>
      <c r="AC44" s="46"/>
      <c r="AD44" s="46"/>
      <c r="AE44" s="11" t="s">
        <v>125</v>
      </c>
      <c r="AF44" s="13">
        <v>8.5299999999999994</v>
      </c>
      <c r="AG44" s="13">
        <f t="shared" si="2"/>
        <v>0.93094903116752303</v>
      </c>
      <c r="AH44" s="47">
        <v>-28.89</v>
      </c>
      <c r="AL44" s="11">
        <v>11.29</v>
      </c>
      <c r="AM44" s="1" t="s">
        <v>126</v>
      </c>
      <c r="AN44" s="1" t="s">
        <v>127</v>
      </c>
    </row>
    <row r="45" spans="1:40" x14ac:dyDescent="0.3">
      <c r="A45" s="14">
        <v>46</v>
      </c>
      <c r="B45" s="14">
        <v>18</v>
      </c>
      <c r="C45" s="14" t="s">
        <v>122</v>
      </c>
      <c r="D45" s="14" t="s">
        <v>93</v>
      </c>
      <c r="E45" s="14" t="s">
        <v>30</v>
      </c>
      <c r="F45" s="14" t="s">
        <v>31</v>
      </c>
      <c r="G45" s="55" t="s">
        <v>123</v>
      </c>
      <c r="H45" s="15">
        <v>10.45</v>
      </c>
      <c r="I45" s="15">
        <v>-84.07</v>
      </c>
      <c r="J45" s="16">
        <v>1503.46</v>
      </c>
      <c r="K45" s="17">
        <v>23.49</v>
      </c>
      <c r="L45" s="17">
        <v>46.6</v>
      </c>
      <c r="M45" s="17">
        <v>0.4629948364888124</v>
      </c>
      <c r="N45" s="50" t="s">
        <v>124</v>
      </c>
      <c r="O45" s="36"/>
      <c r="P45" s="36"/>
      <c r="Q45" s="51">
        <v>-29.18</v>
      </c>
      <c r="R45" s="52"/>
      <c r="S45" s="14"/>
      <c r="T45" s="14"/>
      <c r="U45" s="53"/>
      <c r="V45" s="53"/>
      <c r="W45" s="53"/>
      <c r="X45" s="53"/>
      <c r="Y45" s="53"/>
      <c r="Z45" s="53"/>
      <c r="AA45" s="53">
        <v>11.62</v>
      </c>
      <c r="AB45" s="53"/>
      <c r="AC45" s="53"/>
      <c r="AD45" s="53"/>
      <c r="AE45" s="21" t="s">
        <v>125</v>
      </c>
      <c r="AF45" s="22">
        <v>5.38</v>
      </c>
      <c r="AG45" s="22">
        <f t="shared" si="2"/>
        <v>0.7307822756663892</v>
      </c>
      <c r="AH45" s="54">
        <v>-29.18</v>
      </c>
      <c r="AI45" s="21"/>
      <c r="AJ45" s="21"/>
      <c r="AK45" s="21"/>
      <c r="AL45" s="21">
        <v>11.62</v>
      </c>
      <c r="AM45" s="14" t="s">
        <v>126</v>
      </c>
      <c r="AN45" s="14" t="s">
        <v>127</v>
      </c>
    </row>
    <row r="46" spans="1:40" x14ac:dyDescent="0.3">
      <c r="A46" s="1">
        <v>47</v>
      </c>
      <c r="B46" s="1">
        <v>19</v>
      </c>
      <c r="C46" s="1" t="s">
        <v>122</v>
      </c>
      <c r="D46" s="1" t="s">
        <v>93</v>
      </c>
      <c r="E46" s="1" t="s">
        <v>30</v>
      </c>
      <c r="F46" s="1" t="s">
        <v>31</v>
      </c>
      <c r="G46" s="56" t="s">
        <v>123</v>
      </c>
      <c r="H46" s="2">
        <v>10.45</v>
      </c>
      <c r="I46" s="2">
        <v>-84.07</v>
      </c>
      <c r="J46" s="3">
        <v>1503.46</v>
      </c>
      <c r="K46" s="4">
        <v>23.49</v>
      </c>
      <c r="L46" s="4">
        <v>46.6</v>
      </c>
      <c r="M46" s="4">
        <v>0.45741324921135645</v>
      </c>
      <c r="N46" s="57" t="s">
        <v>124</v>
      </c>
      <c r="O46" s="30"/>
      <c r="P46" s="30"/>
      <c r="Q46" s="44">
        <v>-29.26</v>
      </c>
      <c r="R46" s="45"/>
      <c r="U46" s="46"/>
      <c r="V46" s="46"/>
      <c r="W46" s="46"/>
      <c r="X46" s="46"/>
      <c r="Y46" s="46"/>
      <c r="Z46" s="46"/>
      <c r="AA46" s="46">
        <v>12.68</v>
      </c>
      <c r="AB46" s="46"/>
      <c r="AC46" s="46"/>
      <c r="AD46" s="46"/>
      <c r="AE46" s="11" t="s">
        <v>125</v>
      </c>
      <c r="AF46" s="13">
        <v>5.8</v>
      </c>
      <c r="AG46" s="13">
        <f t="shared" si="2"/>
        <v>0.76342799356293722</v>
      </c>
      <c r="AH46" s="47">
        <v>-29.26</v>
      </c>
      <c r="AL46" s="11">
        <v>12.68</v>
      </c>
      <c r="AM46" s="1" t="s">
        <v>126</v>
      </c>
      <c r="AN46" s="1" t="s">
        <v>127</v>
      </c>
    </row>
    <row r="47" spans="1:40" x14ac:dyDescent="0.3">
      <c r="A47" s="14">
        <v>48</v>
      </c>
      <c r="B47" s="14">
        <v>20</v>
      </c>
      <c r="C47" s="14" t="s">
        <v>122</v>
      </c>
      <c r="D47" s="14" t="s">
        <v>93</v>
      </c>
      <c r="E47" s="14" t="s">
        <v>30</v>
      </c>
      <c r="F47" s="14" t="s">
        <v>31</v>
      </c>
      <c r="G47" s="49" t="s">
        <v>132</v>
      </c>
      <c r="H47" s="15">
        <v>10.49</v>
      </c>
      <c r="I47" s="15">
        <v>-83.97</v>
      </c>
      <c r="J47" s="16">
        <v>2670.73</v>
      </c>
      <c r="K47" s="17">
        <v>24.92</v>
      </c>
      <c r="L47" s="17">
        <v>5.6</v>
      </c>
      <c r="M47" s="17">
        <v>0.63177570093457946</v>
      </c>
      <c r="N47" s="50" t="s">
        <v>124</v>
      </c>
      <c r="O47" s="36"/>
      <c r="P47" s="36"/>
      <c r="Q47" s="51">
        <v>-29.74</v>
      </c>
      <c r="R47" s="52"/>
      <c r="S47" s="14"/>
      <c r="T47" s="14"/>
      <c r="U47" s="53"/>
      <c r="V47" s="53"/>
      <c r="W47" s="53"/>
      <c r="X47" s="53"/>
      <c r="Y47" s="53"/>
      <c r="Z47" s="53"/>
      <c r="AA47" s="53">
        <v>10.7</v>
      </c>
      <c r="AB47" s="53"/>
      <c r="AC47" s="53"/>
      <c r="AD47" s="53"/>
      <c r="AE47" s="21" t="s">
        <v>125</v>
      </c>
      <c r="AF47" s="22">
        <v>6.76</v>
      </c>
      <c r="AG47" s="22">
        <f t="shared" si="2"/>
        <v>0.82994669594163595</v>
      </c>
      <c r="AH47" s="54">
        <v>-29.74</v>
      </c>
      <c r="AI47" s="21"/>
      <c r="AJ47" s="21"/>
      <c r="AK47" s="21"/>
      <c r="AL47" s="21">
        <v>10.7</v>
      </c>
      <c r="AM47" s="14" t="s">
        <v>126</v>
      </c>
      <c r="AN47" s="14" t="s">
        <v>127</v>
      </c>
    </row>
    <row r="48" spans="1:40" x14ac:dyDescent="0.3">
      <c r="A48" s="1">
        <v>49</v>
      </c>
      <c r="B48" s="1">
        <v>21</v>
      </c>
      <c r="C48" s="1" t="s">
        <v>122</v>
      </c>
      <c r="D48" s="1" t="s">
        <v>93</v>
      </c>
      <c r="E48" s="1" t="s">
        <v>30</v>
      </c>
      <c r="F48" s="1" t="s">
        <v>31</v>
      </c>
      <c r="G48" s="56" t="s">
        <v>130</v>
      </c>
      <c r="H48" s="2">
        <v>10.33</v>
      </c>
      <c r="I48" s="2">
        <v>-84.13</v>
      </c>
      <c r="J48" s="3">
        <v>1503.46</v>
      </c>
      <c r="K48" s="4">
        <v>23.49</v>
      </c>
      <c r="L48" s="4">
        <v>25.4</v>
      </c>
      <c r="M48" s="4">
        <v>0.68901927912824823</v>
      </c>
      <c r="N48" s="57" t="s">
        <v>124</v>
      </c>
      <c r="O48" s="30"/>
      <c r="P48" s="30"/>
      <c r="Q48" s="44">
        <v>-29.47</v>
      </c>
      <c r="R48" s="45"/>
      <c r="U48" s="46"/>
      <c r="V48" s="46"/>
      <c r="W48" s="46"/>
      <c r="X48" s="46"/>
      <c r="Y48" s="46"/>
      <c r="Z48" s="46"/>
      <c r="AA48" s="46">
        <v>11.93</v>
      </c>
      <c r="AB48" s="46"/>
      <c r="AC48" s="46"/>
      <c r="AD48" s="46"/>
      <c r="AE48" s="11" t="s">
        <v>125</v>
      </c>
      <c r="AF48" s="13">
        <v>8.2200000000000006</v>
      </c>
      <c r="AG48" s="13">
        <f t="shared" si="2"/>
        <v>0.91487181754005042</v>
      </c>
      <c r="AH48" s="47">
        <v>-29.47</v>
      </c>
      <c r="AL48" s="11">
        <v>11.93</v>
      </c>
      <c r="AM48" s="1" t="s">
        <v>126</v>
      </c>
      <c r="AN48" s="1" t="s">
        <v>127</v>
      </c>
    </row>
    <row r="49" spans="1:40" x14ac:dyDescent="0.3">
      <c r="A49" s="14">
        <v>50</v>
      </c>
      <c r="B49" s="14">
        <v>22</v>
      </c>
      <c r="C49" s="14" t="s">
        <v>122</v>
      </c>
      <c r="D49" s="14" t="s">
        <v>93</v>
      </c>
      <c r="E49" s="14" t="s">
        <v>30</v>
      </c>
      <c r="F49" s="14" t="s">
        <v>31</v>
      </c>
      <c r="G49" s="49" t="s">
        <v>130</v>
      </c>
      <c r="H49" s="15">
        <v>10.37</v>
      </c>
      <c r="I49" s="15">
        <v>-84.15</v>
      </c>
      <c r="J49" s="16">
        <v>1503.46</v>
      </c>
      <c r="K49" s="17">
        <v>23.49</v>
      </c>
      <c r="L49" s="17">
        <v>66.3</v>
      </c>
      <c r="M49" s="17">
        <v>0.47690857681432608</v>
      </c>
      <c r="N49" s="50" t="s">
        <v>124</v>
      </c>
      <c r="O49" s="36"/>
      <c r="P49" s="36"/>
      <c r="Q49" s="51">
        <v>-29.28</v>
      </c>
      <c r="R49" s="52"/>
      <c r="S49" s="14"/>
      <c r="T49" s="14"/>
      <c r="U49" s="53"/>
      <c r="V49" s="53"/>
      <c r="W49" s="53"/>
      <c r="X49" s="53"/>
      <c r="Y49" s="53"/>
      <c r="Z49" s="53"/>
      <c r="AA49" s="53">
        <v>10.61</v>
      </c>
      <c r="AB49" s="53"/>
      <c r="AC49" s="53"/>
      <c r="AD49" s="53"/>
      <c r="AE49" s="21" t="s">
        <v>125</v>
      </c>
      <c r="AF49" s="22">
        <v>5.0599999999999996</v>
      </c>
      <c r="AG49" s="22">
        <f t="shared" si="2"/>
        <v>0.70415051683979912</v>
      </c>
      <c r="AH49" s="54">
        <v>-29.28</v>
      </c>
      <c r="AI49" s="21"/>
      <c r="AJ49" s="21"/>
      <c r="AK49" s="21"/>
      <c r="AL49" s="21">
        <v>10.61</v>
      </c>
      <c r="AM49" s="14" t="s">
        <v>126</v>
      </c>
      <c r="AN49" s="14" t="s">
        <v>127</v>
      </c>
    </row>
    <row r="50" spans="1:40" x14ac:dyDescent="0.3">
      <c r="A50" s="1">
        <v>51</v>
      </c>
      <c r="B50" s="1">
        <v>23</v>
      </c>
      <c r="C50" s="1" t="s">
        <v>122</v>
      </c>
      <c r="D50" s="1" t="s">
        <v>93</v>
      </c>
      <c r="E50" s="1" t="s">
        <v>30</v>
      </c>
      <c r="F50" s="1" t="s">
        <v>31</v>
      </c>
      <c r="G50" s="56" t="s">
        <v>130</v>
      </c>
      <c r="H50" s="2">
        <v>10.51</v>
      </c>
      <c r="I50" s="2">
        <v>-83.93</v>
      </c>
      <c r="J50" s="3">
        <v>2670.73</v>
      </c>
      <c r="K50" s="4">
        <v>24.92</v>
      </c>
      <c r="L50" s="4">
        <v>17.8</v>
      </c>
      <c r="M50" s="4">
        <v>0.35416666666666663</v>
      </c>
      <c r="N50" s="57" t="s">
        <v>124</v>
      </c>
      <c r="O50" s="30"/>
      <c r="P50" s="30"/>
      <c r="Q50" s="44">
        <v>-27.84</v>
      </c>
      <c r="R50" s="45"/>
      <c r="U50" s="46"/>
      <c r="V50" s="46"/>
      <c r="W50" s="46"/>
      <c r="X50" s="46"/>
      <c r="Y50" s="46"/>
      <c r="Z50" s="46"/>
      <c r="AA50" s="46">
        <v>12.48</v>
      </c>
      <c r="AB50" s="46"/>
      <c r="AC50" s="46"/>
      <c r="AD50" s="46"/>
      <c r="AE50" s="11" t="s">
        <v>125</v>
      </c>
      <c r="AF50" s="13">
        <v>4.42</v>
      </c>
      <c r="AG50" s="13">
        <f t="shared" si="2"/>
        <v>0.64542226934909186</v>
      </c>
      <c r="AH50" s="47">
        <v>-27.84</v>
      </c>
      <c r="AL50" s="11">
        <v>12.48</v>
      </c>
      <c r="AM50" s="1" t="s">
        <v>126</v>
      </c>
      <c r="AN50" s="1" t="s">
        <v>127</v>
      </c>
    </row>
    <row r="51" spans="1:40" x14ac:dyDescent="0.3">
      <c r="A51" s="14">
        <v>52</v>
      </c>
      <c r="B51" s="14">
        <v>24</v>
      </c>
      <c r="C51" s="14" t="s">
        <v>122</v>
      </c>
      <c r="D51" s="14" t="s">
        <v>93</v>
      </c>
      <c r="E51" s="14" t="s">
        <v>30</v>
      </c>
      <c r="F51" s="14" t="s">
        <v>31</v>
      </c>
      <c r="G51" s="49" t="s">
        <v>132</v>
      </c>
      <c r="H51" s="15">
        <v>10.31</v>
      </c>
      <c r="I51" s="15">
        <v>-84</v>
      </c>
      <c r="J51" s="16">
        <v>2670.73</v>
      </c>
      <c r="K51" s="17">
        <v>24.92</v>
      </c>
      <c r="L51" s="17">
        <v>71.400000000000006</v>
      </c>
      <c r="M51" s="17">
        <v>0.55979643765903309</v>
      </c>
      <c r="N51" s="50" t="s">
        <v>124</v>
      </c>
      <c r="O51" s="36"/>
      <c r="P51" s="36"/>
      <c r="Q51" s="58">
        <v>-28.87</v>
      </c>
      <c r="R51" s="52"/>
      <c r="S51" s="14"/>
      <c r="T51" s="14"/>
      <c r="U51" s="53"/>
      <c r="V51" s="53"/>
      <c r="W51" s="53"/>
      <c r="X51" s="53"/>
      <c r="Y51" s="53"/>
      <c r="Z51" s="53"/>
      <c r="AA51" s="53">
        <v>11.79</v>
      </c>
      <c r="AB51" s="53"/>
      <c r="AC51" s="53"/>
      <c r="AD51" s="53"/>
      <c r="AE51" s="21" t="s">
        <v>125</v>
      </c>
      <c r="AF51" s="22">
        <v>6.6</v>
      </c>
      <c r="AG51" s="22">
        <f t="shared" si="2"/>
        <v>0.81954393554186866</v>
      </c>
      <c r="AH51" s="59">
        <v>-28.87</v>
      </c>
      <c r="AI51" s="21"/>
      <c r="AJ51" s="21"/>
      <c r="AK51" s="21"/>
      <c r="AL51" s="21">
        <v>11.79</v>
      </c>
      <c r="AM51" s="14" t="s">
        <v>126</v>
      </c>
      <c r="AN51" s="14" t="s">
        <v>127</v>
      </c>
    </row>
    <row r="52" spans="1:40" x14ac:dyDescent="0.3">
      <c r="A52" s="1">
        <v>53</v>
      </c>
      <c r="B52" s="1">
        <v>25</v>
      </c>
      <c r="C52" s="1" t="s">
        <v>122</v>
      </c>
      <c r="D52" s="1" t="s">
        <v>93</v>
      </c>
      <c r="E52" s="1" t="s">
        <v>30</v>
      </c>
      <c r="F52" s="1" t="s">
        <v>31</v>
      </c>
      <c r="G52" s="56" t="s">
        <v>133</v>
      </c>
      <c r="H52" s="2">
        <v>10.49</v>
      </c>
      <c r="I52" s="2">
        <v>-83.97</v>
      </c>
      <c r="J52" s="3">
        <v>2670.73</v>
      </c>
      <c r="K52" s="4">
        <v>24.92</v>
      </c>
      <c r="L52" s="4">
        <v>25.2</v>
      </c>
      <c r="M52" s="4">
        <v>0.39796860572483839</v>
      </c>
      <c r="N52" s="57" t="s">
        <v>124</v>
      </c>
      <c r="O52" s="30"/>
      <c r="P52" s="30"/>
      <c r="Q52" s="44">
        <v>-27.75</v>
      </c>
      <c r="R52" s="45"/>
      <c r="U52" s="46"/>
      <c r="V52" s="46"/>
      <c r="W52" s="46"/>
      <c r="X52" s="46"/>
      <c r="Y52" s="46"/>
      <c r="Z52" s="46"/>
      <c r="AA52" s="46">
        <v>10.83</v>
      </c>
      <c r="AB52" s="46"/>
      <c r="AC52" s="46"/>
      <c r="AD52" s="46"/>
      <c r="AE52" s="11" t="s">
        <v>125</v>
      </c>
      <c r="AF52" s="13">
        <v>4.3099999999999996</v>
      </c>
      <c r="AG52" s="13">
        <f t="shared" si="2"/>
        <v>0.63447727016073152</v>
      </c>
      <c r="AH52" s="47">
        <v>-27.75</v>
      </c>
      <c r="AL52" s="11">
        <v>10.83</v>
      </c>
      <c r="AM52" s="1" t="s">
        <v>126</v>
      </c>
      <c r="AN52" s="1" t="s">
        <v>127</v>
      </c>
    </row>
    <row r="53" spans="1:40" x14ac:dyDescent="0.3">
      <c r="A53" s="14">
        <v>54</v>
      </c>
      <c r="B53" s="14">
        <v>26</v>
      </c>
      <c r="C53" s="14" t="s">
        <v>122</v>
      </c>
      <c r="D53" s="14" t="s">
        <v>93</v>
      </c>
      <c r="E53" s="14" t="s">
        <v>30</v>
      </c>
      <c r="F53" s="14" t="s">
        <v>31</v>
      </c>
      <c r="G53" s="49" t="s">
        <v>132</v>
      </c>
      <c r="H53" s="15">
        <v>10.49</v>
      </c>
      <c r="I53" s="15">
        <v>-83.97</v>
      </c>
      <c r="J53" s="16">
        <v>2670.73</v>
      </c>
      <c r="K53" s="17">
        <v>24.92</v>
      </c>
      <c r="L53" s="17">
        <v>22.9</v>
      </c>
      <c r="M53" s="17">
        <v>0.4530537830446672</v>
      </c>
      <c r="N53" s="50" t="s">
        <v>124</v>
      </c>
      <c r="O53" s="36"/>
      <c r="P53" s="36"/>
      <c r="Q53" s="51">
        <v>-29.3</v>
      </c>
      <c r="R53" s="52"/>
      <c r="S53" s="14"/>
      <c r="T53" s="14"/>
      <c r="U53" s="53"/>
      <c r="V53" s="53"/>
      <c r="W53" s="53"/>
      <c r="X53" s="53"/>
      <c r="Y53" s="53"/>
      <c r="Z53" s="53"/>
      <c r="AA53" s="53">
        <v>10.97</v>
      </c>
      <c r="AB53" s="53"/>
      <c r="AC53" s="53"/>
      <c r="AD53" s="53"/>
      <c r="AE53" s="21" t="s">
        <v>125</v>
      </c>
      <c r="AF53" s="22">
        <v>4.97</v>
      </c>
      <c r="AG53" s="22">
        <f t="shared" si="2"/>
        <v>0.69635638873333205</v>
      </c>
      <c r="AH53" s="54">
        <v>-29.3</v>
      </c>
      <c r="AI53" s="21"/>
      <c r="AJ53" s="21"/>
      <c r="AK53" s="21"/>
      <c r="AL53" s="21">
        <v>10.97</v>
      </c>
      <c r="AM53" s="14" t="s">
        <v>126</v>
      </c>
      <c r="AN53" s="14" t="s">
        <v>127</v>
      </c>
    </row>
    <row r="54" spans="1:40" x14ac:dyDescent="0.3">
      <c r="A54" s="1">
        <v>55</v>
      </c>
      <c r="B54" s="1">
        <v>27</v>
      </c>
      <c r="C54" s="1" t="s">
        <v>122</v>
      </c>
      <c r="D54" s="1" t="s">
        <v>93</v>
      </c>
      <c r="E54" s="1" t="s">
        <v>30</v>
      </c>
      <c r="F54" s="1" t="s">
        <v>31</v>
      </c>
      <c r="G54" s="56" t="s">
        <v>130</v>
      </c>
      <c r="H54" s="2">
        <v>10.35</v>
      </c>
      <c r="I54" s="2">
        <v>-84.1</v>
      </c>
      <c r="J54" s="3">
        <v>1503.46</v>
      </c>
      <c r="K54" s="4">
        <v>23.46</v>
      </c>
      <c r="L54" s="4">
        <v>44.3</v>
      </c>
      <c r="M54" s="4">
        <v>0.56835128417564207</v>
      </c>
      <c r="N54" s="57" t="s">
        <v>124</v>
      </c>
      <c r="O54" s="30"/>
      <c r="P54" s="30"/>
      <c r="Q54" s="44">
        <v>-29.02</v>
      </c>
      <c r="R54" s="45"/>
      <c r="U54" s="46"/>
      <c r="V54" s="46"/>
      <c r="W54" s="46"/>
      <c r="X54" s="46"/>
      <c r="Y54" s="46"/>
      <c r="Z54" s="46"/>
      <c r="AA54" s="46">
        <v>12.07</v>
      </c>
      <c r="AB54" s="46"/>
      <c r="AC54" s="46"/>
      <c r="AD54" s="46"/>
      <c r="AE54" s="11" t="s">
        <v>125</v>
      </c>
      <c r="AF54" s="13">
        <v>6.86</v>
      </c>
      <c r="AG54" s="13">
        <f t="shared" si="2"/>
        <v>0.83632411570675169</v>
      </c>
      <c r="AH54" s="47">
        <v>-29.02</v>
      </c>
      <c r="AL54" s="11">
        <v>12.07</v>
      </c>
      <c r="AM54" s="1" t="s">
        <v>126</v>
      </c>
      <c r="AN54" s="1" t="s">
        <v>127</v>
      </c>
    </row>
    <row r="55" spans="1:40" x14ac:dyDescent="0.3">
      <c r="A55" s="14">
        <v>56</v>
      </c>
      <c r="B55" s="14">
        <v>28</v>
      </c>
      <c r="C55" s="14" t="s">
        <v>122</v>
      </c>
      <c r="D55" s="14" t="s">
        <v>93</v>
      </c>
      <c r="E55" s="14" t="s">
        <v>30</v>
      </c>
      <c r="F55" s="14" t="s">
        <v>31</v>
      </c>
      <c r="G55" s="49" t="s">
        <v>123</v>
      </c>
      <c r="H55" s="15">
        <v>10.45</v>
      </c>
      <c r="I55" s="15">
        <v>-84.07</v>
      </c>
      <c r="J55" s="16">
        <v>1503.46</v>
      </c>
      <c r="K55" s="17">
        <v>23.49</v>
      </c>
      <c r="L55" s="17">
        <v>50.1</v>
      </c>
      <c r="M55" s="17">
        <v>0.47601199400299848</v>
      </c>
      <c r="N55" s="50" t="s">
        <v>124</v>
      </c>
      <c r="O55" s="36"/>
      <c r="P55" s="36"/>
      <c r="Q55" s="51">
        <v>-29.12</v>
      </c>
      <c r="R55" s="52"/>
      <c r="S55" s="14"/>
      <c r="T55" s="14"/>
      <c r="U55" s="53"/>
      <c r="V55" s="53"/>
      <c r="W55" s="53"/>
      <c r="X55" s="53"/>
      <c r="Y55" s="53"/>
      <c r="Z55" s="53"/>
      <c r="AA55" s="53">
        <v>13.34</v>
      </c>
      <c r="AB55" s="53"/>
      <c r="AC55" s="53"/>
      <c r="AD55" s="53"/>
      <c r="AE55" s="21" t="s">
        <v>125</v>
      </c>
      <c r="AF55" s="22">
        <v>6.35</v>
      </c>
      <c r="AG55" s="22">
        <f t="shared" si="2"/>
        <v>0.80277372529197566</v>
      </c>
      <c r="AH55" s="54">
        <v>-29.12</v>
      </c>
      <c r="AI55" s="21"/>
      <c r="AJ55" s="21"/>
      <c r="AK55" s="21"/>
      <c r="AL55" s="21">
        <v>13.34</v>
      </c>
      <c r="AM55" s="14" t="s">
        <v>126</v>
      </c>
      <c r="AN55" s="14" t="s">
        <v>127</v>
      </c>
    </row>
    <row r="56" spans="1:40" x14ac:dyDescent="0.3">
      <c r="A56" s="1">
        <v>57</v>
      </c>
      <c r="B56" s="1">
        <v>29</v>
      </c>
      <c r="C56" s="1" t="s">
        <v>122</v>
      </c>
      <c r="D56" s="1" t="s">
        <v>93</v>
      </c>
      <c r="E56" s="1" t="s">
        <v>30</v>
      </c>
      <c r="F56" s="1" t="s">
        <v>31</v>
      </c>
      <c r="G56" s="56" t="s">
        <v>123</v>
      </c>
      <c r="H56" s="2">
        <v>10.52</v>
      </c>
      <c r="I56" s="2">
        <v>-84.1</v>
      </c>
      <c r="J56" s="3">
        <v>1503.46</v>
      </c>
      <c r="K56" s="4">
        <v>23.49</v>
      </c>
      <c r="L56" s="4">
        <v>70.099999999999994</v>
      </c>
      <c r="M56" s="4">
        <v>0.49860465116279074</v>
      </c>
      <c r="N56" s="57" t="s">
        <v>124</v>
      </c>
      <c r="O56" s="30"/>
      <c r="P56" s="30"/>
      <c r="Q56" s="44">
        <v>-30.12</v>
      </c>
      <c r="R56" s="45"/>
      <c r="U56" s="46"/>
      <c r="V56" s="46"/>
      <c r="W56" s="46"/>
      <c r="X56" s="46"/>
      <c r="Y56" s="46"/>
      <c r="Z56" s="46"/>
      <c r="AA56" s="46">
        <v>10.75</v>
      </c>
      <c r="AB56" s="46"/>
      <c r="AC56" s="46"/>
      <c r="AD56" s="46"/>
      <c r="AE56" s="11" t="s">
        <v>125</v>
      </c>
      <c r="AF56" s="13">
        <v>5.36</v>
      </c>
      <c r="AG56" s="13">
        <f t="shared" si="2"/>
        <v>0.7291647896927701</v>
      </c>
      <c r="AH56" s="47">
        <v>-30.12</v>
      </c>
      <c r="AL56" s="11">
        <v>10.75</v>
      </c>
      <c r="AM56" s="1" t="s">
        <v>126</v>
      </c>
      <c r="AN56" s="1" t="s">
        <v>127</v>
      </c>
    </row>
    <row r="57" spans="1:40" x14ac:dyDescent="0.3">
      <c r="A57" s="14">
        <v>58</v>
      </c>
      <c r="B57" s="14">
        <v>30</v>
      </c>
      <c r="C57" s="14" t="s">
        <v>122</v>
      </c>
      <c r="D57" s="14" t="s">
        <v>93</v>
      </c>
      <c r="E57" s="14" t="s">
        <v>30</v>
      </c>
      <c r="F57" s="14" t="s">
        <v>31</v>
      </c>
      <c r="G57" s="49" t="s">
        <v>132</v>
      </c>
      <c r="H57" s="15">
        <v>10.31</v>
      </c>
      <c r="I57" s="15">
        <v>-84</v>
      </c>
      <c r="J57" s="16">
        <v>2670.73</v>
      </c>
      <c r="K57" s="17">
        <v>24.92</v>
      </c>
      <c r="L57" s="17">
        <v>71.5</v>
      </c>
      <c r="M57" s="17">
        <v>0.50261324041811839</v>
      </c>
      <c r="N57" s="50" t="s">
        <v>124</v>
      </c>
      <c r="O57" s="36"/>
      <c r="P57" s="36"/>
      <c r="Q57" s="51">
        <v>-29.42</v>
      </c>
      <c r="R57" s="52"/>
      <c r="S57" s="14"/>
      <c r="T57" s="14"/>
      <c r="U57" s="53"/>
      <c r="V57" s="53"/>
      <c r="W57" s="53"/>
      <c r="X57" s="53"/>
      <c r="Y57" s="53"/>
      <c r="Z57" s="53"/>
      <c r="AA57" s="53">
        <v>11.48</v>
      </c>
      <c r="AB57" s="53"/>
      <c r="AC57" s="53"/>
      <c r="AD57" s="53"/>
      <c r="AE57" s="21" t="s">
        <v>125</v>
      </c>
      <c r="AF57" s="22">
        <v>5.77</v>
      </c>
      <c r="AG57" s="22">
        <f t="shared" si="2"/>
        <v>0.76117581315573135</v>
      </c>
      <c r="AH57" s="54">
        <v>-29.42</v>
      </c>
      <c r="AI57" s="21"/>
      <c r="AJ57" s="21"/>
      <c r="AK57" s="21"/>
      <c r="AL57" s="21">
        <v>11.48</v>
      </c>
      <c r="AM57" s="14" t="s">
        <v>126</v>
      </c>
      <c r="AN57" s="14" t="s">
        <v>127</v>
      </c>
    </row>
    <row r="58" spans="1:40" x14ac:dyDescent="0.3">
      <c r="A58" s="1">
        <v>59</v>
      </c>
      <c r="B58" s="1">
        <v>31</v>
      </c>
      <c r="C58" s="1" t="s">
        <v>122</v>
      </c>
      <c r="D58" s="1" t="s">
        <v>93</v>
      </c>
      <c r="E58" s="1" t="s">
        <v>30</v>
      </c>
      <c r="F58" s="1" t="s">
        <v>31</v>
      </c>
      <c r="G58" s="56" t="s">
        <v>132</v>
      </c>
      <c r="H58" s="2">
        <v>10.31</v>
      </c>
      <c r="I58" s="2">
        <v>-84</v>
      </c>
      <c r="J58" s="3">
        <v>2670.73</v>
      </c>
      <c r="K58" s="4">
        <v>24.92</v>
      </c>
      <c r="L58" s="4">
        <v>54.7</v>
      </c>
      <c r="M58" s="4">
        <v>0.51086082059533389</v>
      </c>
      <c r="N58" s="57" t="s">
        <v>124</v>
      </c>
      <c r="O58" s="30"/>
      <c r="P58" s="30"/>
      <c r="Q58" s="44">
        <v>-29.89</v>
      </c>
      <c r="R58" s="45"/>
      <c r="U58" s="46"/>
      <c r="V58" s="46"/>
      <c r="W58" s="46"/>
      <c r="X58" s="46"/>
      <c r="Y58" s="46"/>
      <c r="Z58" s="46"/>
      <c r="AA58" s="46">
        <v>12.43</v>
      </c>
      <c r="AB58" s="46"/>
      <c r="AC58" s="46"/>
      <c r="AD58" s="46"/>
      <c r="AE58" s="11" t="s">
        <v>125</v>
      </c>
      <c r="AF58" s="13">
        <v>6.35</v>
      </c>
      <c r="AG58" s="13">
        <f t="shared" si="2"/>
        <v>0.80277372529197566</v>
      </c>
      <c r="AH58" s="47">
        <v>-29.89</v>
      </c>
      <c r="AL58" s="11">
        <v>12.43</v>
      </c>
      <c r="AM58" s="1" t="s">
        <v>126</v>
      </c>
      <c r="AN58" s="1" t="s">
        <v>127</v>
      </c>
    </row>
    <row r="59" spans="1:40" x14ac:dyDescent="0.3">
      <c r="A59" s="14">
        <v>60</v>
      </c>
      <c r="B59" s="14">
        <v>32</v>
      </c>
      <c r="C59" s="14" t="s">
        <v>122</v>
      </c>
      <c r="D59" s="14" t="s">
        <v>93</v>
      </c>
      <c r="E59" s="14" t="s">
        <v>30</v>
      </c>
      <c r="F59" s="14" t="s">
        <v>31</v>
      </c>
      <c r="G59" s="49" t="s">
        <v>132</v>
      </c>
      <c r="H59" s="15">
        <v>10.31</v>
      </c>
      <c r="I59" s="15">
        <v>-84</v>
      </c>
      <c r="J59" s="16">
        <v>2670.73</v>
      </c>
      <c r="K59" s="17">
        <v>24.92</v>
      </c>
      <c r="L59" s="17">
        <v>56.1</v>
      </c>
      <c r="M59" s="17">
        <v>0.46737357259380102</v>
      </c>
      <c r="N59" s="50" t="s">
        <v>124</v>
      </c>
      <c r="O59" s="36"/>
      <c r="P59" s="36"/>
      <c r="Q59" s="51">
        <v>-28.72</v>
      </c>
      <c r="R59" s="52"/>
      <c r="S59" s="14"/>
      <c r="T59" s="14"/>
      <c r="U59" s="53"/>
      <c r="V59" s="53"/>
      <c r="W59" s="53"/>
      <c r="X59" s="53"/>
      <c r="Y59" s="53"/>
      <c r="Z59" s="53"/>
      <c r="AA59" s="53">
        <v>12.26</v>
      </c>
      <c r="AB59" s="53"/>
      <c r="AC59" s="53"/>
      <c r="AD59" s="53"/>
      <c r="AE59" s="21" t="s">
        <v>125</v>
      </c>
      <c r="AF59" s="22">
        <v>5.73</v>
      </c>
      <c r="AG59" s="22">
        <f t="shared" ref="AG59:AG91" si="3">LOG10(AF59)</f>
        <v>0.75815462196739003</v>
      </c>
      <c r="AH59" s="54">
        <v>-28.72</v>
      </c>
      <c r="AI59" s="21"/>
      <c r="AJ59" s="21"/>
      <c r="AK59" s="21"/>
      <c r="AL59" s="21">
        <v>12.26</v>
      </c>
      <c r="AM59" s="14" t="s">
        <v>126</v>
      </c>
      <c r="AN59" s="14" t="s">
        <v>127</v>
      </c>
    </row>
    <row r="60" spans="1:40" x14ac:dyDescent="0.3">
      <c r="A60" s="1">
        <v>61</v>
      </c>
      <c r="B60" s="1">
        <v>33</v>
      </c>
      <c r="C60" s="1" t="s">
        <v>122</v>
      </c>
      <c r="D60" s="1" t="s">
        <v>93</v>
      </c>
      <c r="E60" s="1" t="s">
        <v>30</v>
      </c>
      <c r="F60" s="1" t="s">
        <v>31</v>
      </c>
      <c r="G60" s="56" t="s">
        <v>123</v>
      </c>
      <c r="H60" s="2">
        <v>10.44</v>
      </c>
      <c r="I60" s="2">
        <v>-84.17</v>
      </c>
      <c r="J60" s="3">
        <v>1503.46</v>
      </c>
      <c r="K60" s="4">
        <v>23.49</v>
      </c>
      <c r="L60" s="4">
        <v>77.7</v>
      </c>
      <c r="M60" s="4">
        <v>0.51567567567567563</v>
      </c>
      <c r="N60" s="57" t="s">
        <v>124</v>
      </c>
      <c r="O60" s="30"/>
      <c r="P60" s="30"/>
      <c r="Q60" s="60">
        <v>-28.68</v>
      </c>
      <c r="R60" s="45"/>
      <c r="U60" s="46"/>
      <c r="V60" s="46"/>
      <c r="W60" s="46"/>
      <c r="X60" s="46"/>
      <c r="Y60" s="46"/>
      <c r="Z60" s="46"/>
      <c r="AA60" s="46">
        <v>9.25</v>
      </c>
      <c r="AB60" s="46"/>
      <c r="AC60" s="46"/>
      <c r="AD60" s="46"/>
      <c r="AE60" s="11" t="s">
        <v>125</v>
      </c>
      <c r="AF60" s="13">
        <v>4.7699999999999996</v>
      </c>
      <c r="AG60" s="13">
        <f t="shared" si="3"/>
        <v>0.67851837904011392</v>
      </c>
      <c r="AH60" s="61">
        <v>-28.68</v>
      </c>
      <c r="AL60" s="11">
        <v>9.25</v>
      </c>
      <c r="AM60" s="1" t="s">
        <v>126</v>
      </c>
      <c r="AN60" s="1" t="s">
        <v>127</v>
      </c>
    </row>
    <row r="61" spans="1:40" x14ac:dyDescent="0.3">
      <c r="A61" s="14">
        <v>62</v>
      </c>
      <c r="B61" s="14">
        <v>34</v>
      </c>
      <c r="C61" s="14" t="s">
        <v>122</v>
      </c>
      <c r="D61" s="14" t="s">
        <v>93</v>
      </c>
      <c r="E61" s="14" t="s">
        <v>30</v>
      </c>
      <c r="F61" s="14" t="s">
        <v>31</v>
      </c>
      <c r="G61" s="49" t="s">
        <v>132</v>
      </c>
      <c r="H61" s="15">
        <v>10.31</v>
      </c>
      <c r="I61" s="15">
        <v>-84.21</v>
      </c>
      <c r="J61" s="16">
        <v>1503.46</v>
      </c>
      <c r="K61" s="17">
        <v>23.49</v>
      </c>
      <c r="L61" s="17">
        <v>18.5</v>
      </c>
      <c r="M61" s="17">
        <v>1.0525040387722131</v>
      </c>
      <c r="N61" s="50" t="s">
        <v>124</v>
      </c>
      <c r="O61" s="36"/>
      <c r="P61" s="36"/>
      <c r="Q61" s="51">
        <v>-27.7</v>
      </c>
      <c r="R61" s="52"/>
      <c r="S61" s="14"/>
      <c r="T61" s="14"/>
      <c r="U61" s="53"/>
      <c r="V61" s="53"/>
      <c r="W61" s="53"/>
      <c r="X61" s="53"/>
      <c r="Y61" s="53"/>
      <c r="Z61" s="53"/>
      <c r="AA61" s="53">
        <v>12.38</v>
      </c>
      <c r="AB61" s="53"/>
      <c r="AC61" s="53"/>
      <c r="AD61" s="53"/>
      <c r="AE61" s="21" t="s">
        <v>125</v>
      </c>
      <c r="AF61" s="22">
        <v>13.03</v>
      </c>
      <c r="AG61" s="22">
        <f t="shared" si="3"/>
        <v>1.1149444157125847</v>
      </c>
      <c r="AH61" s="54">
        <v>-27.7</v>
      </c>
      <c r="AI61" s="21"/>
      <c r="AJ61" s="21"/>
      <c r="AK61" s="21"/>
      <c r="AL61" s="21">
        <v>12.38</v>
      </c>
      <c r="AM61" s="14" t="s">
        <v>126</v>
      </c>
      <c r="AN61" s="14" t="s">
        <v>127</v>
      </c>
    </row>
    <row r="62" spans="1:40" x14ac:dyDescent="0.3">
      <c r="A62" s="1">
        <v>63</v>
      </c>
      <c r="B62" s="1">
        <v>35</v>
      </c>
      <c r="C62" s="1" t="s">
        <v>122</v>
      </c>
      <c r="D62" s="1" t="s">
        <v>93</v>
      </c>
      <c r="E62" s="1" t="s">
        <v>30</v>
      </c>
      <c r="F62" s="1" t="s">
        <v>31</v>
      </c>
      <c r="G62" s="56" t="s">
        <v>132</v>
      </c>
      <c r="H62" s="2">
        <v>10.31</v>
      </c>
      <c r="I62" s="2">
        <v>-84.21</v>
      </c>
      <c r="J62" s="3">
        <v>1503.46</v>
      </c>
      <c r="K62" s="4">
        <v>23.49</v>
      </c>
      <c r="L62" s="4">
        <v>10.8</v>
      </c>
      <c r="M62" s="4">
        <v>0.77094972067039103</v>
      </c>
      <c r="N62" s="33" t="s">
        <v>124</v>
      </c>
      <c r="Q62" s="62">
        <v>-28.9</v>
      </c>
      <c r="AA62" s="10">
        <v>10.74</v>
      </c>
      <c r="AE62" s="11" t="s">
        <v>125</v>
      </c>
      <c r="AF62" s="13">
        <v>8.2799999999999994</v>
      </c>
      <c r="AG62" s="13">
        <f t="shared" si="3"/>
        <v>0.91803033678488011</v>
      </c>
      <c r="AH62" s="47">
        <v>-28.9</v>
      </c>
      <c r="AL62" s="11">
        <v>10.74</v>
      </c>
      <c r="AM62" s="1" t="s">
        <v>126</v>
      </c>
      <c r="AN62" s="1" t="s">
        <v>127</v>
      </c>
    </row>
    <row r="63" spans="1:40" x14ac:dyDescent="0.3">
      <c r="A63" s="14">
        <v>64</v>
      </c>
      <c r="B63" s="14" t="s">
        <v>134</v>
      </c>
      <c r="C63" s="14" t="s">
        <v>135</v>
      </c>
      <c r="D63" s="14" t="s">
        <v>93</v>
      </c>
      <c r="E63" s="14" t="s">
        <v>30</v>
      </c>
      <c r="F63" s="14" t="s">
        <v>88</v>
      </c>
      <c r="G63" s="14" t="s">
        <v>136</v>
      </c>
      <c r="H63" s="15">
        <v>-2.94</v>
      </c>
      <c r="I63" s="15">
        <v>-60.01</v>
      </c>
      <c r="J63" s="16">
        <v>1888.15</v>
      </c>
      <c r="K63" s="17">
        <v>27.88</v>
      </c>
      <c r="L63" s="17">
        <v>70</v>
      </c>
      <c r="M63" s="17"/>
      <c r="N63" s="14">
        <v>7.1258900000000001</v>
      </c>
      <c r="O63" s="18">
        <v>6.2</v>
      </c>
      <c r="P63" s="18">
        <f t="shared" ref="P63:P78" si="4">LOG10(O63)</f>
        <v>0.79239168949825389</v>
      </c>
      <c r="Q63" s="18">
        <v>-27.523</v>
      </c>
      <c r="R63" s="19" t="e">
        <f>#REF!-Q63</f>
        <v>#REF!</v>
      </c>
      <c r="S63" s="18">
        <v>-5.4547999999999996</v>
      </c>
      <c r="T63" s="19">
        <v>0.74609999999999999</v>
      </c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1">
        <v>7.1258900000000001</v>
      </c>
      <c r="AF63" s="22">
        <v>6.2</v>
      </c>
      <c r="AG63" s="22">
        <f t="shared" si="3"/>
        <v>0.79239168949825389</v>
      </c>
      <c r="AH63" s="22">
        <v>-27.523</v>
      </c>
      <c r="AI63" s="21"/>
      <c r="AJ63" s="21"/>
      <c r="AK63" s="21"/>
      <c r="AL63" s="21"/>
      <c r="AM63" s="14" t="s">
        <v>137</v>
      </c>
      <c r="AN63" s="14" t="s">
        <v>138</v>
      </c>
    </row>
    <row r="64" spans="1:40" x14ac:dyDescent="0.3">
      <c r="A64" s="1">
        <v>65</v>
      </c>
      <c r="B64" s="1" t="s">
        <v>139</v>
      </c>
      <c r="C64" s="1" t="s">
        <v>135</v>
      </c>
      <c r="D64" s="1" t="s">
        <v>93</v>
      </c>
      <c r="E64" s="1" t="s">
        <v>30</v>
      </c>
      <c r="F64" s="1" t="s">
        <v>88</v>
      </c>
      <c r="G64" s="1" t="s">
        <v>136</v>
      </c>
      <c r="H64" s="2">
        <v>-1.7</v>
      </c>
      <c r="I64" s="2">
        <v>-54.9</v>
      </c>
      <c r="J64" s="3">
        <v>1811.16</v>
      </c>
      <c r="K64" s="4">
        <v>27.94</v>
      </c>
      <c r="L64" s="4">
        <v>60</v>
      </c>
      <c r="N64" s="1">
        <v>5.3444200000000004</v>
      </c>
      <c r="O64" s="7">
        <v>7.2148599999999998</v>
      </c>
      <c r="P64" s="7">
        <f t="shared" si="4"/>
        <v>0.85822790828919859</v>
      </c>
      <c r="Q64" s="7">
        <v>-28.3583</v>
      </c>
      <c r="R64" s="9" t="e">
        <f>#REF!-Q64</f>
        <v>#REF!</v>
      </c>
      <c r="S64" s="7">
        <v>-9.2109000000000005</v>
      </c>
      <c r="T64" s="9">
        <v>0.94330000000000003</v>
      </c>
      <c r="AE64" s="11">
        <v>5.3444200000000004</v>
      </c>
      <c r="AF64" s="13">
        <v>7.2148599999999998</v>
      </c>
      <c r="AG64" s="13">
        <f t="shared" si="3"/>
        <v>0.85822790828919859</v>
      </c>
      <c r="AH64" s="13">
        <v>-28.3583</v>
      </c>
      <c r="AM64" s="1" t="s">
        <v>137</v>
      </c>
      <c r="AN64" s="1" t="s">
        <v>138</v>
      </c>
    </row>
    <row r="65" spans="1:40" x14ac:dyDescent="0.3">
      <c r="A65" s="14">
        <v>66</v>
      </c>
      <c r="B65" s="14" t="s">
        <v>140</v>
      </c>
      <c r="C65" s="14" t="s">
        <v>135</v>
      </c>
      <c r="D65" s="14" t="s">
        <v>93</v>
      </c>
      <c r="E65" s="14" t="s">
        <v>30</v>
      </c>
      <c r="F65" s="14" t="s">
        <v>88</v>
      </c>
      <c r="G65" s="14" t="s">
        <v>38</v>
      </c>
      <c r="H65" s="15">
        <v>-2.91</v>
      </c>
      <c r="I65" s="15">
        <v>-59.93</v>
      </c>
      <c r="J65" s="16">
        <v>1888.15</v>
      </c>
      <c r="K65" s="17">
        <v>27.88</v>
      </c>
      <c r="L65" s="17">
        <f>(14+22)/2</f>
        <v>18</v>
      </c>
      <c r="M65" s="17"/>
      <c r="N65" s="14">
        <v>4.7505899999999999</v>
      </c>
      <c r="O65" s="18">
        <v>4.1621600000000001</v>
      </c>
      <c r="P65" s="18">
        <f t="shared" si="4"/>
        <v>0.61931877116188638</v>
      </c>
      <c r="Q65" s="18">
        <v>-28.727</v>
      </c>
      <c r="R65" s="19" t="e">
        <f>#REF!-Q65</f>
        <v>#REF!</v>
      </c>
      <c r="S65" s="18">
        <v>-7.4067999999999996</v>
      </c>
      <c r="T65" s="19">
        <v>0.69420000000000004</v>
      </c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1">
        <v>4.7505899999999999</v>
      </c>
      <c r="AF65" s="22">
        <v>4.1621600000000001</v>
      </c>
      <c r="AG65" s="22">
        <f t="shared" si="3"/>
        <v>0.61931877116188638</v>
      </c>
      <c r="AH65" s="22">
        <v>-28.727</v>
      </c>
      <c r="AI65" s="21"/>
      <c r="AJ65" s="21"/>
      <c r="AK65" s="21"/>
      <c r="AL65" s="21"/>
      <c r="AM65" s="14" t="s">
        <v>137</v>
      </c>
      <c r="AN65" s="14" t="s">
        <v>138</v>
      </c>
    </row>
    <row r="66" spans="1:40" x14ac:dyDescent="0.3">
      <c r="A66" s="1">
        <v>67</v>
      </c>
      <c r="B66" s="1" t="s">
        <v>141</v>
      </c>
      <c r="C66" s="1" t="s">
        <v>135</v>
      </c>
      <c r="D66" s="1" t="s">
        <v>93</v>
      </c>
      <c r="E66" s="1" t="s">
        <v>30</v>
      </c>
      <c r="F66" s="1" t="s">
        <v>88</v>
      </c>
      <c r="G66" s="1" t="s">
        <v>136</v>
      </c>
      <c r="H66" s="2">
        <v>-2.91</v>
      </c>
      <c r="I66" s="2">
        <v>-59.93</v>
      </c>
      <c r="J66" s="3">
        <v>1888.15</v>
      </c>
      <c r="K66" s="4">
        <v>27.88</v>
      </c>
      <c r="L66" s="4">
        <v>80</v>
      </c>
      <c r="N66" s="4">
        <v>3.3464237967914401</v>
      </c>
      <c r="O66" s="7">
        <v>6.9513327205882298</v>
      </c>
      <c r="P66" s="7">
        <f t="shared" si="4"/>
        <v>0.84206807620310153</v>
      </c>
      <c r="Q66" s="7">
        <v>-26.908641975308601</v>
      </c>
      <c r="R66" s="9" t="e">
        <f>#REF!-Q66</f>
        <v>#REF!</v>
      </c>
      <c r="S66" s="7">
        <v>-9.2041000000000004</v>
      </c>
      <c r="T66" s="9">
        <v>0.99809999999999999</v>
      </c>
      <c r="AE66" s="7">
        <v>3.3464237967914401</v>
      </c>
      <c r="AF66" s="7">
        <v>6.9513327205882298</v>
      </c>
      <c r="AG66" s="7">
        <f t="shared" si="3"/>
        <v>0.84206807620310153</v>
      </c>
      <c r="AH66" s="7">
        <v>-26.908641975308601</v>
      </c>
      <c r="AI66" s="10"/>
      <c r="AJ66" s="10"/>
      <c r="AK66" s="10"/>
      <c r="AL66" s="10"/>
      <c r="AM66" s="1" t="s">
        <v>137</v>
      </c>
      <c r="AN66" s="1" t="s">
        <v>138</v>
      </c>
    </row>
    <row r="67" spans="1:40" x14ac:dyDescent="0.3">
      <c r="A67" s="14">
        <v>68</v>
      </c>
      <c r="B67" s="14" t="s">
        <v>142</v>
      </c>
      <c r="C67" s="14" t="s">
        <v>143</v>
      </c>
      <c r="D67" s="14" t="s">
        <v>44</v>
      </c>
      <c r="E67" s="14" t="s">
        <v>30</v>
      </c>
      <c r="F67" s="14" t="s">
        <v>90</v>
      </c>
      <c r="G67" s="14"/>
      <c r="H67" s="15">
        <v>59</v>
      </c>
      <c r="I67" s="15">
        <v>15.583333333333334</v>
      </c>
      <c r="J67" s="16">
        <v>659.71</v>
      </c>
      <c r="K67" s="17">
        <v>6.82</v>
      </c>
      <c r="L67" s="17"/>
      <c r="M67" s="17">
        <f>(6.5+2+1.2)/3/10</f>
        <v>0.32333333333333331</v>
      </c>
      <c r="N67" s="14" t="s">
        <v>144</v>
      </c>
      <c r="O67" s="18">
        <v>53.3</v>
      </c>
      <c r="P67" s="18">
        <f t="shared" si="4"/>
        <v>1.7267272090265722</v>
      </c>
      <c r="Q67" s="18">
        <v>-28.604099999999999</v>
      </c>
      <c r="R67" s="19"/>
      <c r="S67" s="18"/>
      <c r="T67" s="19"/>
      <c r="U67" s="20">
        <v>1.1399999999999999</v>
      </c>
      <c r="V67" s="20">
        <f>LOG10(U67)</f>
        <v>5.6904851336472557E-2</v>
      </c>
      <c r="W67" s="20">
        <v>0.95278969957081505</v>
      </c>
      <c r="X67" s="20"/>
      <c r="Y67" s="20"/>
      <c r="Z67" s="20"/>
      <c r="AA67" s="63">
        <v>54.3</v>
      </c>
      <c r="AB67" s="63"/>
      <c r="AC67" s="63"/>
      <c r="AD67" s="63"/>
      <c r="AE67" s="21" t="s">
        <v>144</v>
      </c>
      <c r="AF67" s="22">
        <v>53.3</v>
      </c>
      <c r="AG67" s="22">
        <f t="shared" si="3"/>
        <v>1.7267272090265722</v>
      </c>
      <c r="AH67" s="22">
        <v>-28.604099999999999</v>
      </c>
      <c r="AI67" s="21">
        <v>1.1399999999999999</v>
      </c>
      <c r="AJ67" s="21">
        <f>LOG10(AI67)</f>
        <v>5.6904851336472557E-2</v>
      </c>
      <c r="AK67" s="21">
        <v>0.95278969957081505</v>
      </c>
      <c r="AL67" s="64">
        <v>54.3</v>
      </c>
      <c r="AM67" s="14" t="s">
        <v>145</v>
      </c>
      <c r="AN67" s="14" t="s">
        <v>146</v>
      </c>
    </row>
    <row r="68" spans="1:40" x14ac:dyDescent="0.3">
      <c r="A68" s="1">
        <v>69</v>
      </c>
      <c r="B68" s="1" t="s">
        <v>147</v>
      </c>
      <c r="C68" s="1" t="s">
        <v>114</v>
      </c>
      <c r="D68" s="1" t="s">
        <v>148</v>
      </c>
      <c r="E68" s="40" t="s">
        <v>116</v>
      </c>
      <c r="F68" s="40" t="s">
        <v>149</v>
      </c>
      <c r="H68" s="2">
        <v>34.483333333333334</v>
      </c>
      <c r="I68" s="2">
        <v>-118.08333333333333</v>
      </c>
      <c r="J68" s="3">
        <v>260.24</v>
      </c>
      <c r="K68" s="4">
        <v>17.920000000000002</v>
      </c>
      <c r="N68" s="1" t="s">
        <v>150</v>
      </c>
      <c r="O68" s="10">
        <v>48.1</v>
      </c>
      <c r="P68" s="7">
        <f t="shared" si="4"/>
        <v>1.6821450763738317</v>
      </c>
      <c r="Q68" s="10">
        <v>-26.26</v>
      </c>
      <c r="AE68" s="11" t="s">
        <v>150</v>
      </c>
      <c r="AF68" s="11">
        <v>48.1</v>
      </c>
      <c r="AG68" s="13">
        <f t="shared" si="3"/>
        <v>1.6821450763738317</v>
      </c>
      <c r="AH68" s="11">
        <v>-26.26</v>
      </c>
      <c r="AM68" s="1" t="s">
        <v>151</v>
      </c>
      <c r="AN68" s="1" t="s">
        <v>152</v>
      </c>
    </row>
    <row r="69" spans="1:40" x14ac:dyDescent="0.3">
      <c r="A69" s="14">
        <v>70</v>
      </c>
      <c r="B69" s="14" t="s">
        <v>153</v>
      </c>
      <c r="C69" s="14" t="s">
        <v>114</v>
      </c>
      <c r="D69" s="14" t="s">
        <v>148</v>
      </c>
      <c r="E69" s="42" t="s">
        <v>116</v>
      </c>
      <c r="F69" s="42" t="s">
        <v>149</v>
      </c>
      <c r="G69" s="14"/>
      <c r="H69" s="15">
        <v>34.483333333333334</v>
      </c>
      <c r="I69" s="15">
        <v>-118.08333333333333</v>
      </c>
      <c r="J69" s="16">
        <v>260.24</v>
      </c>
      <c r="K69" s="17">
        <v>17.920000000000002</v>
      </c>
      <c r="L69" s="17"/>
      <c r="M69" s="17"/>
      <c r="N69" s="14" t="s">
        <v>150</v>
      </c>
      <c r="O69" s="20">
        <v>25.93</v>
      </c>
      <c r="P69" s="20">
        <f t="shared" si="4"/>
        <v>1.4138025167693515</v>
      </c>
      <c r="Q69" s="20">
        <v>-28.4</v>
      </c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1" t="s">
        <v>150</v>
      </c>
      <c r="AF69" s="21">
        <v>25.93</v>
      </c>
      <c r="AG69" s="21">
        <f t="shared" si="3"/>
        <v>1.4138025167693515</v>
      </c>
      <c r="AH69" s="21">
        <v>-28.4</v>
      </c>
      <c r="AI69" s="21"/>
      <c r="AJ69" s="21"/>
      <c r="AK69" s="21"/>
      <c r="AL69" s="21"/>
      <c r="AM69" s="14" t="s">
        <v>151</v>
      </c>
      <c r="AN69" s="14" t="s">
        <v>152</v>
      </c>
    </row>
    <row r="70" spans="1:40" x14ac:dyDescent="0.3">
      <c r="A70" s="1">
        <v>71</v>
      </c>
      <c r="B70" s="1" t="s">
        <v>154</v>
      </c>
      <c r="C70" s="1" t="s">
        <v>114</v>
      </c>
      <c r="D70" s="1" t="s">
        <v>148</v>
      </c>
      <c r="E70" s="40" t="s">
        <v>116</v>
      </c>
      <c r="F70" s="40" t="s">
        <v>149</v>
      </c>
      <c r="H70" s="2">
        <v>34.483333333333334</v>
      </c>
      <c r="I70" s="2">
        <v>-118.08333333333333</v>
      </c>
      <c r="J70" s="3">
        <v>260.24</v>
      </c>
      <c r="K70" s="4">
        <v>17.920000000000002</v>
      </c>
      <c r="N70" s="1" t="s">
        <v>150</v>
      </c>
      <c r="O70" s="10">
        <v>47</v>
      </c>
      <c r="P70" s="10">
        <f t="shared" si="4"/>
        <v>1.6720978579357175</v>
      </c>
      <c r="Q70" s="10">
        <v>-28.92</v>
      </c>
      <c r="R70" s="68"/>
      <c r="S70" s="10"/>
      <c r="T70" s="10"/>
      <c r="AE70" s="11" t="s">
        <v>150</v>
      </c>
      <c r="AF70" s="11">
        <v>47</v>
      </c>
      <c r="AG70" s="11">
        <f t="shared" si="3"/>
        <v>1.6720978579357175</v>
      </c>
      <c r="AH70" s="11">
        <v>-28.92</v>
      </c>
      <c r="AM70" s="1" t="s">
        <v>151</v>
      </c>
      <c r="AN70" s="1" t="s">
        <v>152</v>
      </c>
    </row>
    <row r="71" spans="1:40" x14ac:dyDescent="0.3">
      <c r="A71" s="14">
        <v>72</v>
      </c>
      <c r="B71" s="14" t="s">
        <v>155</v>
      </c>
      <c r="C71" s="14" t="s">
        <v>114</v>
      </c>
      <c r="D71" s="14" t="s">
        <v>148</v>
      </c>
      <c r="E71" s="42" t="s">
        <v>116</v>
      </c>
      <c r="F71" s="42" t="s">
        <v>149</v>
      </c>
      <c r="G71" s="14"/>
      <c r="H71" s="15">
        <v>34.483333333333334</v>
      </c>
      <c r="I71" s="15">
        <v>-118.08333333333333</v>
      </c>
      <c r="J71" s="16">
        <v>260.24</v>
      </c>
      <c r="K71" s="17">
        <v>17.920000000000002</v>
      </c>
      <c r="L71" s="17"/>
      <c r="M71" s="17"/>
      <c r="N71" s="14" t="s">
        <v>150</v>
      </c>
      <c r="O71" s="20">
        <v>49.11</v>
      </c>
      <c r="P71" s="20">
        <f t="shared" si="4"/>
        <v>1.6911699341316038</v>
      </c>
      <c r="Q71" s="20">
        <v>-25.95</v>
      </c>
      <c r="R71" s="63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1" t="s">
        <v>150</v>
      </c>
      <c r="AF71" s="21">
        <v>49.11</v>
      </c>
      <c r="AG71" s="21">
        <f t="shared" si="3"/>
        <v>1.6911699341316038</v>
      </c>
      <c r="AH71" s="21">
        <v>-25.95</v>
      </c>
      <c r="AI71" s="21"/>
      <c r="AJ71" s="21"/>
      <c r="AK71" s="21"/>
      <c r="AL71" s="21"/>
      <c r="AM71" s="14" t="s">
        <v>151</v>
      </c>
      <c r="AN71" s="14" t="s">
        <v>152</v>
      </c>
    </row>
    <row r="72" spans="1:40" x14ac:dyDescent="0.3">
      <c r="A72" s="1">
        <v>73</v>
      </c>
      <c r="B72" s="1" t="s">
        <v>156</v>
      </c>
      <c r="C72" s="1" t="s">
        <v>157</v>
      </c>
      <c r="D72" s="1" t="s">
        <v>93</v>
      </c>
      <c r="E72" s="1" t="s">
        <v>30</v>
      </c>
      <c r="F72" s="1" t="s">
        <v>31</v>
      </c>
      <c r="G72" s="1" t="s">
        <v>38</v>
      </c>
      <c r="H72" s="2">
        <v>-10.166666666666666</v>
      </c>
      <c r="I72" s="2">
        <v>-62.81666666666667</v>
      </c>
      <c r="J72" s="3">
        <v>1577.29</v>
      </c>
      <c r="K72" s="4">
        <v>26.15</v>
      </c>
      <c r="N72" s="1" t="s">
        <v>128</v>
      </c>
      <c r="O72" s="7">
        <v>1.8</v>
      </c>
      <c r="P72" s="7">
        <f t="shared" si="4"/>
        <v>0.25527250510330607</v>
      </c>
      <c r="Q72" s="7">
        <v>-29.5</v>
      </c>
      <c r="R72" s="9" t="e">
        <f>#REF!-Q72</f>
        <v>#REF!</v>
      </c>
      <c r="S72" s="7">
        <v>-5.6916000000000002</v>
      </c>
      <c r="T72" s="9">
        <v>0.91559999999999997</v>
      </c>
      <c r="AE72" s="11" t="s">
        <v>128</v>
      </c>
      <c r="AF72" s="13">
        <v>1.8</v>
      </c>
      <c r="AG72" s="13">
        <f t="shared" si="3"/>
        <v>0.25527250510330607</v>
      </c>
      <c r="AH72" s="13">
        <v>-29.5</v>
      </c>
      <c r="AM72" s="1" t="s">
        <v>158</v>
      </c>
      <c r="AN72" s="1" t="s">
        <v>159</v>
      </c>
    </row>
    <row r="73" spans="1:40" x14ac:dyDescent="0.3">
      <c r="A73" s="14">
        <v>74</v>
      </c>
      <c r="B73" s="14" t="s">
        <v>160</v>
      </c>
      <c r="C73" s="14" t="s">
        <v>157</v>
      </c>
      <c r="D73" s="14" t="s">
        <v>93</v>
      </c>
      <c r="E73" s="14" t="s">
        <v>30</v>
      </c>
      <c r="F73" s="14" t="s">
        <v>31</v>
      </c>
      <c r="G73" s="14" t="s">
        <v>136</v>
      </c>
      <c r="H73" s="15">
        <v>-11.766666666666667</v>
      </c>
      <c r="I73" s="15">
        <v>-61.25</v>
      </c>
      <c r="J73" s="16">
        <v>1494.76</v>
      </c>
      <c r="K73" s="17">
        <v>25.73</v>
      </c>
      <c r="L73" s="17"/>
      <c r="M73" s="17"/>
      <c r="N73" s="14" t="s">
        <v>128</v>
      </c>
      <c r="O73" s="18">
        <v>2.6</v>
      </c>
      <c r="P73" s="18">
        <f t="shared" si="4"/>
        <v>0.41497334797081797</v>
      </c>
      <c r="Q73" s="18">
        <v>-28.9</v>
      </c>
      <c r="R73" s="19" t="e">
        <f>#REF!-Q73</f>
        <v>#REF!</v>
      </c>
      <c r="S73" s="18">
        <v>-3.63</v>
      </c>
      <c r="T73" s="19">
        <v>0.73</v>
      </c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1" t="s">
        <v>128</v>
      </c>
      <c r="AF73" s="22">
        <v>2.6</v>
      </c>
      <c r="AG73" s="22">
        <f t="shared" si="3"/>
        <v>0.41497334797081797</v>
      </c>
      <c r="AH73" s="22">
        <v>-28.9</v>
      </c>
      <c r="AI73" s="21"/>
      <c r="AJ73" s="21"/>
      <c r="AK73" s="21"/>
      <c r="AL73" s="21"/>
      <c r="AM73" s="14" t="s">
        <v>158</v>
      </c>
      <c r="AN73" s="14" t="s">
        <v>159</v>
      </c>
    </row>
    <row r="74" spans="1:40" x14ac:dyDescent="0.3">
      <c r="A74" s="1">
        <v>75</v>
      </c>
      <c r="B74" s="1" t="s">
        <v>161</v>
      </c>
      <c r="C74" s="1" t="s">
        <v>162</v>
      </c>
      <c r="D74" s="1" t="s">
        <v>93</v>
      </c>
      <c r="E74" s="1" t="s">
        <v>30</v>
      </c>
      <c r="F74" s="1" t="s">
        <v>31</v>
      </c>
      <c r="G74" s="1" t="s">
        <v>38</v>
      </c>
      <c r="H74" s="2">
        <v>-7.5</v>
      </c>
      <c r="I74" s="2">
        <v>-62.81666666666667</v>
      </c>
      <c r="J74" s="3">
        <v>1689.61</v>
      </c>
      <c r="K74" s="4">
        <v>26.7</v>
      </c>
      <c r="L74" s="4">
        <f>(26+50)/2</f>
        <v>38</v>
      </c>
      <c r="N74" s="33" t="s">
        <v>129</v>
      </c>
      <c r="O74" s="7">
        <v>1.3</v>
      </c>
      <c r="P74" s="7">
        <f t="shared" si="4"/>
        <v>0.11394335230683679</v>
      </c>
      <c r="Q74" s="7">
        <v>-29.4</v>
      </c>
      <c r="R74" s="9" t="e">
        <f>#REF!-Q74</f>
        <v>#REF!</v>
      </c>
      <c r="S74" s="7">
        <v>-3.7069999999999999</v>
      </c>
      <c r="T74" s="9">
        <v>0.80579999999999996</v>
      </c>
      <c r="AE74" s="11" t="s">
        <v>131</v>
      </c>
      <c r="AF74" s="13">
        <v>1.3</v>
      </c>
      <c r="AG74" s="13">
        <f t="shared" si="3"/>
        <v>0.11394335230683679</v>
      </c>
      <c r="AH74" s="13">
        <v>-29.4</v>
      </c>
      <c r="AM74" s="1" t="s">
        <v>158</v>
      </c>
      <c r="AN74" s="1" t="s">
        <v>159</v>
      </c>
    </row>
    <row r="75" spans="1:40" x14ac:dyDescent="0.3">
      <c r="A75" s="14">
        <v>76</v>
      </c>
      <c r="B75" s="14" t="s">
        <v>163</v>
      </c>
      <c r="C75" s="14" t="s">
        <v>114</v>
      </c>
      <c r="D75" s="14" t="s">
        <v>164</v>
      </c>
      <c r="E75" s="14" t="s">
        <v>64</v>
      </c>
      <c r="F75" s="14" t="s">
        <v>165</v>
      </c>
      <c r="G75" s="14"/>
      <c r="H75" s="15">
        <v>37.520000000000003</v>
      </c>
      <c r="I75" s="15">
        <v>-120.59</v>
      </c>
      <c r="J75" s="16">
        <v>410.27</v>
      </c>
      <c r="K75" s="17">
        <v>17.93</v>
      </c>
      <c r="L75" s="17">
        <v>9</v>
      </c>
      <c r="M75" s="17" t="e">
        <f>(U75+#REF!)/2</f>
        <v>#REF!</v>
      </c>
      <c r="N75" s="14" t="s">
        <v>119</v>
      </c>
      <c r="O75" s="18">
        <v>1.5624899999999999</v>
      </c>
      <c r="P75" s="18">
        <f t="shared" si="4"/>
        <v>0.19381724652253424</v>
      </c>
      <c r="Q75" s="18">
        <v>-27.6753</v>
      </c>
      <c r="R75" s="19" t="e">
        <f>#REF!-Q75</f>
        <v>#REF!</v>
      </c>
      <c r="S75" s="18">
        <v>-2.2734999999999999</v>
      </c>
      <c r="T75" s="19">
        <v>0.88329999999999997</v>
      </c>
      <c r="U75" s="23">
        <v>0.123</v>
      </c>
      <c r="V75" s="20">
        <f>LOG10(U75)</f>
        <v>-0.91009488856060206</v>
      </c>
      <c r="W75" s="23">
        <v>2.7994067482387699</v>
      </c>
      <c r="X75" s="23" t="e">
        <f>#REF!-W75</f>
        <v>#REF!</v>
      </c>
      <c r="Y75" s="20">
        <v>-2.0924999999999998</v>
      </c>
      <c r="Z75" s="20">
        <v>0.89070000000000005</v>
      </c>
      <c r="AA75" s="23">
        <f>O75/U75</f>
        <v>12.703170731707317</v>
      </c>
      <c r="AB75" s="23">
        <f>AVERAGE(AA75:AA75)</f>
        <v>12.703170731707317</v>
      </c>
      <c r="AC75" s="23">
        <f>AVERAGE(AA75:AA75)</f>
        <v>12.703170731707317</v>
      </c>
      <c r="AD75" s="23">
        <f>AVERAGE(AA75:AA75)</f>
        <v>12.703170731707317</v>
      </c>
      <c r="AE75" s="21" t="s">
        <v>119</v>
      </c>
      <c r="AF75" s="22">
        <v>1.5624899999999999</v>
      </c>
      <c r="AG75" s="22">
        <f t="shared" si="3"/>
        <v>0.19381724652253424</v>
      </c>
      <c r="AH75" s="22">
        <v>-27.6753</v>
      </c>
      <c r="AI75" s="39">
        <v>0.123</v>
      </c>
      <c r="AJ75" s="21">
        <f>LOG10(AI75)</f>
        <v>-0.91009488856060206</v>
      </c>
      <c r="AK75" s="39">
        <v>2.7994067482387699</v>
      </c>
      <c r="AL75" s="39">
        <v>12.703170731707317</v>
      </c>
      <c r="AM75" s="14" t="s">
        <v>166</v>
      </c>
      <c r="AN75" s="14" t="s">
        <v>167</v>
      </c>
    </row>
    <row r="76" spans="1:40" x14ac:dyDescent="0.3">
      <c r="A76" s="1">
        <v>77</v>
      </c>
      <c r="B76" s="1" t="s">
        <v>168</v>
      </c>
      <c r="C76" s="1" t="s">
        <v>114</v>
      </c>
      <c r="D76" s="1" t="s">
        <v>164</v>
      </c>
      <c r="E76" s="1" t="s">
        <v>64</v>
      </c>
      <c r="F76" s="1" t="s">
        <v>169</v>
      </c>
      <c r="H76" s="2">
        <v>37.630000000000003</v>
      </c>
      <c r="I76" s="2">
        <v>-120.59</v>
      </c>
      <c r="J76" s="3">
        <v>410.27</v>
      </c>
      <c r="K76" s="4">
        <v>17.93</v>
      </c>
      <c r="L76" s="4">
        <f>(8+5)/2</f>
        <v>6.5</v>
      </c>
      <c r="M76" s="4" t="e">
        <f>(U76+#REF!)/2</f>
        <v>#REF!</v>
      </c>
      <c r="N76" s="1" t="s">
        <v>119</v>
      </c>
      <c r="O76" s="7">
        <v>1.9275899999999999</v>
      </c>
      <c r="P76" s="7">
        <f t="shared" si="4"/>
        <v>0.28501466459115243</v>
      </c>
      <c r="Q76" s="7">
        <v>-28.468299999999999</v>
      </c>
      <c r="R76" s="9" t="e">
        <f>#REF!-Q76</f>
        <v>#REF!</v>
      </c>
      <c r="S76" s="7">
        <v>-2.7635000000000001</v>
      </c>
      <c r="T76" s="9">
        <v>0.90710000000000002</v>
      </c>
      <c r="U76" s="31">
        <v>0.157</v>
      </c>
      <c r="V76" s="10">
        <f>LOG10(U76)</f>
        <v>-0.80410034759076621</v>
      </c>
      <c r="W76" s="31">
        <v>0.20369999999999999</v>
      </c>
      <c r="X76" s="31" t="e">
        <f>#REF!-W76</f>
        <v>#REF!</v>
      </c>
      <c r="Y76" s="10">
        <v>-6.1083999999999996</v>
      </c>
      <c r="Z76" s="10">
        <v>0.97650000000000003</v>
      </c>
      <c r="AA76" s="31">
        <f>O76/U76</f>
        <v>12.27764331210191</v>
      </c>
      <c r="AB76" s="31">
        <f>AVERAGE(AA76:AA76)</f>
        <v>12.27764331210191</v>
      </c>
      <c r="AC76" s="31">
        <f>AVERAGE(AB76:AB76)</f>
        <v>12.27764331210191</v>
      </c>
      <c r="AD76" s="31">
        <f>AVERAGE(AA76:AA76)</f>
        <v>12.27764331210191</v>
      </c>
      <c r="AE76" s="11" t="s">
        <v>119</v>
      </c>
      <c r="AF76" s="13">
        <v>1.9275899999999999</v>
      </c>
      <c r="AG76" s="13">
        <f t="shared" si="3"/>
        <v>0.28501466459115243</v>
      </c>
      <c r="AH76" s="13">
        <v>-28.468299999999999</v>
      </c>
      <c r="AI76" s="32">
        <v>0.157</v>
      </c>
      <c r="AJ76" s="11">
        <f>LOG10(AI76)</f>
        <v>-0.80410034759076621</v>
      </c>
      <c r="AK76" s="32">
        <v>0.20369999999999999</v>
      </c>
      <c r="AL76" s="32">
        <v>12.27764331210191</v>
      </c>
      <c r="AM76" s="1" t="s">
        <v>166</v>
      </c>
      <c r="AN76" s="1" t="s">
        <v>170</v>
      </c>
    </row>
    <row r="77" spans="1:40" x14ac:dyDescent="0.3">
      <c r="A77" s="69">
        <v>78</v>
      </c>
      <c r="B77" s="69" t="s">
        <v>171</v>
      </c>
      <c r="C77" s="69" t="s">
        <v>114</v>
      </c>
      <c r="D77" s="69" t="s">
        <v>164</v>
      </c>
      <c r="E77" s="70" t="s">
        <v>64</v>
      </c>
      <c r="F77" s="69" t="s">
        <v>165</v>
      </c>
      <c r="G77" s="69"/>
      <c r="H77" s="70">
        <v>37.46</v>
      </c>
      <c r="I77" s="70">
        <v>-120.37</v>
      </c>
      <c r="J77" s="71">
        <v>410.27</v>
      </c>
      <c r="K77" s="72">
        <v>17.93</v>
      </c>
      <c r="L77" s="72">
        <v>15</v>
      </c>
      <c r="M77" s="72" t="e">
        <f>(U77+#REF!)/2</f>
        <v>#REF!</v>
      </c>
      <c r="N77" s="69">
        <v>1</v>
      </c>
      <c r="O77" s="73">
        <v>5.7732799999999997</v>
      </c>
      <c r="P77" s="74">
        <f>LOG10(O77)</f>
        <v>0.7614226209848719</v>
      </c>
      <c r="Q77" s="74">
        <v>-28.799499999999998</v>
      </c>
      <c r="R77" s="75" t="e">
        <f>#REF!-Q77</f>
        <v>#REF!</v>
      </c>
      <c r="S77" s="73">
        <v>-2.8357000000000001</v>
      </c>
      <c r="T77" s="75">
        <v>0.91810000000000003</v>
      </c>
      <c r="U77" s="76">
        <v>0.4158</v>
      </c>
      <c r="V77" s="77">
        <f>LOG10(U77)</f>
        <v>-0.3811155150045496</v>
      </c>
      <c r="W77" s="78">
        <v>0.73</v>
      </c>
      <c r="X77" s="76" t="e">
        <f>#REF!-W77</f>
        <v>#REF!</v>
      </c>
      <c r="Y77" s="79">
        <v>-5.1879999999999997</v>
      </c>
      <c r="Z77" s="79">
        <v>0.90349999999999997</v>
      </c>
      <c r="AA77" s="76">
        <f>O77/U77</f>
        <v>13.884752284752285</v>
      </c>
      <c r="AB77" s="76">
        <f>AVERAGE(AA77:AA77)</f>
        <v>13.884752284752285</v>
      </c>
      <c r="AC77" s="76">
        <f>AVERAGE(AB77:AB77)</f>
        <v>13.884752284752285</v>
      </c>
      <c r="AD77" s="76">
        <f>AVERAGE(AA77:AA77)</f>
        <v>13.884752284752285</v>
      </c>
      <c r="AE77" s="80" t="s">
        <v>119</v>
      </c>
      <c r="AF77" s="81">
        <v>5.7732799999999997</v>
      </c>
      <c r="AG77" s="81">
        <f>LOG10(AF77)</f>
        <v>0.7614226209848719</v>
      </c>
      <c r="AH77" s="81">
        <v>-28.799499999999998</v>
      </c>
      <c r="AI77" s="82">
        <v>0.4158</v>
      </c>
      <c r="AJ77" s="80">
        <f>LOG10(AI77)</f>
        <v>-0.3811155150045496</v>
      </c>
      <c r="AK77" s="82">
        <v>0.73</v>
      </c>
      <c r="AL77" s="82">
        <v>13.884752284752285</v>
      </c>
      <c r="AM77" s="69" t="s">
        <v>166</v>
      </c>
      <c r="AN77" s="69" t="s">
        <v>167</v>
      </c>
    </row>
    <row r="78" spans="1:40" x14ac:dyDescent="0.3">
      <c r="A78" s="1">
        <v>79</v>
      </c>
      <c r="B78" s="1" t="s">
        <v>172</v>
      </c>
      <c r="C78" s="1" t="s">
        <v>114</v>
      </c>
      <c r="D78" s="83" t="s">
        <v>63</v>
      </c>
      <c r="E78" s="1" t="s">
        <v>64</v>
      </c>
      <c r="G78" s="1" t="s">
        <v>173</v>
      </c>
      <c r="H78" s="2">
        <v>40.295099999999998</v>
      </c>
      <c r="I78" s="2">
        <v>-124.31270000000001</v>
      </c>
      <c r="J78" s="3">
        <v>1169.3800000000001</v>
      </c>
      <c r="K78" s="4">
        <v>12.02</v>
      </c>
      <c r="L78" s="4">
        <v>27</v>
      </c>
      <c r="M78" s="4">
        <v>0.38772077375946173</v>
      </c>
      <c r="N78" s="1" t="s">
        <v>174</v>
      </c>
      <c r="O78" s="7">
        <v>6.8680000000000003</v>
      </c>
      <c r="P78" s="7">
        <f t="shared" si="4"/>
        <v>0.83683028648887892</v>
      </c>
      <c r="Q78" s="7">
        <v>-26.4</v>
      </c>
      <c r="R78" s="9" t="e">
        <f>#REF!-Q78</f>
        <v>#REF!</v>
      </c>
      <c r="S78" s="7">
        <v>-3.1978</v>
      </c>
      <c r="T78" s="9">
        <v>0.81810000000000005</v>
      </c>
      <c r="W78" s="31"/>
      <c r="AA78" s="10">
        <v>11.89</v>
      </c>
      <c r="AE78" s="11" t="s">
        <v>174</v>
      </c>
      <c r="AF78" s="13">
        <v>6.8680000000000003</v>
      </c>
      <c r="AG78" s="13">
        <f t="shared" si="3"/>
        <v>0.83683028648887892</v>
      </c>
      <c r="AH78" s="13">
        <v>-26.4</v>
      </c>
      <c r="AI78" s="34"/>
      <c r="AJ78" s="13"/>
      <c r="AK78" s="34"/>
      <c r="AL78" s="11">
        <v>11.89</v>
      </c>
      <c r="AM78" s="1" t="s">
        <v>175</v>
      </c>
      <c r="AN78" s="1" t="s">
        <v>176</v>
      </c>
    </row>
    <row r="79" spans="1:40" x14ac:dyDescent="0.3">
      <c r="A79" s="14">
        <v>80</v>
      </c>
      <c r="B79" s="14" t="s">
        <v>177</v>
      </c>
      <c r="C79" s="14" t="s">
        <v>114</v>
      </c>
      <c r="D79" s="84" t="s">
        <v>63</v>
      </c>
      <c r="E79" s="14" t="s">
        <v>64</v>
      </c>
      <c r="F79" s="14"/>
      <c r="G79" s="14" t="s">
        <v>178</v>
      </c>
      <c r="H79" s="15">
        <v>40</v>
      </c>
      <c r="I79" s="15">
        <v>-124</v>
      </c>
      <c r="J79" s="16">
        <v>1235.3</v>
      </c>
      <c r="K79" s="17">
        <v>11.73</v>
      </c>
      <c r="L79" s="17">
        <v>22.5</v>
      </c>
      <c r="M79" s="17">
        <v>0.52773246329526913</v>
      </c>
      <c r="N79" s="14" t="s">
        <v>174</v>
      </c>
      <c r="O79" s="18"/>
      <c r="P79" s="18"/>
      <c r="Q79" s="18"/>
      <c r="R79" s="19" t="e">
        <f>#REF!-#REF!</f>
        <v>#REF!</v>
      </c>
      <c r="S79" s="18">
        <v>-1.5723</v>
      </c>
      <c r="T79" s="19">
        <v>0.99580000000000002</v>
      </c>
      <c r="U79" s="20"/>
      <c r="V79" s="20"/>
      <c r="W79" s="20"/>
      <c r="X79" s="20"/>
      <c r="Y79" s="20"/>
      <c r="Z79" s="20"/>
      <c r="AA79" s="20">
        <v>12.26</v>
      </c>
      <c r="AB79" s="20"/>
      <c r="AC79" s="20"/>
      <c r="AD79" s="20"/>
      <c r="AE79" s="21" t="s">
        <v>174</v>
      </c>
      <c r="AF79" s="22">
        <v>6.8330000000000002</v>
      </c>
      <c r="AG79" s="22">
        <f t="shared" si="3"/>
        <v>0.83461142072268724</v>
      </c>
      <c r="AH79" s="22">
        <v>-25.9</v>
      </c>
      <c r="AI79" s="38"/>
      <c r="AJ79" s="22"/>
      <c r="AK79" s="38"/>
      <c r="AL79" s="21">
        <v>12.26</v>
      </c>
      <c r="AM79" s="14" t="s">
        <v>175</v>
      </c>
      <c r="AN79" s="14" t="s">
        <v>176</v>
      </c>
    </row>
    <row r="80" spans="1:40" x14ac:dyDescent="0.3">
      <c r="A80" s="1">
        <v>81</v>
      </c>
      <c r="B80" s="1" t="s">
        <v>179</v>
      </c>
      <c r="C80" s="1" t="s">
        <v>114</v>
      </c>
      <c r="D80" s="83" t="s">
        <v>63</v>
      </c>
      <c r="E80" s="1" t="s">
        <v>64</v>
      </c>
      <c r="G80" s="1" t="s">
        <v>178</v>
      </c>
      <c r="H80" s="2">
        <v>40</v>
      </c>
      <c r="I80" s="2">
        <v>-124</v>
      </c>
      <c r="J80" s="3">
        <v>1235.3</v>
      </c>
      <c r="K80" s="4">
        <v>11.73</v>
      </c>
      <c r="L80" s="4">
        <v>25</v>
      </c>
      <c r="M80" s="4">
        <v>0.49053627760252366</v>
      </c>
      <c r="N80" s="1" t="s">
        <v>180</v>
      </c>
      <c r="O80" s="7">
        <v>8.2119999999999997</v>
      </c>
      <c r="P80" s="7">
        <f t="shared" ref="P80:P96" si="5">LOG10(O80)</f>
        <v>0.9144489406985542</v>
      </c>
      <c r="Q80" s="7">
        <v>-26.6</v>
      </c>
      <c r="R80" s="9" t="e">
        <f>#REF!-Q80</f>
        <v>#REF!</v>
      </c>
      <c r="S80" s="7">
        <v>-3.3450000000000002</v>
      </c>
      <c r="T80" s="9">
        <v>0.76249999999999996</v>
      </c>
      <c r="AA80" s="10">
        <v>12.68</v>
      </c>
      <c r="AE80" s="11" t="s">
        <v>180</v>
      </c>
      <c r="AF80" s="13">
        <v>8.2119999999999997</v>
      </c>
      <c r="AG80" s="13">
        <f t="shared" si="3"/>
        <v>0.9144489406985542</v>
      </c>
      <c r="AH80" s="13">
        <v>-26.6</v>
      </c>
      <c r="AI80" s="34"/>
      <c r="AJ80" s="13"/>
      <c r="AK80" s="34"/>
      <c r="AL80" s="11">
        <v>12.68</v>
      </c>
      <c r="AM80" s="1" t="s">
        <v>175</v>
      </c>
      <c r="AN80" s="1" t="s">
        <v>176</v>
      </c>
    </row>
    <row r="81" spans="1:40" x14ac:dyDescent="0.3">
      <c r="A81" s="14">
        <v>82</v>
      </c>
      <c r="B81" s="14" t="s">
        <v>181</v>
      </c>
      <c r="C81" s="14" t="s">
        <v>114</v>
      </c>
      <c r="D81" s="84" t="s">
        <v>63</v>
      </c>
      <c r="E81" s="14" t="s">
        <v>64</v>
      </c>
      <c r="F81" s="14"/>
      <c r="G81" s="14" t="s">
        <v>178</v>
      </c>
      <c r="H81" s="15">
        <v>40</v>
      </c>
      <c r="I81" s="15">
        <v>-124</v>
      </c>
      <c r="J81" s="16">
        <v>1235.3</v>
      </c>
      <c r="K81" s="17">
        <v>11.73</v>
      </c>
      <c r="L81" s="17">
        <v>28.7</v>
      </c>
      <c r="M81" s="17">
        <v>0.28546861564918313</v>
      </c>
      <c r="N81" s="14" t="s">
        <v>33</v>
      </c>
      <c r="O81" s="18">
        <v>5.69</v>
      </c>
      <c r="P81" s="18">
        <f t="shared" si="5"/>
        <v>0.75511226639507123</v>
      </c>
      <c r="Q81" s="18">
        <v>-27.6</v>
      </c>
      <c r="R81" s="19">
        <v>1.9000000000000021</v>
      </c>
      <c r="S81" s="18">
        <v>-2.1909999999999998</v>
      </c>
      <c r="T81" s="19">
        <v>0.67</v>
      </c>
      <c r="U81" s="20"/>
      <c r="V81" s="20"/>
      <c r="W81" s="20"/>
      <c r="X81" s="20"/>
      <c r="Y81" s="20"/>
      <c r="Z81" s="20"/>
      <c r="AA81" s="20">
        <v>11.63</v>
      </c>
      <c r="AB81" s="20"/>
      <c r="AC81" s="20"/>
      <c r="AD81" s="20"/>
      <c r="AE81" s="21" t="s">
        <v>33</v>
      </c>
      <c r="AF81" s="22">
        <v>5.69</v>
      </c>
      <c r="AG81" s="22">
        <f t="shared" si="3"/>
        <v>0.75511226639507123</v>
      </c>
      <c r="AH81" s="22">
        <v>-27.6</v>
      </c>
      <c r="AI81" s="38"/>
      <c r="AJ81" s="22"/>
      <c r="AK81" s="38"/>
      <c r="AL81" s="21">
        <v>11.63</v>
      </c>
      <c r="AM81" s="14" t="s">
        <v>175</v>
      </c>
      <c r="AN81" s="14" t="s">
        <v>176</v>
      </c>
    </row>
    <row r="82" spans="1:40" x14ac:dyDescent="0.3">
      <c r="A82" s="1">
        <v>83</v>
      </c>
      <c r="B82" s="1" t="s">
        <v>182</v>
      </c>
      <c r="C82" s="1" t="s">
        <v>114</v>
      </c>
      <c r="D82" s="83" t="s">
        <v>63</v>
      </c>
      <c r="E82" s="1" t="s">
        <v>64</v>
      </c>
      <c r="G82" s="1" t="s">
        <v>183</v>
      </c>
      <c r="H82" s="2">
        <v>40</v>
      </c>
      <c r="I82" s="2">
        <v>-124</v>
      </c>
      <c r="J82" s="3">
        <v>1235.3</v>
      </c>
      <c r="K82" s="4">
        <v>11.73</v>
      </c>
      <c r="L82" s="4">
        <v>8.6999999999999993</v>
      </c>
      <c r="M82" s="4">
        <v>0.29352780309936188</v>
      </c>
      <c r="N82" s="1" t="s">
        <v>184</v>
      </c>
      <c r="O82" s="7">
        <v>4.6900000000000004</v>
      </c>
      <c r="P82" s="7">
        <f t="shared" si="5"/>
        <v>0.67117284271508326</v>
      </c>
      <c r="Q82" s="7">
        <v>-28.3</v>
      </c>
      <c r="R82" s="9">
        <v>2.3000000000000007</v>
      </c>
      <c r="S82" s="7">
        <v>-4.2699999999999996</v>
      </c>
      <c r="T82" s="9">
        <v>0.73</v>
      </c>
      <c r="AA82" s="10">
        <v>10.97</v>
      </c>
      <c r="AE82" s="11" t="s">
        <v>184</v>
      </c>
      <c r="AF82" s="13">
        <v>4.6900000000000004</v>
      </c>
      <c r="AG82" s="13">
        <f t="shared" si="3"/>
        <v>0.67117284271508326</v>
      </c>
      <c r="AH82" s="13">
        <v>-28.3</v>
      </c>
      <c r="AI82" s="34"/>
      <c r="AJ82" s="13"/>
      <c r="AK82" s="34"/>
      <c r="AL82" s="11">
        <v>10.97</v>
      </c>
      <c r="AM82" s="1" t="s">
        <v>175</v>
      </c>
      <c r="AN82" s="1" t="s">
        <v>176</v>
      </c>
    </row>
    <row r="83" spans="1:40" x14ac:dyDescent="0.3">
      <c r="A83" s="14">
        <v>84</v>
      </c>
      <c r="B83" s="14" t="s">
        <v>185</v>
      </c>
      <c r="C83" s="14" t="s">
        <v>114</v>
      </c>
      <c r="D83" s="84" t="s">
        <v>63</v>
      </c>
      <c r="E83" s="14" t="s">
        <v>64</v>
      </c>
      <c r="F83" s="14"/>
      <c r="G83" s="14" t="s">
        <v>183</v>
      </c>
      <c r="H83" s="15">
        <v>40</v>
      </c>
      <c r="I83" s="15">
        <v>-124</v>
      </c>
      <c r="J83" s="16">
        <v>1235.3</v>
      </c>
      <c r="K83" s="17">
        <v>11.73</v>
      </c>
      <c r="L83" s="17">
        <v>2.58</v>
      </c>
      <c r="M83" s="17">
        <v>6.9668649107901437E-2</v>
      </c>
      <c r="N83" s="14" t="s">
        <v>186</v>
      </c>
      <c r="O83" s="18">
        <v>1.2110000000000001</v>
      </c>
      <c r="P83" s="18">
        <f t="shared" si="5"/>
        <v>8.3144143143052268E-2</v>
      </c>
      <c r="Q83" s="18">
        <v>-27</v>
      </c>
      <c r="R83" s="19">
        <v>0.1</v>
      </c>
      <c r="S83" s="18">
        <v>-2.2284999999999999</v>
      </c>
      <c r="T83" s="19">
        <v>0.85819999999999996</v>
      </c>
      <c r="U83" s="20"/>
      <c r="V83" s="20"/>
      <c r="W83" s="20"/>
      <c r="X83" s="20"/>
      <c r="Y83" s="20"/>
      <c r="Z83" s="20"/>
      <c r="AA83" s="20">
        <v>11.77</v>
      </c>
      <c r="AB83" s="20"/>
      <c r="AC83" s="20"/>
      <c r="AD83" s="20"/>
      <c r="AE83" s="21" t="s">
        <v>186</v>
      </c>
      <c r="AF83" s="22">
        <v>1.2110000000000001</v>
      </c>
      <c r="AG83" s="22">
        <f t="shared" si="3"/>
        <v>8.3144143143052268E-2</v>
      </c>
      <c r="AH83" s="22">
        <v>-27</v>
      </c>
      <c r="AI83" s="38"/>
      <c r="AJ83" s="22"/>
      <c r="AK83" s="38"/>
      <c r="AL83" s="21">
        <v>11.77</v>
      </c>
      <c r="AM83" s="14" t="s">
        <v>175</v>
      </c>
      <c r="AN83" s="14" t="s">
        <v>176</v>
      </c>
    </row>
    <row r="84" spans="1:40" x14ac:dyDescent="0.3">
      <c r="A84" s="1">
        <v>85</v>
      </c>
      <c r="B84" s="1" t="s">
        <v>187</v>
      </c>
      <c r="C84" s="1" t="s">
        <v>188</v>
      </c>
      <c r="D84" s="1" t="s">
        <v>44</v>
      </c>
      <c r="E84" s="1" t="s">
        <v>30</v>
      </c>
      <c r="F84" s="1" t="s">
        <v>189</v>
      </c>
      <c r="G84" s="1" t="s">
        <v>190</v>
      </c>
      <c r="H84" s="2">
        <v>52.483333333333334</v>
      </c>
      <c r="I84" s="2">
        <v>111.51666666666667</v>
      </c>
      <c r="J84" s="3">
        <v>290.04000000000002</v>
      </c>
      <c r="K84" s="4">
        <v>-3.15</v>
      </c>
      <c r="M84" s="4" t="e">
        <f>#REF!</f>
        <v>#REF!</v>
      </c>
      <c r="N84" s="1" t="s">
        <v>150</v>
      </c>
      <c r="O84" s="7">
        <v>46.7</v>
      </c>
      <c r="P84" s="7">
        <f t="shared" si="5"/>
        <v>1.6693168805661123</v>
      </c>
      <c r="Q84" s="7">
        <v>-29.850012781186098</v>
      </c>
      <c r="R84" s="85"/>
      <c r="S84" s="86"/>
      <c r="T84" s="85"/>
      <c r="U84" s="31">
        <v>1.9803264005283758</v>
      </c>
      <c r="V84" s="31">
        <v>0.29673677726439329</v>
      </c>
      <c r="W84" s="31">
        <v>1.0173410404624199</v>
      </c>
      <c r="X84" s="87"/>
      <c r="Y84" s="88"/>
      <c r="Z84" s="88"/>
      <c r="AA84" s="10">
        <v>23.581971127355501</v>
      </c>
      <c r="AE84" s="11" t="s">
        <v>150</v>
      </c>
      <c r="AF84" s="13">
        <v>46.7</v>
      </c>
      <c r="AG84" s="13">
        <f t="shared" si="3"/>
        <v>1.6693168805661123</v>
      </c>
      <c r="AH84" s="13">
        <v>-29.850012781186098</v>
      </c>
      <c r="AI84" s="34">
        <v>1.9803264005283758</v>
      </c>
      <c r="AJ84" s="34">
        <v>0.29673677726439329</v>
      </c>
      <c r="AK84" s="34">
        <v>1.0173410404624199</v>
      </c>
      <c r="AL84" s="34">
        <v>23.581971127355501</v>
      </c>
      <c r="AM84" s="1" t="s">
        <v>191</v>
      </c>
      <c r="AN84" s="1" t="s">
        <v>192</v>
      </c>
    </row>
    <row r="85" spans="1:40" x14ac:dyDescent="0.3">
      <c r="A85" s="14">
        <v>86</v>
      </c>
      <c r="B85" s="14" t="s">
        <v>193</v>
      </c>
      <c r="C85" s="14" t="s">
        <v>188</v>
      </c>
      <c r="D85" s="14" t="s">
        <v>44</v>
      </c>
      <c r="E85" s="14" t="s">
        <v>30</v>
      </c>
      <c r="F85" s="14" t="s">
        <v>90</v>
      </c>
      <c r="G85" s="14" t="s">
        <v>194</v>
      </c>
      <c r="H85" s="15">
        <v>51.576211867934497</v>
      </c>
      <c r="I85" s="15">
        <v>105.332461283998</v>
      </c>
      <c r="J85" s="16">
        <v>470.13</v>
      </c>
      <c r="K85" s="17">
        <v>-0.89</v>
      </c>
      <c r="L85" s="17"/>
      <c r="M85" s="17" t="e">
        <f>#REF!</f>
        <v>#REF!</v>
      </c>
      <c r="N85" s="14" t="s">
        <v>150</v>
      </c>
      <c r="O85" s="20">
        <v>46.2</v>
      </c>
      <c r="P85" s="20">
        <f t="shared" si="5"/>
        <v>1.6646419755561255</v>
      </c>
      <c r="Q85" s="18">
        <v>-32.736526946107702</v>
      </c>
      <c r="R85" s="65"/>
      <c r="S85" s="66"/>
      <c r="T85" s="65"/>
      <c r="U85" s="23">
        <v>1.7769730916460289</v>
      </c>
      <c r="V85" s="23">
        <f>LOG10(U85)</f>
        <v>0.24968085141918625</v>
      </c>
      <c r="W85" s="23">
        <v>0.57377349503536801</v>
      </c>
      <c r="X85" s="89"/>
      <c r="Y85" s="67"/>
      <c r="Z85" s="67"/>
      <c r="AA85" s="20">
        <v>25.999268203439399</v>
      </c>
      <c r="AB85" s="20"/>
      <c r="AC85" s="20"/>
      <c r="AD85" s="20"/>
      <c r="AE85" s="21" t="s">
        <v>150</v>
      </c>
      <c r="AF85" s="21">
        <v>46.2</v>
      </c>
      <c r="AG85" s="21">
        <f t="shared" si="3"/>
        <v>1.6646419755561255</v>
      </c>
      <c r="AH85" s="22">
        <v>-32.736526946107702</v>
      </c>
      <c r="AI85" s="38">
        <v>1.7769730916460289</v>
      </c>
      <c r="AJ85" s="38">
        <f>LOG10(AI85)</f>
        <v>0.24968085141918625</v>
      </c>
      <c r="AK85" s="38">
        <v>0.57377349503536801</v>
      </c>
      <c r="AL85" s="38">
        <v>25.999268203439399</v>
      </c>
      <c r="AM85" s="14" t="s">
        <v>191</v>
      </c>
      <c r="AN85" s="14" t="s">
        <v>192</v>
      </c>
    </row>
    <row r="86" spans="1:40" x14ac:dyDescent="0.3">
      <c r="A86" s="1">
        <v>87</v>
      </c>
      <c r="B86" s="1" t="s">
        <v>195</v>
      </c>
      <c r="C86" s="1" t="s">
        <v>196</v>
      </c>
      <c r="D86" s="1" t="s">
        <v>63</v>
      </c>
      <c r="E86" s="1" t="s">
        <v>64</v>
      </c>
      <c r="G86" s="1" t="s">
        <v>197</v>
      </c>
      <c r="H86" s="2">
        <v>48.716666666666669</v>
      </c>
      <c r="I86" s="2">
        <v>9.2166666666666668</v>
      </c>
      <c r="J86" s="3">
        <v>784.69</v>
      </c>
      <c r="K86" s="4">
        <v>8.5</v>
      </c>
      <c r="N86" s="1">
        <v>5.0450499999999998</v>
      </c>
      <c r="O86" s="7">
        <v>1.60825</v>
      </c>
      <c r="P86" s="7">
        <f t="shared" si="5"/>
        <v>0.20635356007240568</v>
      </c>
      <c r="Q86" s="7">
        <v>-27.432099999999998</v>
      </c>
      <c r="R86" s="9" t="e">
        <f>#REF!-Q86</f>
        <v>#REF!</v>
      </c>
      <c r="S86" s="7">
        <v>-4.4950000000000001</v>
      </c>
      <c r="T86" s="9">
        <v>0.97650000000000003</v>
      </c>
      <c r="AE86" s="11">
        <v>5.0450499999999998</v>
      </c>
      <c r="AF86" s="13">
        <v>1.60825</v>
      </c>
      <c r="AG86" s="13">
        <f t="shared" si="3"/>
        <v>0.20635356007240568</v>
      </c>
      <c r="AH86" s="13">
        <v>-27.432099999999998</v>
      </c>
      <c r="AM86" s="1" t="s">
        <v>198</v>
      </c>
      <c r="AN86" s="1" t="s">
        <v>199</v>
      </c>
    </row>
    <row r="87" spans="1:40" x14ac:dyDescent="0.3">
      <c r="A87" s="14">
        <v>88</v>
      </c>
      <c r="B87" s="14" t="s">
        <v>200</v>
      </c>
      <c r="C87" s="14" t="s">
        <v>201</v>
      </c>
      <c r="D87" s="14" t="s">
        <v>44</v>
      </c>
      <c r="E87" s="14" t="s">
        <v>30</v>
      </c>
      <c r="F87" s="14" t="s">
        <v>45</v>
      </c>
      <c r="G87" s="14" t="s">
        <v>202</v>
      </c>
      <c r="H87" s="15">
        <v>37.770833000000003</v>
      </c>
      <c r="I87" s="15">
        <v>-83.575000000000003</v>
      </c>
      <c r="J87" s="16">
        <v>1154.0899999999999</v>
      </c>
      <c r="K87" s="17">
        <v>12.9</v>
      </c>
      <c r="L87" s="17"/>
      <c r="M87" s="17">
        <f>(0.16+0.09)/2</f>
        <v>0.125</v>
      </c>
      <c r="N87" s="14" t="s">
        <v>33</v>
      </c>
      <c r="O87" s="18">
        <v>3.59</v>
      </c>
      <c r="P87" s="18">
        <f t="shared" si="5"/>
        <v>0.55509444857831913</v>
      </c>
      <c r="Q87" s="18">
        <v>-28.15</v>
      </c>
      <c r="R87" s="19" t="e">
        <f>#REF!-Q87</f>
        <v>#REF!</v>
      </c>
      <c r="S87" s="18">
        <v>-2.0453999999999999</v>
      </c>
      <c r="T87" s="19">
        <v>0.99619999999999997</v>
      </c>
      <c r="U87" s="58">
        <v>0.16</v>
      </c>
      <c r="V87" s="23">
        <f>LOG10(U87)</f>
        <v>-0.79588001734407521</v>
      </c>
      <c r="W87" s="58">
        <v>1.49</v>
      </c>
      <c r="X87" s="20" t="e">
        <f>#REF!-W87</f>
        <v>#REF!</v>
      </c>
      <c r="Y87" s="23">
        <v>-6.4508999999999999</v>
      </c>
      <c r="Z87" s="23">
        <v>0.99560000000000004</v>
      </c>
      <c r="AA87" s="63">
        <f>O87/U87</f>
        <v>22.4375</v>
      </c>
      <c r="AB87" s="63">
        <f t="shared" ref="AB87:AC89" si="6">AVERAGE(AA87:AA87)</f>
        <v>22.4375</v>
      </c>
      <c r="AC87" s="63">
        <f t="shared" si="6"/>
        <v>22.4375</v>
      </c>
      <c r="AD87" s="63">
        <f>AVERAGE(AA87:AA87)</f>
        <v>22.4375</v>
      </c>
      <c r="AE87" s="21" t="s">
        <v>33</v>
      </c>
      <c r="AF87" s="22">
        <v>3.59</v>
      </c>
      <c r="AG87" s="22">
        <f t="shared" si="3"/>
        <v>0.55509444857831913</v>
      </c>
      <c r="AH87" s="22">
        <v>-28.15</v>
      </c>
      <c r="AI87" s="90">
        <v>0.16</v>
      </c>
      <c r="AJ87" s="39">
        <f>LOG10(AI87)</f>
        <v>-0.79588001734407521</v>
      </c>
      <c r="AK87" s="90">
        <v>1.49</v>
      </c>
      <c r="AL87" s="64">
        <v>22.4375</v>
      </c>
      <c r="AM87" s="14" t="s">
        <v>203</v>
      </c>
      <c r="AN87" s="14" t="s">
        <v>204</v>
      </c>
    </row>
    <row r="88" spans="1:40" x14ac:dyDescent="0.3">
      <c r="A88" s="1">
        <v>89</v>
      </c>
      <c r="B88" s="1" t="s">
        <v>205</v>
      </c>
      <c r="C88" s="1" t="s">
        <v>201</v>
      </c>
      <c r="D88" s="1" t="s">
        <v>44</v>
      </c>
      <c r="E88" s="1" t="s">
        <v>30</v>
      </c>
      <c r="F88" s="1" t="s">
        <v>189</v>
      </c>
      <c r="G88" s="1" t="s">
        <v>202</v>
      </c>
      <c r="H88" s="2">
        <v>37.808056000000001</v>
      </c>
      <c r="I88" s="2">
        <v>-83.682500000000005</v>
      </c>
      <c r="J88" s="3">
        <v>1154.0899999999999</v>
      </c>
      <c r="K88" s="4">
        <v>12.7</v>
      </c>
      <c r="M88" s="4" t="e">
        <f>(U88+#REF!)/2</f>
        <v>#REF!</v>
      </c>
      <c r="N88" s="1" t="s">
        <v>33</v>
      </c>
      <c r="O88" s="7">
        <v>5.4</v>
      </c>
      <c r="P88" s="7">
        <f t="shared" si="5"/>
        <v>0.7323937598229685</v>
      </c>
      <c r="Q88" s="7">
        <v>-27.97</v>
      </c>
      <c r="R88" s="9" t="e">
        <f>#REF!-Q88</f>
        <v>#REF!</v>
      </c>
      <c r="S88" s="7">
        <v>-1.7879</v>
      </c>
      <c r="T88" s="9">
        <v>0.92379999999999995</v>
      </c>
      <c r="U88" s="60">
        <v>0.22</v>
      </c>
      <c r="V88" s="31">
        <f>LOG10(U88)</f>
        <v>-0.65757731917779372</v>
      </c>
      <c r="W88" s="60">
        <v>0.78</v>
      </c>
      <c r="X88" s="10" t="e">
        <f>#REF!-W88</f>
        <v>#REF!</v>
      </c>
      <c r="Y88" s="31">
        <v>-5.0609999999999999</v>
      </c>
      <c r="Z88" s="31">
        <v>0.86509999999999998</v>
      </c>
      <c r="AA88" s="68">
        <f>O88/U88</f>
        <v>24.545454545454547</v>
      </c>
      <c r="AB88" s="68">
        <f t="shared" si="6"/>
        <v>24.545454545454547</v>
      </c>
      <c r="AC88" s="68">
        <f t="shared" si="6"/>
        <v>24.545454545454547</v>
      </c>
      <c r="AD88" s="68">
        <f>AVERAGE(AA88:AA88)</f>
        <v>24.545454545454547</v>
      </c>
      <c r="AE88" s="11" t="s">
        <v>33</v>
      </c>
      <c r="AF88" s="13">
        <v>5.4</v>
      </c>
      <c r="AG88" s="13">
        <f t="shared" si="3"/>
        <v>0.7323937598229685</v>
      </c>
      <c r="AH88" s="13">
        <v>-27.97</v>
      </c>
      <c r="AI88" s="91">
        <v>0.22</v>
      </c>
      <c r="AJ88" s="32">
        <f>LOG10(AI88)</f>
        <v>-0.65757731917779372</v>
      </c>
      <c r="AK88" s="91">
        <v>0.78</v>
      </c>
      <c r="AL88" s="92">
        <v>24.545454545454547</v>
      </c>
      <c r="AM88" s="1" t="s">
        <v>203</v>
      </c>
      <c r="AN88" s="1" t="s">
        <v>204</v>
      </c>
    </row>
    <row r="89" spans="1:40" x14ac:dyDescent="0.3">
      <c r="A89" s="14">
        <v>90</v>
      </c>
      <c r="B89" s="14" t="s">
        <v>206</v>
      </c>
      <c r="C89" s="14" t="s">
        <v>201</v>
      </c>
      <c r="D89" s="14" t="s">
        <v>44</v>
      </c>
      <c r="E89" s="14" t="s">
        <v>30</v>
      </c>
      <c r="F89" s="14" t="s">
        <v>45</v>
      </c>
      <c r="G89" s="14" t="s">
        <v>207</v>
      </c>
      <c r="H89" s="15">
        <v>37.816424095387497</v>
      </c>
      <c r="I89" s="15">
        <v>-83.578464879280403</v>
      </c>
      <c r="J89" s="16">
        <v>1154.0899999999999</v>
      </c>
      <c r="K89" s="17">
        <v>13.3</v>
      </c>
      <c r="L89" s="17"/>
      <c r="M89" s="17" t="e">
        <f>(U89+#REF!)/2</f>
        <v>#REF!</v>
      </c>
      <c r="N89" s="14" t="s">
        <v>33</v>
      </c>
      <c r="O89" s="18">
        <v>4.41</v>
      </c>
      <c r="P89" s="18">
        <f t="shared" si="5"/>
        <v>0.6444385894678385</v>
      </c>
      <c r="Q89" s="18">
        <v>-28.18</v>
      </c>
      <c r="R89" s="19" t="e">
        <f>#REF!-Q89</f>
        <v>#REF!</v>
      </c>
      <c r="S89" s="18">
        <v>-1.9256</v>
      </c>
      <c r="T89" s="19">
        <v>0.95979999999999999</v>
      </c>
      <c r="U89" s="58">
        <v>0.25</v>
      </c>
      <c r="V89" s="23">
        <f>LOG10(U89)</f>
        <v>-0.6020599913279624</v>
      </c>
      <c r="W89" s="58">
        <v>1.77</v>
      </c>
      <c r="X89" s="20" t="e">
        <f>#REF!-W89</f>
        <v>#REF!</v>
      </c>
      <c r="Y89" s="23">
        <v>-3.6309</v>
      </c>
      <c r="Z89" s="23">
        <v>0.99990000000000001</v>
      </c>
      <c r="AA89" s="63">
        <f>O89/U89</f>
        <v>17.64</v>
      </c>
      <c r="AB89" s="63">
        <f t="shared" si="6"/>
        <v>17.64</v>
      </c>
      <c r="AC89" s="63">
        <f t="shared" si="6"/>
        <v>17.64</v>
      </c>
      <c r="AD89" s="63">
        <f>AVERAGE(AA89:AA89)</f>
        <v>17.64</v>
      </c>
      <c r="AE89" s="21" t="s">
        <v>33</v>
      </c>
      <c r="AF89" s="22">
        <v>4.41</v>
      </c>
      <c r="AG89" s="22">
        <f t="shared" si="3"/>
        <v>0.6444385894678385</v>
      </c>
      <c r="AH89" s="22">
        <v>-28.18</v>
      </c>
      <c r="AI89" s="90">
        <v>0.25</v>
      </c>
      <c r="AJ89" s="39">
        <f>LOG10(AI89)</f>
        <v>-0.6020599913279624</v>
      </c>
      <c r="AK89" s="90">
        <v>1.77</v>
      </c>
      <c r="AL89" s="64">
        <v>17.64</v>
      </c>
      <c r="AM89" s="14" t="s">
        <v>203</v>
      </c>
      <c r="AN89" s="14" t="s">
        <v>204</v>
      </c>
    </row>
    <row r="90" spans="1:40" x14ac:dyDescent="0.3">
      <c r="A90" s="1">
        <v>91</v>
      </c>
      <c r="B90" s="1" t="s">
        <v>208</v>
      </c>
      <c r="C90" s="1" t="s">
        <v>201</v>
      </c>
      <c r="D90" s="1" t="s">
        <v>44</v>
      </c>
      <c r="E90" s="1" t="s">
        <v>30</v>
      </c>
      <c r="F90" s="1" t="s">
        <v>189</v>
      </c>
      <c r="G90" s="1" t="s">
        <v>207</v>
      </c>
      <c r="H90" s="2">
        <v>37.812778000000002</v>
      </c>
      <c r="I90" s="2">
        <v>-83.715000000000003</v>
      </c>
      <c r="J90" s="3">
        <v>1154.0899999999999</v>
      </c>
      <c r="K90" s="4">
        <v>13.5</v>
      </c>
      <c r="M90" s="4" t="e">
        <f>(U90+#REF!)/2</f>
        <v>#REF!</v>
      </c>
      <c r="N90" s="1" t="s">
        <v>33</v>
      </c>
      <c r="O90" s="7">
        <v>2.0699999999999998</v>
      </c>
      <c r="P90" s="7">
        <f t="shared" si="5"/>
        <v>0.31597034545691771</v>
      </c>
      <c r="Q90" s="7">
        <v>-27.48</v>
      </c>
      <c r="R90" s="9" t="e">
        <f>#REF!-Q90</f>
        <v>#REF!</v>
      </c>
      <c r="S90" s="7">
        <v>-2.2686999999999999</v>
      </c>
      <c r="T90" s="9">
        <v>0.93830000000000002</v>
      </c>
      <c r="U90" s="60">
        <v>0.15</v>
      </c>
      <c r="V90" s="31">
        <f>LOG10(U90)</f>
        <v>-0.82390874094431876</v>
      </c>
      <c r="W90" s="60">
        <v>0.81</v>
      </c>
      <c r="X90" s="10" t="e">
        <f>#REF!-W90</f>
        <v>#REF!</v>
      </c>
      <c r="Y90" s="31">
        <v>-0.93359999999999999</v>
      </c>
      <c r="Z90" s="31">
        <v>0.93489999999999995</v>
      </c>
      <c r="AA90" s="68">
        <f>O90/U90</f>
        <v>13.799999999999999</v>
      </c>
      <c r="AB90" s="68"/>
      <c r="AC90" s="68"/>
      <c r="AD90" s="68"/>
      <c r="AE90" s="11" t="s">
        <v>33</v>
      </c>
      <c r="AF90" s="13">
        <v>2.0699999999999998</v>
      </c>
      <c r="AG90" s="13">
        <f t="shared" si="3"/>
        <v>0.31597034545691771</v>
      </c>
      <c r="AH90" s="13">
        <v>-27.48</v>
      </c>
      <c r="AI90" s="91">
        <v>0.15</v>
      </c>
      <c r="AJ90" s="32">
        <f>LOG10(AI90)</f>
        <v>-0.82390874094431876</v>
      </c>
      <c r="AK90" s="91">
        <v>0.81</v>
      </c>
      <c r="AL90" s="92">
        <v>13.799999999999999</v>
      </c>
      <c r="AM90" s="1" t="s">
        <v>203</v>
      </c>
      <c r="AN90" s="1" t="s">
        <v>204</v>
      </c>
    </row>
    <row r="91" spans="1:40" x14ac:dyDescent="0.3">
      <c r="A91" s="14">
        <v>92</v>
      </c>
      <c r="B91" s="14" t="s">
        <v>209</v>
      </c>
      <c r="C91" s="14" t="s">
        <v>210</v>
      </c>
      <c r="D91" s="14" t="s">
        <v>44</v>
      </c>
      <c r="E91" s="14" t="s">
        <v>30</v>
      </c>
      <c r="F91" s="14" t="s">
        <v>90</v>
      </c>
      <c r="G91" s="14"/>
      <c r="H91" s="15">
        <v>35.9</v>
      </c>
      <c r="I91" s="15">
        <v>-84.333333333333329</v>
      </c>
      <c r="J91" s="16">
        <v>1327.85</v>
      </c>
      <c r="K91" s="17">
        <v>12.6</v>
      </c>
      <c r="L91" s="17"/>
      <c r="M91" s="17">
        <v>0.13</v>
      </c>
      <c r="N91" s="14" t="s">
        <v>39</v>
      </c>
      <c r="O91" s="18">
        <v>48.9</v>
      </c>
      <c r="P91" s="18">
        <f t="shared" si="5"/>
        <v>1.6893088591236203</v>
      </c>
      <c r="Q91" s="18">
        <v>-29.3</v>
      </c>
      <c r="R91" s="19"/>
      <c r="S91" s="20"/>
      <c r="T91" s="20"/>
      <c r="U91" s="23">
        <f t="shared" ref="U91:U96" si="7">O91/AA91</f>
        <v>0.80560131795716639</v>
      </c>
      <c r="V91" s="20"/>
      <c r="W91" s="20"/>
      <c r="X91" s="20"/>
      <c r="Y91" s="20"/>
      <c r="Z91" s="20"/>
      <c r="AA91" s="18">
        <v>60.7</v>
      </c>
      <c r="AB91" s="18"/>
      <c r="AC91" s="18"/>
      <c r="AD91" s="18"/>
      <c r="AE91" s="21" t="s">
        <v>39</v>
      </c>
      <c r="AF91" s="22">
        <v>48.9</v>
      </c>
      <c r="AG91" s="22">
        <f t="shared" si="3"/>
        <v>1.6893088591236203</v>
      </c>
      <c r="AH91" s="22">
        <v>-29.3</v>
      </c>
      <c r="AI91" s="39">
        <v>0.80560131795716639</v>
      </c>
      <c r="AJ91" s="21"/>
      <c r="AK91" s="21"/>
      <c r="AL91" s="22">
        <v>60.7</v>
      </c>
      <c r="AM91" s="14" t="s">
        <v>211</v>
      </c>
      <c r="AN91" s="14" t="s">
        <v>212</v>
      </c>
    </row>
    <row r="92" spans="1:40" x14ac:dyDescent="0.3">
      <c r="A92" s="1">
        <v>93</v>
      </c>
      <c r="B92" s="1" t="s">
        <v>213</v>
      </c>
      <c r="C92" s="1" t="s">
        <v>210</v>
      </c>
      <c r="D92" s="1" t="s">
        <v>44</v>
      </c>
      <c r="E92" s="1" t="s">
        <v>30</v>
      </c>
      <c r="F92" s="1" t="s">
        <v>45</v>
      </c>
      <c r="H92" s="2">
        <v>35.9</v>
      </c>
      <c r="I92" s="2">
        <v>-84.333333333333329</v>
      </c>
      <c r="J92" s="3">
        <v>1327.85</v>
      </c>
      <c r="K92" s="4">
        <v>13.1</v>
      </c>
      <c r="M92" s="4">
        <v>0.13</v>
      </c>
      <c r="N92" s="1" t="s">
        <v>39</v>
      </c>
      <c r="O92" s="7">
        <v>48.7</v>
      </c>
      <c r="P92" s="7">
        <f t="shared" si="5"/>
        <v>1.6875289612146342</v>
      </c>
      <c r="Q92" s="7">
        <v>-29</v>
      </c>
      <c r="U92" s="31">
        <f t="shared" si="7"/>
        <v>0.74012158054711252</v>
      </c>
      <c r="AA92" s="7">
        <v>65.8</v>
      </c>
      <c r="AB92" s="7"/>
      <c r="AC92" s="7"/>
      <c r="AD92" s="7"/>
      <c r="AE92" s="11" t="s">
        <v>39</v>
      </c>
      <c r="AF92" s="13">
        <v>48.7</v>
      </c>
      <c r="AG92" s="13">
        <f t="shared" ref="AG92:AG96" si="8">LOG10(AF92)</f>
        <v>1.6875289612146342</v>
      </c>
      <c r="AH92" s="13">
        <v>-29</v>
      </c>
      <c r="AI92" s="32">
        <v>0.74012158054711252</v>
      </c>
      <c r="AL92" s="13">
        <v>65.8</v>
      </c>
      <c r="AM92" s="1" t="s">
        <v>211</v>
      </c>
      <c r="AN92" s="1" t="s">
        <v>212</v>
      </c>
    </row>
    <row r="93" spans="1:40" x14ac:dyDescent="0.3">
      <c r="A93" s="14">
        <v>94</v>
      </c>
      <c r="B93" s="14" t="s">
        <v>214</v>
      </c>
      <c r="C93" s="14" t="s">
        <v>210</v>
      </c>
      <c r="D93" s="14" t="s">
        <v>44</v>
      </c>
      <c r="E93" s="14" t="s">
        <v>30</v>
      </c>
      <c r="F93" s="14" t="s">
        <v>45</v>
      </c>
      <c r="G93" s="14"/>
      <c r="H93" s="15">
        <v>35.68333333333333</v>
      </c>
      <c r="I93" s="15">
        <v>-83.466666666666669</v>
      </c>
      <c r="J93" s="16">
        <v>1327.32</v>
      </c>
      <c r="K93" s="17">
        <v>10.3</v>
      </c>
      <c r="L93" s="17"/>
      <c r="M93" s="17">
        <v>0.5</v>
      </c>
      <c r="N93" s="14" t="s">
        <v>39</v>
      </c>
      <c r="O93" s="18">
        <v>50.5</v>
      </c>
      <c r="P93" s="18">
        <f t="shared" si="5"/>
        <v>1.7032913781186614</v>
      </c>
      <c r="Q93" s="18">
        <v>-28.4</v>
      </c>
      <c r="R93" s="19"/>
      <c r="S93" s="18"/>
      <c r="T93" s="19"/>
      <c r="U93" s="23">
        <f t="shared" si="7"/>
        <v>1.1662817551963049</v>
      </c>
      <c r="V93" s="20"/>
      <c r="W93" s="20"/>
      <c r="X93" s="20"/>
      <c r="Y93" s="20"/>
      <c r="Z93" s="20"/>
      <c r="AA93" s="18">
        <v>43.3</v>
      </c>
      <c r="AB93" s="18"/>
      <c r="AC93" s="18"/>
      <c r="AD93" s="18"/>
      <c r="AE93" s="21" t="s">
        <v>39</v>
      </c>
      <c r="AF93" s="22">
        <v>50.5</v>
      </c>
      <c r="AG93" s="22">
        <f t="shared" si="8"/>
        <v>1.7032913781186614</v>
      </c>
      <c r="AH93" s="22">
        <v>-28.4</v>
      </c>
      <c r="AI93" s="39">
        <v>1.1662817551963049</v>
      </c>
      <c r="AJ93" s="21"/>
      <c r="AK93" s="21"/>
      <c r="AL93" s="22">
        <v>43.3</v>
      </c>
      <c r="AM93" s="14" t="s">
        <v>211</v>
      </c>
      <c r="AN93" s="14" t="s">
        <v>212</v>
      </c>
    </row>
    <row r="94" spans="1:40" x14ac:dyDescent="0.3">
      <c r="A94" s="1">
        <v>95</v>
      </c>
      <c r="B94" s="1" t="s">
        <v>215</v>
      </c>
      <c r="C94" s="1" t="s">
        <v>210</v>
      </c>
      <c r="D94" s="1" t="s">
        <v>44</v>
      </c>
      <c r="E94" s="1" t="s">
        <v>30</v>
      </c>
      <c r="F94" s="1" t="s">
        <v>45</v>
      </c>
      <c r="H94" s="2">
        <v>35.68333333333333</v>
      </c>
      <c r="I94" s="2">
        <v>-83.466666666666669</v>
      </c>
      <c r="J94" s="3">
        <v>1327.32</v>
      </c>
      <c r="K94" s="4">
        <v>10.5</v>
      </c>
      <c r="M94" s="4">
        <v>0.4</v>
      </c>
      <c r="N94" s="1" t="s">
        <v>39</v>
      </c>
      <c r="O94" s="7">
        <v>48.6</v>
      </c>
      <c r="P94" s="7">
        <f t="shared" si="5"/>
        <v>1.6866362692622934</v>
      </c>
      <c r="Q94" s="7">
        <v>-28</v>
      </c>
      <c r="U94" s="31">
        <f t="shared" si="7"/>
        <v>0.76056338028169013</v>
      </c>
      <c r="AA94" s="7">
        <v>63.9</v>
      </c>
      <c r="AB94" s="7"/>
      <c r="AC94" s="7"/>
      <c r="AD94" s="7"/>
      <c r="AE94" s="11" t="s">
        <v>39</v>
      </c>
      <c r="AF94" s="13">
        <v>48.6</v>
      </c>
      <c r="AG94" s="13">
        <f t="shared" si="8"/>
        <v>1.6866362692622934</v>
      </c>
      <c r="AH94" s="13">
        <v>-28</v>
      </c>
      <c r="AI94" s="32">
        <v>0.76056338028169013</v>
      </c>
      <c r="AL94" s="13">
        <v>63.9</v>
      </c>
      <c r="AM94" s="1" t="s">
        <v>211</v>
      </c>
      <c r="AN94" s="1" t="s">
        <v>212</v>
      </c>
    </row>
    <row r="95" spans="1:40" x14ac:dyDescent="0.3">
      <c r="A95" s="14">
        <v>96</v>
      </c>
      <c r="B95" s="14" t="s">
        <v>216</v>
      </c>
      <c r="C95" s="14" t="s">
        <v>210</v>
      </c>
      <c r="D95" s="14" t="s">
        <v>217</v>
      </c>
      <c r="E95" s="14" t="s">
        <v>30</v>
      </c>
      <c r="F95" s="14" t="s">
        <v>45</v>
      </c>
      <c r="G95" s="14"/>
      <c r="H95" s="15">
        <v>35.6</v>
      </c>
      <c r="I95" s="15">
        <v>-83.466666666666669</v>
      </c>
      <c r="J95" s="16">
        <v>1327.32</v>
      </c>
      <c r="K95" s="17">
        <v>6.2</v>
      </c>
      <c r="L95" s="17"/>
      <c r="M95" s="17">
        <v>0.45</v>
      </c>
      <c r="N95" s="14" t="s">
        <v>39</v>
      </c>
      <c r="O95" s="18">
        <v>49.6</v>
      </c>
      <c r="P95" s="18">
        <f t="shared" si="5"/>
        <v>1.6954816764901974</v>
      </c>
      <c r="Q95" s="18">
        <v>-27.7</v>
      </c>
      <c r="R95" s="19"/>
      <c r="S95" s="18"/>
      <c r="T95" s="19"/>
      <c r="U95" s="23">
        <f t="shared" si="7"/>
        <v>1.4545454545454546</v>
      </c>
      <c r="V95" s="20"/>
      <c r="W95" s="20"/>
      <c r="X95" s="20"/>
      <c r="Y95" s="20"/>
      <c r="Z95" s="20"/>
      <c r="AA95" s="18">
        <v>34.1</v>
      </c>
      <c r="AB95" s="18"/>
      <c r="AC95" s="18"/>
      <c r="AD95" s="18"/>
      <c r="AE95" s="21" t="s">
        <v>39</v>
      </c>
      <c r="AF95" s="22">
        <v>49.6</v>
      </c>
      <c r="AG95" s="22">
        <f t="shared" si="8"/>
        <v>1.6954816764901974</v>
      </c>
      <c r="AH95" s="22">
        <v>-27.7</v>
      </c>
      <c r="AI95" s="39">
        <v>1.4545454545454546</v>
      </c>
      <c r="AJ95" s="21"/>
      <c r="AK95" s="21"/>
      <c r="AL95" s="22">
        <v>34.1</v>
      </c>
      <c r="AM95" s="14" t="s">
        <v>211</v>
      </c>
      <c r="AN95" s="14" t="s">
        <v>212</v>
      </c>
    </row>
    <row r="96" spans="1:40" x14ac:dyDescent="0.3">
      <c r="A96" s="1">
        <v>97</v>
      </c>
      <c r="B96" s="1" t="s">
        <v>218</v>
      </c>
      <c r="C96" s="1" t="s">
        <v>210</v>
      </c>
      <c r="D96" s="1" t="s">
        <v>217</v>
      </c>
      <c r="E96" s="1" t="s">
        <v>30</v>
      </c>
      <c r="F96" s="1" t="s">
        <v>90</v>
      </c>
      <c r="H96" s="2">
        <v>35.6</v>
      </c>
      <c r="I96" s="2">
        <v>-83.466666666666669</v>
      </c>
      <c r="J96" s="3">
        <v>1327.32</v>
      </c>
      <c r="K96" s="4">
        <v>6.4</v>
      </c>
      <c r="M96" s="4">
        <v>0.45</v>
      </c>
      <c r="N96" s="1" t="s">
        <v>39</v>
      </c>
      <c r="O96" s="7">
        <v>50.3</v>
      </c>
      <c r="P96" s="7">
        <f t="shared" si="5"/>
        <v>1.7015679850559273</v>
      </c>
      <c r="Q96" s="7">
        <v>-28</v>
      </c>
      <c r="U96" s="31">
        <f t="shared" si="7"/>
        <v>1.1891252955082743</v>
      </c>
      <c r="AA96" s="7">
        <v>42.3</v>
      </c>
      <c r="AB96" s="7"/>
      <c r="AC96" s="7"/>
      <c r="AD96" s="7"/>
      <c r="AE96" s="11" t="s">
        <v>39</v>
      </c>
      <c r="AF96" s="13">
        <v>50.3</v>
      </c>
      <c r="AG96" s="13">
        <f t="shared" si="8"/>
        <v>1.7015679850559273</v>
      </c>
      <c r="AH96" s="13">
        <v>-28</v>
      </c>
      <c r="AI96" s="32">
        <v>1.1891252955082743</v>
      </c>
      <c r="AL96" s="13">
        <v>42.3</v>
      </c>
      <c r="AM96" s="1" t="s">
        <v>211</v>
      </c>
      <c r="AN96" s="1" t="s">
        <v>212</v>
      </c>
    </row>
    <row r="97" spans="1:40" x14ac:dyDescent="0.3">
      <c r="A97" s="14">
        <v>98</v>
      </c>
      <c r="B97" s="14" t="s">
        <v>91</v>
      </c>
      <c r="C97" s="14" t="s">
        <v>219</v>
      </c>
      <c r="D97" s="14" t="s">
        <v>44</v>
      </c>
      <c r="E97" s="14" t="s">
        <v>30</v>
      </c>
      <c r="F97" s="14" t="s">
        <v>45</v>
      </c>
      <c r="G97" s="14" t="s">
        <v>220</v>
      </c>
      <c r="H97" s="15">
        <v>45.05</v>
      </c>
      <c r="I97" s="15">
        <v>-75.349999999999994</v>
      </c>
      <c r="J97" s="16">
        <v>765.97</v>
      </c>
      <c r="K97" s="17">
        <v>6.63</v>
      </c>
      <c r="L97" s="17"/>
      <c r="M97" s="17"/>
      <c r="N97" s="14" t="s">
        <v>221</v>
      </c>
      <c r="O97" s="14"/>
      <c r="P97" s="14"/>
      <c r="Q97" s="20">
        <v>-27.6</v>
      </c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21" t="s">
        <v>221</v>
      </c>
      <c r="AF97" s="21"/>
      <c r="AG97" s="21"/>
      <c r="AH97" s="21">
        <v>-27.6</v>
      </c>
      <c r="AI97" s="21"/>
      <c r="AJ97" s="21"/>
      <c r="AK97" s="21"/>
      <c r="AL97" s="21"/>
      <c r="AM97" s="14" t="s">
        <v>222</v>
      </c>
      <c r="AN97" s="14" t="s">
        <v>223</v>
      </c>
    </row>
    <row r="98" spans="1:40" x14ac:dyDescent="0.3">
      <c r="A98" s="1">
        <v>99</v>
      </c>
      <c r="B98" s="1" t="s">
        <v>91</v>
      </c>
      <c r="C98" s="1" t="s">
        <v>224</v>
      </c>
      <c r="D98" s="1" t="s">
        <v>44</v>
      </c>
      <c r="E98" s="1" t="s">
        <v>30</v>
      </c>
      <c r="F98" s="1" t="s">
        <v>225</v>
      </c>
      <c r="G98" s="1" t="s">
        <v>173</v>
      </c>
      <c r="H98" s="2">
        <v>43.05</v>
      </c>
      <c r="I98" s="2">
        <v>-89.42</v>
      </c>
      <c r="J98" s="3">
        <v>905.71</v>
      </c>
      <c r="K98" s="4">
        <v>8.1300000000000008</v>
      </c>
      <c r="M98" s="4">
        <v>0.25</v>
      </c>
      <c r="N98" s="1" t="s">
        <v>47</v>
      </c>
      <c r="V98" s="31"/>
      <c r="AA98" s="68"/>
      <c r="AB98" s="68"/>
      <c r="AC98" s="68"/>
      <c r="AD98" s="68"/>
      <c r="AE98" s="11" t="s">
        <v>47</v>
      </c>
      <c r="AF98" s="13">
        <v>52</v>
      </c>
      <c r="AG98" s="13">
        <f>LOG10(AF98)</f>
        <v>1.7160033436347992</v>
      </c>
      <c r="AH98" s="13">
        <v>-27.3</v>
      </c>
      <c r="AI98" s="11">
        <v>0.76</v>
      </c>
      <c r="AJ98" s="32">
        <f>LOG10(AI98)</f>
        <v>-0.11918640771920865</v>
      </c>
      <c r="AK98" s="11">
        <v>-3.8</v>
      </c>
      <c r="AL98" s="93">
        <v>68.421052631578945</v>
      </c>
      <c r="AM98" s="1" t="s">
        <v>226</v>
      </c>
      <c r="AN98" s="1" t="s">
        <v>227</v>
      </c>
    </row>
    <row r="99" spans="1:40" x14ac:dyDescent="0.3">
      <c r="A99" s="14">
        <v>100</v>
      </c>
      <c r="B99" s="14" t="s">
        <v>228</v>
      </c>
      <c r="C99" s="14" t="s">
        <v>28</v>
      </c>
      <c r="D99" s="14" t="s">
        <v>229</v>
      </c>
      <c r="E99" s="14" t="s">
        <v>30</v>
      </c>
      <c r="F99" s="14" t="s">
        <v>31</v>
      </c>
      <c r="G99" s="14" t="s">
        <v>230</v>
      </c>
      <c r="H99" s="15">
        <v>-26.866666666666667</v>
      </c>
      <c r="I99" s="15">
        <v>151.85</v>
      </c>
      <c r="J99" s="16">
        <v>644.41</v>
      </c>
      <c r="K99" s="17">
        <v>19.52</v>
      </c>
      <c r="L99" s="17">
        <v>53</v>
      </c>
      <c r="M99" s="17">
        <v>0.43</v>
      </c>
      <c r="N99" s="14" t="s">
        <v>231</v>
      </c>
      <c r="O99" s="18"/>
      <c r="P99" s="18"/>
      <c r="Q99" s="18">
        <v>-30.4</v>
      </c>
      <c r="R99" s="19"/>
      <c r="S99" s="18"/>
      <c r="T99" s="19"/>
      <c r="U99" s="20"/>
      <c r="V99" s="20"/>
      <c r="W99" s="20"/>
      <c r="X99" s="20"/>
      <c r="Y99" s="20"/>
      <c r="Z99" s="20"/>
      <c r="AA99" s="20">
        <v>23.1</v>
      </c>
      <c r="AB99" s="20"/>
      <c r="AC99" s="20"/>
      <c r="AD99" s="20"/>
      <c r="AE99" s="21" t="s">
        <v>232</v>
      </c>
      <c r="AF99" s="22"/>
      <c r="AG99" s="22"/>
      <c r="AH99" s="22">
        <v>-30.4</v>
      </c>
      <c r="AI99" s="21"/>
      <c r="AJ99" s="21"/>
      <c r="AK99" s="21"/>
      <c r="AL99" s="21">
        <v>23.1</v>
      </c>
      <c r="AM99" s="14" t="s">
        <v>233</v>
      </c>
      <c r="AN99" s="14" t="s">
        <v>234</v>
      </c>
    </row>
    <row r="100" spans="1:40" x14ac:dyDescent="0.3">
      <c r="A100" s="1">
        <v>101</v>
      </c>
      <c r="B100" s="1" t="s">
        <v>91</v>
      </c>
      <c r="C100" s="1" t="s">
        <v>235</v>
      </c>
      <c r="D100" s="1" t="s">
        <v>93</v>
      </c>
      <c r="E100" s="1" t="s">
        <v>30</v>
      </c>
      <c r="F100" s="1" t="s">
        <v>31</v>
      </c>
      <c r="G100" s="1" t="s">
        <v>202</v>
      </c>
      <c r="H100" s="2">
        <v>-1.7333333333333334</v>
      </c>
      <c r="I100" s="2">
        <v>-47.15</v>
      </c>
      <c r="J100" s="3">
        <v>2240.6799999999998</v>
      </c>
      <c r="K100" s="4">
        <v>26.36</v>
      </c>
      <c r="L100" s="4">
        <v>18.5</v>
      </c>
      <c r="M100" s="4">
        <v>0.154</v>
      </c>
      <c r="N100" s="1" t="s">
        <v>231</v>
      </c>
      <c r="Q100" s="7">
        <f>(-37.7-31.2)/2</f>
        <v>-34.450000000000003</v>
      </c>
      <c r="AA100" s="68"/>
      <c r="AB100" s="68"/>
      <c r="AC100" s="68"/>
      <c r="AD100" s="68"/>
      <c r="AE100" s="11" t="s">
        <v>231</v>
      </c>
      <c r="AH100" s="13">
        <f>(-37.7-31.2)/2</f>
        <v>-34.450000000000003</v>
      </c>
      <c r="AM100" s="1" t="s">
        <v>236</v>
      </c>
      <c r="AN100" s="1" t="s">
        <v>237</v>
      </c>
    </row>
    <row r="101" spans="1:40" x14ac:dyDescent="0.3">
      <c r="A101" s="14">
        <v>102</v>
      </c>
      <c r="B101" s="14" t="s">
        <v>91</v>
      </c>
      <c r="C101" s="14" t="s">
        <v>238</v>
      </c>
      <c r="D101" s="14" t="s">
        <v>239</v>
      </c>
      <c r="E101" s="14" t="s">
        <v>30</v>
      </c>
      <c r="F101" s="14" t="s">
        <v>189</v>
      </c>
      <c r="G101" s="14" t="s">
        <v>240</v>
      </c>
      <c r="H101" s="15">
        <v>6</v>
      </c>
      <c r="I101" s="15">
        <v>-5</v>
      </c>
      <c r="J101" s="16">
        <v>1208.1400000000001</v>
      </c>
      <c r="K101" s="17">
        <v>26.69</v>
      </c>
      <c r="L101" s="17">
        <f>25.4+11.9</f>
        <v>37.299999999999997</v>
      </c>
      <c r="M101" s="17"/>
      <c r="N101" s="14" t="s">
        <v>128</v>
      </c>
      <c r="O101" s="18">
        <v>2.04</v>
      </c>
      <c r="P101" s="18">
        <f>LOG10(O101)</f>
        <v>0.30963016742589877</v>
      </c>
      <c r="Q101" s="18">
        <v>-27.5</v>
      </c>
      <c r="R101" s="19" t="e">
        <f>#REF!-Q101</f>
        <v>#REF!</v>
      </c>
      <c r="S101" s="18">
        <v>-5.1032999999999999</v>
      </c>
      <c r="T101" s="19">
        <v>0.99650000000000005</v>
      </c>
      <c r="U101" s="20"/>
      <c r="V101" s="20"/>
      <c r="W101" s="20"/>
      <c r="X101" s="20"/>
      <c r="Y101" s="20"/>
      <c r="Z101" s="20"/>
      <c r="AA101" s="20">
        <v>10</v>
      </c>
      <c r="AB101" s="20"/>
      <c r="AC101" s="20"/>
      <c r="AD101" s="20"/>
      <c r="AE101" s="21" t="s">
        <v>128</v>
      </c>
      <c r="AF101" s="22">
        <v>2.04</v>
      </c>
      <c r="AG101" s="22">
        <f>LOG10(AF101)</f>
        <v>0.30963016742589877</v>
      </c>
      <c r="AH101" s="22">
        <v>-27.5</v>
      </c>
      <c r="AI101" s="21"/>
      <c r="AJ101" s="21"/>
      <c r="AK101" s="21"/>
      <c r="AL101" s="21"/>
      <c r="AM101" s="14" t="s">
        <v>241</v>
      </c>
      <c r="AN101" s="14" t="s">
        <v>242</v>
      </c>
    </row>
    <row r="102" spans="1:40" x14ac:dyDescent="0.3">
      <c r="A102" s="1">
        <v>103</v>
      </c>
      <c r="B102" s="1" t="s">
        <v>30</v>
      </c>
      <c r="C102" s="1" t="s">
        <v>243</v>
      </c>
      <c r="D102" s="1" t="s">
        <v>44</v>
      </c>
      <c r="E102" s="1" t="s">
        <v>30</v>
      </c>
      <c r="F102" s="1" t="s">
        <v>45</v>
      </c>
      <c r="H102" s="2">
        <v>35.15</v>
      </c>
      <c r="I102" s="2">
        <v>136.96666666666667</v>
      </c>
      <c r="J102" s="3">
        <v>1661.92</v>
      </c>
      <c r="K102" s="4">
        <v>15.98</v>
      </c>
      <c r="N102" s="1" t="s">
        <v>244</v>
      </c>
      <c r="AA102" s="68"/>
      <c r="AB102" s="68"/>
      <c r="AC102" s="68"/>
      <c r="AD102" s="68"/>
      <c r="AE102" s="11" t="s">
        <v>245</v>
      </c>
      <c r="AF102" s="13">
        <v>44.6</v>
      </c>
      <c r="AG102" s="13">
        <v>1.6493348587121419</v>
      </c>
      <c r="AH102" s="13">
        <v>-28.4</v>
      </c>
      <c r="AI102" s="11">
        <v>1.78</v>
      </c>
      <c r="AL102" s="92">
        <v>25.056179775280899</v>
      </c>
      <c r="AM102" s="1" t="s">
        <v>246</v>
      </c>
      <c r="AN102" s="1" t="s">
        <v>247</v>
      </c>
    </row>
    <row r="103" spans="1:40" x14ac:dyDescent="0.3">
      <c r="A103" s="14">
        <v>104</v>
      </c>
      <c r="B103" s="14" t="s">
        <v>30</v>
      </c>
      <c r="C103" s="14" t="s">
        <v>248</v>
      </c>
      <c r="D103" s="14" t="s">
        <v>44</v>
      </c>
      <c r="E103" s="14" t="s">
        <v>30</v>
      </c>
      <c r="F103" s="14" t="s">
        <v>189</v>
      </c>
      <c r="G103" s="14" t="s">
        <v>249</v>
      </c>
      <c r="H103" s="15">
        <v>34.06666666666667</v>
      </c>
      <c r="I103" s="15">
        <v>135.51666666666668</v>
      </c>
      <c r="J103" s="16">
        <v>2177.67</v>
      </c>
      <c r="K103" s="17">
        <v>13.44</v>
      </c>
      <c r="L103" s="17">
        <v>70</v>
      </c>
      <c r="M103" s="17"/>
      <c r="N103" s="14" t="s">
        <v>250</v>
      </c>
      <c r="O103" s="20">
        <v>47</v>
      </c>
      <c r="P103" s="14">
        <f>LOG10(O103)</f>
        <v>1.6720978579357175</v>
      </c>
      <c r="Q103" s="14">
        <v>-29.7</v>
      </c>
      <c r="R103" s="19"/>
      <c r="S103" s="18"/>
      <c r="T103" s="19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1" t="s">
        <v>250</v>
      </c>
      <c r="AF103" s="22">
        <v>47</v>
      </c>
      <c r="AG103" s="22">
        <v>1.6720978579357175</v>
      </c>
      <c r="AH103" s="22">
        <v>-29.7</v>
      </c>
      <c r="AI103" s="21"/>
      <c r="AJ103" s="21"/>
      <c r="AK103" s="21"/>
      <c r="AL103" s="21"/>
      <c r="AM103" s="14" t="s">
        <v>251</v>
      </c>
      <c r="AN103" s="14" t="s">
        <v>252</v>
      </c>
    </row>
    <row r="104" spans="1:40" x14ac:dyDescent="0.3">
      <c r="A104" s="1">
        <v>105</v>
      </c>
      <c r="B104" s="1" t="s">
        <v>253</v>
      </c>
      <c r="C104" s="1" t="s">
        <v>254</v>
      </c>
      <c r="D104" s="1" t="s">
        <v>255</v>
      </c>
      <c r="E104" s="1" t="s">
        <v>30</v>
      </c>
      <c r="G104" s="1" t="s">
        <v>256</v>
      </c>
      <c r="H104" s="2">
        <v>23.483333333333334</v>
      </c>
      <c r="I104" s="2">
        <v>120.9</v>
      </c>
      <c r="J104" s="3">
        <v>1813.54</v>
      </c>
      <c r="K104" s="4">
        <v>21.56</v>
      </c>
      <c r="L104" s="4">
        <v>41.5</v>
      </c>
      <c r="M104" s="4">
        <v>0.35</v>
      </c>
      <c r="N104" s="1" t="s">
        <v>257</v>
      </c>
      <c r="O104" s="1"/>
      <c r="P104" s="1"/>
      <c r="Q104" s="1">
        <v>-27.8</v>
      </c>
      <c r="R104" s="1"/>
      <c r="S104" s="1"/>
      <c r="T104" s="1"/>
      <c r="U104" s="1"/>
      <c r="AE104" s="11" t="s">
        <v>257</v>
      </c>
      <c r="AH104" s="13">
        <v>-27.8</v>
      </c>
      <c r="AM104" s="1" t="s">
        <v>258</v>
      </c>
      <c r="AN104" s="1" t="s">
        <v>259</v>
      </c>
    </row>
    <row r="105" spans="1:40" x14ac:dyDescent="0.3">
      <c r="A105" s="94">
        <v>106</v>
      </c>
      <c r="B105" s="14" t="s">
        <v>260</v>
      </c>
      <c r="C105" s="14" t="s">
        <v>261</v>
      </c>
      <c r="D105" s="14" t="s">
        <v>262</v>
      </c>
      <c r="E105" s="14" t="s">
        <v>30</v>
      </c>
      <c r="F105" s="14" t="s">
        <v>189</v>
      </c>
      <c r="G105" s="14" t="s">
        <v>94</v>
      </c>
      <c r="H105" s="15">
        <v>5.7</v>
      </c>
      <c r="I105" s="15">
        <v>11.5</v>
      </c>
      <c r="J105" s="16">
        <v>1613.67</v>
      </c>
      <c r="K105" s="17">
        <v>22.95</v>
      </c>
      <c r="L105" s="17"/>
      <c r="M105" s="17"/>
      <c r="N105" s="14">
        <v>5</v>
      </c>
      <c r="O105" s="18">
        <v>2.5080800000000001</v>
      </c>
      <c r="P105" s="18">
        <f>LOG10(O105)</f>
        <v>0.39934138503126271</v>
      </c>
      <c r="Q105" s="18">
        <v>-26.963899999999999</v>
      </c>
      <c r="R105" s="19" t="e">
        <f>#REF!-Q105</f>
        <v>#REF!</v>
      </c>
      <c r="S105" s="18">
        <v>-2.7372000000000001</v>
      </c>
      <c r="T105" s="19">
        <v>0.96850000000000003</v>
      </c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1">
        <v>5</v>
      </c>
      <c r="AF105" s="22">
        <v>2.5080800000000001</v>
      </c>
      <c r="AG105" s="22">
        <f>LOG10(AF105)</f>
        <v>0.39934138503126271</v>
      </c>
      <c r="AH105" s="22">
        <v>-26.963899999999999</v>
      </c>
      <c r="AI105" s="21"/>
      <c r="AJ105" s="21"/>
      <c r="AK105" s="21"/>
      <c r="AL105" s="21"/>
      <c r="AM105" s="14" t="s">
        <v>263</v>
      </c>
      <c r="AN105" s="14" t="s">
        <v>264</v>
      </c>
    </row>
    <row r="106" spans="1:40" x14ac:dyDescent="0.3">
      <c r="A106" s="1">
        <v>107</v>
      </c>
      <c r="B106" s="1" t="s">
        <v>265</v>
      </c>
      <c r="C106" s="1" t="s">
        <v>261</v>
      </c>
      <c r="D106" s="1" t="s">
        <v>262</v>
      </c>
      <c r="E106" s="1" t="s">
        <v>30</v>
      </c>
      <c r="F106" s="1" t="s">
        <v>189</v>
      </c>
      <c r="G106" s="1" t="s">
        <v>94</v>
      </c>
      <c r="H106" s="2">
        <v>3.9</v>
      </c>
      <c r="I106" s="2">
        <v>13.3</v>
      </c>
      <c r="J106" s="3">
        <v>1478.67</v>
      </c>
      <c r="K106" s="4">
        <v>23.23</v>
      </c>
      <c r="N106" s="1">
        <v>5</v>
      </c>
      <c r="O106" s="7">
        <v>2.0438800000000001</v>
      </c>
      <c r="P106" s="7">
        <f>LOG10(O106)</f>
        <v>0.31045539397358868</v>
      </c>
      <c r="Q106" s="7">
        <v>-28.433700000000002</v>
      </c>
      <c r="R106" s="9" t="e">
        <f>#REF!-Q106</f>
        <v>#REF!</v>
      </c>
      <c r="S106" s="7">
        <v>-4.5077999999999996</v>
      </c>
      <c r="T106" s="9">
        <v>0.90880000000000005</v>
      </c>
      <c r="AE106" s="11">
        <v>5</v>
      </c>
      <c r="AF106" s="13">
        <v>2.0438800000000001</v>
      </c>
      <c r="AG106" s="13">
        <f>LOG10(AF106)</f>
        <v>0.31045539397358868</v>
      </c>
      <c r="AH106" s="13">
        <v>-28.433700000000002</v>
      </c>
      <c r="AM106" s="1" t="s">
        <v>263</v>
      </c>
      <c r="AN106" s="1" t="s">
        <v>266</v>
      </c>
    </row>
    <row r="107" spans="1:40" x14ac:dyDescent="0.3">
      <c r="A107" s="14">
        <v>108</v>
      </c>
      <c r="B107" s="14" t="s">
        <v>267</v>
      </c>
      <c r="C107" s="14" t="s">
        <v>268</v>
      </c>
      <c r="D107" s="14" t="s">
        <v>269</v>
      </c>
      <c r="E107" s="14" t="s">
        <v>30</v>
      </c>
      <c r="F107" s="14" t="s">
        <v>189</v>
      </c>
      <c r="G107" s="14"/>
      <c r="H107" s="15">
        <v>-23</v>
      </c>
      <c r="I107" s="15">
        <v>-48</v>
      </c>
      <c r="J107" s="16">
        <v>1170.7</v>
      </c>
      <c r="K107" s="17">
        <v>21.67</v>
      </c>
      <c r="L107" s="17">
        <v>30</v>
      </c>
      <c r="M107" s="17"/>
      <c r="N107" s="14">
        <v>4.64602</v>
      </c>
      <c r="O107" s="18">
        <v>2.76918</v>
      </c>
      <c r="P107" s="18">
        <f>LOG10(O107)</f>
        <v>0.44235118632196246</v>
      </c>
      <c r="Q107" s="18">
        <v>-26.331299999999999</v>
      </c>
      <c r="R107" s="19" t="e">
        <f>#REF!-Q107</f>
        <v>#REF!</v>
      </c>
      <c r="S107" s="18">
        <v>-4.8250999999999999</v>
      </c>
      <c r="T107" s="19">
        <v>0.93430000000000002</v>
      </c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1">
        <v>4.64602</v>
      </c>
      <c r="AF107" s="22">
        <v>2.76918</v>
      </c>
      <c r="AG107" s="22">
        <v>0.44235118632196246</v>
      </c>
      <c r="AH107" s="22">
        <v>-26.331299999999999</v>
      </c>
      <c r="AI107" s="21"/>
      <c r="AJ107" s="21"/>
      <c r="AK107" s="21"/>
      <c r="AL107" s="21"/>
      <c r="AM107" s="14" t="s">
        <v>270</v>
      </c>
      <c r="AN107" s="14" t="s">
        <v>271</v>
      </c>
    </row>
    <row r="108" spans="1:40" x14ac:dyDescent="0.3">
      <c r="A108" s="1">
        <v>109</v>
      </c>
      <c r="B108" s="1" t="s">
        <v>272</v>
      </c>
      <c r="C108" s="1" t="s">
        <v>273</v>
      </c>
      <c r="D108" s="1" t="s">
        <v>269</v>
      </c>
      <c r="E108" s="1" t="s">
        <v>30</v>
      </c>
      <c r="F108" s="1" t="s">
        <v>189</v>
      </c>
      <c r="H108" s="2">
        <v>-15.266666666666667</v>
      </c>
      <c r="I108" s="2">
        <v>-59.216666666666669</v>
      </c>
      <c r="J108" s="3">
        <v>1025.68</v>
      </c>
      <c r="K108" s="4">
        <v>26.79</v>
      </c>
      <c r="L108" s="4">
        <v>23</v>
      </c>
      <c r="N108" s="1">
        <v>6.9690300000000001</v>
      </c>
      <c r="O108" s="7">
        <v>2.1937899999999999</v>
      </c>
      <c r="P108" s="7">
        <f>LOG10(O108)</f>
        <v>0.34119505249749033</v>
      </c>
      <c r="Q108" s="7">
        <v>-27.245999999999999</v>
      </c>
      <c r="R108" s="9" t="e">
        <f>#REF!-Q108</f>
        <v>#REF!</v>
      </c>
      <c r="S108" s="7">
        <v>-2.0379</v>
      </c>
      <c r="T108" s="9">
        <v>0.96440000000000003</v>
      </c>
      <c r="AE108" s="11">
        <v>6.9690300000000001</v>
      </c>
      <c r="AF108" s="13">
        <v>2.1937899999999999</v>
      </c>
      <c r="AG108" s="13">
        <v>0.34119505249749033</v>
      </c>
      <c r="AH108" s="13">
        <v>-27.245999999999999</v>
      </c>
      <c r="AM108" s="1" t="s">
        <v>270</v>
      </c>
      <c r="AN108" s="1" t="s">
        <v>271</v>
      </c>
    </row>
    <row r="109" spans="1:40" x14ac:dyDescent="0.3">
      <c r="A109" s="14">
        <v>110</v>
      </c>
      <c r="B109" s="14" t="s">
        <v>274</v>
      </c>
      <c r="C109" s="14" t="s">
        <v>275</v>
      </c>
      <c r="D109" s="14" t="s">
        <v>44</v>
      </c>
      <c r="E109" s="14" t="s">
        <v>30</v>
      </c>
      <c r="F109" s="14" t="s">
        <v>225</v>
      </c>
      <c r="G109" s="14"/>
      <c r="H109" s="15">
        <v>46.95</v>
      </c>
      <c r="I109" s="15">
        <v>-71.666666666666671</v>
      </c>
      <c r="J109" s="16">
        <v>1027.27</v>
      </c>
      <c r="K109" s="17">
        <v>2.63</v>
      </c>
      <c r="L109" s="17"/>
      <c r="M109" s="17"/>
      <c r="N109" s="14" t="s">
        <v>276</v>
      </c>
      <c r="O109" s="14"/>
      <c r="P109" s="14"/>
      <c r="Q109" s="20"/>
      <c r="R109" s="19"/>
      <c r="S109" s="18"/>
      <c r="T109" s="19"/>
      <c r="U109" s="20"/>
      <c r="V109" s="20"/>
      <c r="W109" s="63"/>
      <c r="X109" s="20"/>
      <c r="Y109" s="20"/>
      <c r="Z109" s="20"/>
      <c r="AA109" s="20"/>
      <c r="AB109" s="20"/>
      <c r="AC109" s="20"/>
      <c r="AD109" s="20"/>
      <c r="AE109" s="21" t="s">
        <v>276</v>
      </c>
      <c r="AF109" s="22"/>
      <c r="AG109" s="22"/>
      <c r="AH109" s="22">
        <v>-29.026730514152099</v>
      </c>
      <c r="AI109" s="39"/>
      <c r="AJ109" s="39"/>
      <c r="AK109" s="39">
        <v>-2.03693579068038</v>
      </c>
      <c r="AL109" s="39"/>
      <c r="AM109" s="14" t="s">
        <v>277</v>
      </c>
      <c r="AN109" s="14" t="s">
        <v>278</v>
      </c>
    </row>
    <row r="110" spans="1:40" x14ac:dyDescent="0.3">
      <c r="A110" s="1">
        <v>111</v>
      </c>
      <c r="B110" s="1" t="s">
        <v>279</v>
      </c>
      <c r="C110" s="1" t="s">
        <v>275</v>
      </c>
      <c r="D110" s="1" t="s">
        <v>44</v>
      </c>
      <c r="E110" s="1" t="s">
        <v>30</v>
      </c>
      <c r="F110" s="1" t="s">
        <v>90</v>
      </c>
      <c r="H110" s="2">
        <v>47.283333333333331</v>
      </c>
      <c r="I110" s="2">
        <v>-71.233333333333334</v>
      </c>
      <c r="J110" s="3">
        <v>1085.01</v>
      </c>
      <c r="K110" s="4">
        <v>0.25</v>
      </c>
      <c r="N110" s="1" t="s">
        <v>276</v>
      </c>
      <c r="O110" s="1"/>
      <c r="P110" s="1"/>
      <c r="Q110" s="10"/>
      <c r="V110" s="31"/>
      <c r="W110" s="68"/>
      <c r="AE110" s="11" t="s">
        <v>276</v>
      </c>
      <c r="AH110" s="13">
        <v>-27.839616915087301</v>
      </c>
      <c r="AI110" s="32"/>
      <c r="AJ110" s="32"/>
      <c r="AK110" s="32">
        <v>-3.2443279878056401</v>
      </c>
      <c r="AL110" s="32"/>
      <c r="AM110" s="1" t="s">
        <v>277</v>
      </c>
      <c r="AN110" s="1" t="s">
        <v>278</v>
      </c>
    </row>
    <row r="111" spans="1:40" x14ac:dyDescent="0.3">
      <c r="A111" s="14">
        <v>112</v>
      </c>
      <c r="B111" s="14" t="s">
        <v>280</v>
      </c>
      <c r="C111" s="14" t="s">
        <v>275</v>
      </c>
      <c r="D111" s="14" t="s">
        <v>44</v>
      </c>
      <c r="E111" s="14" t="s">
        <v>30</v>
      </c>
      <c r="F111" s="14" t="s">
        <v>90</v>
      </c>
      <c r="G111" s="14"/>
      <c r="H111" s="15">
        <v>49.2</v>
      </c>
      <c r="I111" s="15">
        <v>-73.483333333333334</v>
      </c>
      <c r="J111" s="16">
        <v>779.68</v>
      </c>
      <c r="K111" s="17">
        <v>0.91</v>
      </c>
      <c r="L111" s="17"/>
      <c r="M111" s="17"/>
      <c r="N111" s="14" t="s">
        <v>276</v>
      </c>
      <c r="O111" s="14"/>
      <c r="P111" s="14"/>
      <c r="Q111" s="20"/>
      <c r="R111" s="19"/>
      <c r="S111" s="18"/>
      <c r="T111" s="19"/>
      <c r="U111" s="20"/>
      <c r="V111" s="23"/>
      <c r="W111" s="63"/>
      <c r="X111" s="20"/>
      <c r="Y111" s="20"/>
      <c r="Z111" s="20"/>
      <c r="AA111" s="20"/>
      <c r="AB111" s="20"/>
      <c r="AC111" s="20"/>
      <c r="AD111" s="20"/>
      <c r="AE111" s="21" t="s">
        <v>276</v>
      </c>
      <c r="AF111" s="22"/>
      <c r="AG111" s="22"/>
      <c r="AH111" s="22">
        <v>-28.163260718059298</v>
      </c>
      <c r="AI111" s="39"/>
      <c r="AJ111" s="39"/>
      <c r="AK111" s="39">
        <v>-5.70846928106221</v>
      </c>
      <c r="AL111" s="39"/>
      <c r="AM111" s="14" t="s">
        <v>277</v>
      </c>
      <c r="AN111" s="14" t="s">
        <v>278</v>
      </c>
    </row>
    <row r="112" spans="1:40" x14ac:dyDescent="0.3">
      <c r="A112" s="1">
        <v>113</v>
      </c>
      <c r="B112" s="1" t="s">
        <v>281</v>
      </c>
      <c r="C112" s="1" t="s">
        <v>282</v>
      </c>
      <c r="D112" s="1" t="s">
        <v>44</v>
      </c>
      <c r="E112" s="1" t="s">
        <v>30</v>
      </c>
      <c r="F112" s="1" t="s">
        <v>90</v>
      </c>
      <c r="G112" s="1" t="s">
        <v>283</v>
      </c>
      <c r="H112" s="2">
        <v>44.06666666666667</v>
      </c>
      <c r="I112" s="2">
        <v>-71.283333333333331</v>
      </c>
      <c r="J112" s="3">
        <v>1206.56</v>
      </c>
      <c r="K112" s="4">
        <v>5.13</v>
      </c>
      <c r="M112" s="4">
        <v>2.83</v>
      </c>
      <c r="N112" s="1">
        <v>5</v>
      </c>
      <c r="O112" s="7">
        <v>5.83</v>
      </c>
      <c r="P112" s="7">
        <f>LOG10(O112)</f>
        <v>0.76566855475901408</v>
      </c>
      <c r="Q112" s="7">
        <v>-26.5</v>
      </c>
      <c r="R112" s="9" t="e">
        <f>#REF!-Q112</f>
        <v>#REF!</v>
      </c>
      <c r="S112" s="7">
        <v>-1.9058999999999999</v>
      </c>
      <c r="T112" s="9">
        <v>0.99470000000000003</v>
      </c>
      <c r="U112" s="10">
        <v>0.28299999999999997</v>
      </c>
      <c r="V112" s="95">
        <f>LOG10(U112)</f>
        <v>-0.54821356447570979</v>
      </c>
      <c r="W112" s="41">
        <v>6.6</v>
      </c>
      <c r="X112" s="10" t="e">
        <f>#REF!-W112</f>
        <v>#REF!</v>
      </c>
      <c r="Y112" s="10">
        <v>-3.2606000000000002</v>
      </c>
      <c r="Z112" s="10">
        <v>0.97829999999999995</v>
      </c>
      <c r="AA112" s="68">
        <f>O112/U112</f>
        <v>20.600706713780919</v>
      </c>
      <c r="AB112" s="68">
        <f>AVERAGE(AA112:AA112)</f>
        <v>20.600706713780919</v>
      </c>
      <c r="AC112" s="68">
        <f>AVERAGE(AB112:AB112)</f>
        <v>20.600706713780919</v>
      </c>
      <c r="AD112" s="68">
        <f>AVERAGE(AA112:AA112)</f>
        <v>20.600706713780919</v>
      </c>
      <c r="AE112" s="11" t="s">
        <v>128</v>
      </c>
      <c r="AF112" s="13">
        <v>5.83</v>
      </c>
      <c r="AG112" s="13">
        <v>0.76566855475901408</v>
      </c>
      <c r="AH112" s="13">
        <v>-26.5</v>
      </c>
      <c r="AI112" s="32">
        <v>0.28299999999999997</v>
      </c>
      <c r="AJ112" s="32">
        <v>-0.54821356447570979</v>
      </c>
      <c r="AK112" s="32">
        <v>6.6</v>
      </c>
      <c r="AL112" s="32">
        <v>20.600706713780919</v>
      </c>
      <c r="AM112" s="1" t="s">
        <v>284</v>
      </c>
      <c r="AN112" s="1" t="s">
        <v>285</v>
      </c>
    </row>
    <row r="113" spans="1:40" x14ac:dyDescent="0.3">
      <c r="A113" s="14">
        <v>114</v>
      </c>
      <c r="B113" s="14" t="s">
        <v>286</v>
      </c>
      <c r="C113" s="14" t="s">
        <v>75</v>
      </c>
      <c r="D113" s="14" t="s">
        <v>44</v>
      </c>
      <c r="E113" s="14" t="s">
        <v>30</v>
      </c>
      <c r="F113" s="14" t="s">
        <v>45</v>
      </c>
      <c r="G113" s="14"/>
      <c r="H113" s="15">
        <v>44.93333333333333</v>
      </c>
      <c r="I113" s="15">
        <v>-62.783333333333331</v>
      </c>
      <c r="J113" s="16">
        <v>996.68</v>
      </c>
      <c r="K113" s="17">
        <v>6.96</v>
      </c>
      <c r="L113" s="17"/>
      <c r="M113" s="17">
        <v>1.1479999999999999</v>
      </c>
      <c r="N113" s="14" t="s">
        <v>39</v>
      </c>
      <c r="O113" s="18">
        <v>44.1</v>
      </c>
      <c r="P113" s="18">
        <f>LOG10(O113)</f>
        <v>1.6444385894678386</v>
      </c>
      <c r="Q113" s="18">
        <v>-25.89</v>
      </c>
      <c r="R113" s="19"/>
      <c r="S113" s="18"/>
      <c r="T113" s="19"/>
      <c r="U113" s="23">
        <v>1.1479999999999999</v>
      </c>
      <c r="V113" s="23">
        <f>LOG10(U113)</f>
        <v>5.9941888061954683E-2</v>
      </c>
      <c r="W113" s="20">
        <v>2.09</v>
      </c>
      <c r="X113" s="20"/>
      <c r="Y113" s="20"/>
      <c r="Z113" s="20"/>
      <c r="AA113" s="63">
        <v>38.41463414634147</v>
      </c>
      <c r="AB113" s="63"/>
      <c r="AC113" s="63"/>
      <c r="AD113" s="63"/>
      <c r="AE113" s="21" t="s">
        <v>47</v>
      </c>
      <c r="AF113" s="22">
        <v>44.1</v>
      </c>
      <c r="AG113" s="22">
        <v>1.6444385894678386</v>
      </c>
      <c r="AH113" s="22">
        <v>-25.89</v>
      </c>
      <c r="AI113" s="39">
        <v>1.1479999999999999</v>
      </c>
      <c r="AJ113" s="39">
        <v>5.9941888061954683E-2</v>
      </c>
      <c r="AK113" s="39">
        <v>2.09</v>
      </c>
      <c r="AL113" s="39">
        <v>38.41463414634147</v>
      </c>
      <c r="AM113" s="14" t="s">
        <v>287</v>
      </c>
      <c r="AN113" s="14" t="s">
        <v>288</v>
      </c>
    </row>
    <row r="114" spans="1:40" x14ac:dyDescent="0.3">
      <c r="A114" s="1">
        <v>115</v>
      </c>
      <c r="B114" s="1" t="s">
        <v>289</v>
      </c>
      <c r="C114" s="1" t="s">
        <v>75</v>
      </c>
      <c r="D114" s="1" t="s">
        <v>44</v>
      </c>
      <c r="E114" s="1" t="s">
        <v>30</v>
      </c>
      <c r="F114" s="1" t="s">
        <v>45</v>
      </c>
      <c r="H114" s="2">
        <v>44.93333333333333</v>
      </c>
      <c r="I114" s="2">
        <v>-62.783333333333331</v>
      </c>
      <c r="J114" s="3">
        <v>996.68</v>
      </c>
      <c r="K114" s="4">
        <v>6.96</v>
      </c>
      <c r="M114" s="4">
        <v>1.25</v>
      </c>
      <c r="N114" s="1" t="s">
        <v>39</v>
      </c>
      <c r="O114" s="7">
        <v>42.442999999999998</v>
      </c>
      <c r="Q114" s="7">
        <v>-25.43</v>
      </c>
      <c r="S114" s="1"/>
      <c r="T114" s="1"/>
      <c r="U114" s="31">
        <v>1.25</v>
      </c>
      <c r="V114" s="31"/>
      <c r="W114" s="10">
        <v>2.82</v>
      </c>
      <c r="AA114" s="68">
        <v>33.9544</v>
      </c>
      <c r="AB114" s="68"/>
      <c r="AC114" s="68"/>
      <c r="AD114" s="68"/>
      <c r="AE114" s="11" t="s">
        <v>47</v>
      </c>
      <c r="AF114" s="13">
        <v>42.442999999999998</v>
      </c>
      <c r="AG114" s="13">
        <v>1.6278060735657485</v>
      </c>
      <c r="AH114" s="13">
        <v>-25.43</v>
      </c>
      <c r="AI114" s="32">
        <v>1.25</v>
      </c>
      <c r="AJ114" s="32">
        <v>9.691001300805642E-2</v>
      </c>
      <c r="AK114" s="32">
        <v>2.82</v>
      </c>
      <c r="AL114" s="32">
        <v>33.9544</v>
      </c>
      <c r="AM114" s="1" t="s">
        <v>287</v>
      </c>
      <c r="AN114" s="1" t="s">
        <v>288</v>
      </c>
    </row>
    <row r="115" spans="1:40" x14ac:dyDescent="0.3">
      <c r="A115" s="1">
        <v>117</v>
      </c>
      <c r="B115" s="1" t="s">
        <v>290</v>
      </c>
      <c r="C115" s="1" t="s">
        <v>291</v>
      </c>
      <c r="D115" s="1" t="s">
        <v>44</v>
      </c>
      <c r="E115" s="1" t="s">
        <v>30</v>
      </c>
      <c r="F115" s="1" t="s">
        <v>45</v>
      </c>
      <c r="H115" s="2">
        <v>35.964192731383498</v>
      </c>
      <c r="I115" s="2">
        <v>-84.281955130663107</v>
      </c>
      <c r="J115" s="3">
        <v>1470</v>
      </c>
      <c r="K115" s="4">
        <v>12.8</v>
      </c>
      <c r="N115" s="1" t="s">
        <v>292</v>
      </c>
      <c r="O115" s="7">
        <v>27.3</v>
      </c>
      <c r="P115" s="7">
        <f t="shared" ref="P115:P123" si="9">LOG10(O115)</f>
        <v>1.436162647040756</v>
      </c>
      <c r="Q115" s="7">
        <v>-28.54</v>
      </c>
      <c r="R115" s="9" t="e">
        <f>#REF!-Q115</f>
        <v>#REF!</v>
      </c>
      <c r="S115" s="7">
        <v>-2.0994999999999999</v>
      </c>
      <c r="T115" s="9">
        <v>0.96950000000000003</v>
      </c>
      <c r="AE115" s="11" t="s">
        <v>293</v>
      </c>
      <c r="AF115" s="34">
        <v>27.3</v>
      </c>
      <c r="AG115" s="34">
        <v>1.436162647040756</v>
      </c>
      <c r="AH115" s="13">
        <v>-28.54</v>
      </c>
      <c r="AI115" s="34"/>
      <c r="AJ115" s="34"/>
      <c r="AK115" s="34"/>
      <c r="AL115" s="34"/>
      <c r="AM115" s="1" t="s">
        <v>294</v>
      </c>
      <c r="AN115" s="1" t="s">
        <v>295</v>
      </c>
    </row>
    <row r="116" spans="1:40" x14ac:dyDescent="0.3">
      <c r="A116" s="14">
        <v>118</v>
      </c>
      <c r="B116" s="14" t="s">
        <v>296</v>
      </c>
      <c r="C116" s="14" t="s">
        <v>291</v>
      </c>
      <c r="D116" s="14" t="s">
        <v>44</v>
      </c>
      <c r="E116" s="14" t="s">
        <v>30</v>
      </c>
      <c r="F116" s="14" t="s">
        <v>45</v>
      </c>
      <c r="G116" s="14"/>
      <c r="H116" s="15">
        <v>35.680573009862698</v>
      </c>
      <c r="I116" s="15">
        <v>-83.651677430669395</v>
      </c>
      <c r="J116" s="16">
        <v>1580</v>
      </c>
      <c r="K116" s="17">
        <v>11.9</v>
      </c>
      <c r="L116" s="17"/>
      <c r="M116" s="17"/>
      <c r="N116" s="14" t="s">
        <v>292</v>
      </c>
      <c r="O116" s="18">
        <v>38.9</v>
      </c>
      <c r="P116" s="18">
        <f t="shared" si="9"/>
        <v>1.5899496013257077</v>
      </c>
      <c r="Q116" s="18">
        <v>-28.72</v>
      </c>
      <c r="R116" s="19"/>
      <c r="S116" s="18"/>
      <c r="T116" s="19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1" t="s">
        <v>293</v>
      </c>
      <c r="AF116" s="22">
        <v>38.9</v>
      </c>
      <c r="AG116" s="22">
        <v>1.5899496013257077</v>
      </c>
      <c r="AH116" s="22">
        <v>-28.72</v>
      </c>
      <c r="AI116" s="21"/>
      <c r="AJ116" s="21"/>
      <c r="AK116" s="21"/>
      <c r="AL116" s="21"/>
      <c r="AM116" s="14" t="s">
        <v>294</v>
      </c>
      <c r="AN116" s="14" t="s">
        <v>297</v>
      </c>
    </row>
    <row r="117" spans="1:40" x14ac:dyDescent="0.3">
      <c r="A117" s="1">
        <v>119</v>
      </c>
      <c r="B117" s="1" t="s">
        <v>298</v>
      </c>
      <c r="C117" s="1" t="s">
        <v>291</v>
      </c>
      <c r="D117" s="1" t="s">
        <v>44</v>
      </c>
      <c r="E117" s="1" t="s">
        <v>30</v>
      </c>
      <c r="F117" s="1" t="s">
        <v>45</v>
      </c>
      <c r="H117" s="2">
        <v>35.681320234505101</v>
      </c>
      <c r="I117" s="2">
        <v>-83.639487317176602</v>
      </c>
      <c r="J117" s="3">
        <v>1590</v>
      </c>
      <c r="K117" s="4">
        <v>11.8</v>
      </c>
      <c r="N117" s="1" t="s">
        <v>292</v>
      </c>
      <c r="O117" s="7">
        <v>38.6</v>
      </c>
      <c r="P117" s="7">
        <f t="shared" si="9"/>
        <v>1.5865873046717549</v>
      </c>
      <c r="Q117" s="7">
        <v>-28.51</v>
      </c>
      <c r="AE117" s="11" t="s">
        <v>293</v>
      </c>
      <c r="AF117" s="13">
        <v>38.6</v>
      </c>
      <c r="AG117" s="13">
        <v>1.5865873046717549</v>
      </c>
      <c r="AH117" s="13">
        <v>-28.51</v>
      </c>
      <c r="AM117" s="1" t="s">
        <v>294</v>
      </c>
      <c r="AN117" s="1" t="s">
        <v>297</v>
      </c>
    </row>
    <row r="118" spans="1:40" x14ac:dyDescent="0.3">
      <c r="A118" s="14">
        <v>120</v>
      </c>
      <c r="B118" s="14" t="s">
        <v>299</v>
      </c>
      <c r="C118" s="14" t="s">
        <v>291</v>
      </c>
      <c r="D118" s="14" t="s">
        <v>44</v>
      </c>
      <c r="E118" s="14" t="s">
        <v>30</v>
      </c>
      <c r="F118" s="14" t="s">
        <v>45</v>
      </c>
      <c r="G118" s="14"/>
      <c r="H118" s="15">
        <v>35.683932452536801</v>
      </c>
      <c r="I118" s="15">
        <v>-83.462243659505006</v>
      </c>
      <c r="J118" s="16">
        <v>1810</v>
      </c>
      <c r="K118" s="17">
        <v>10</v>
      </c>
      <c r="L118" s="17"/>
      <c r="M118" s="17"/>
      <c r="N118" s="14" t="s">
        <v>292</v>
      </c>
      <c r="O118" s="18">
        <v>35.5</v>
      </c>
      <c r="P118" s="18">
        <f t="shared" si="9"/>
        <v>1.550228353055094</v>
      </c>
      <c r="Q118" s="18">
        <v>-27.82</v>
      </c>
      <c r="R118" s="19"/>
      <c r="S118" s="18"/>
      <c r="T118" s="19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1" t="s">
        <v>293</v>
      </c>
      <c r="AF118" s="22">
        <v>35.5</v>
      </c>
      <c r="AG118" s="22">
        <v>1.550228353055094</v>
      </c>
      <c r="AH118" s="22">
        <v>-27.82</v>
      </c>
      <c r="AI118" s="21"/>
      <c r="AJ118" s="21"/>
      <c r="AK118" s="21"/>
      <c r="AL118" s="21"/>
      <c r="AM118" s="14" t="s">
        <v>294</v>
      </c>
      <c r="AN118" s="14" t="s">
        <v>297</v>
      </c>
    </row>
    <row r="119" spans="1:40" x14ac:dyDescent="0.3">
      <c r="A119" s="1">
        <v>121</v>
      </c>
      <c r="B119" s="1" t="s">
        <v>300</v>
      </c>
      <c r="C119" s="1" t="s">
        <v>291</v>
      </c>
      <c r="D119" s="1" t="s">
        <v>44</v>
      </c>
      <c r="E119" s="1" t="s">
        <v>30</v>
      </c>
      <c r="F119" s="1" t="s">
        <v>45</v>
      </c>
      <c r="H119" s="2">
        <v>35.681025005667898</v>
      </c>
      <c r="I119" s="2">
        <v>-83.466014542311996</v>
      </c>
      <c r="J119" s="3">
        <v>1840</v>
      </c>
      <c r="K119" s="4">
        <v>9.6999999999999993</v>
      </c>
      <c r="N119" s="1" t="s">
        <v>292</v>
      </c>
      <c r="O119" s="7">
        <v>31.6</v>
      </c>
      <c r="P119" s="7">
        <f t="shared" si="9"/>
        <v>1.4996870826184039</v>
      </c>
      <c r="Q119" s="7">
        <v>-27.77</v>
      </c>
      <c r="AE119" s="11" t="s">
        <v>293</v>
      </c>
      <c r="AF119" s="34">
        <v>31.6</v>
      </c>
      <c r="AG119" s="34">
        <v>1.4996870826184039</v>
      </c>
      <c r="AH119" s="13">
        <v>-27.77</v>
      </c>
      <c r="AI119" s="34"/>
      <c r="AJ119" s="34"/>
      <c r="AK119" s="34"/>
      <c r="AL119" s="34"/>
      <c r="AM119" s="1" t="s">
        <v>294</v>
      </c>
      <c r="AN119" s="1" t="s">
        <v>295</v>
      </c>
    </row>
    <row r="120" spans="1:40" x14ac:dyDescent="0.3">
      <c r="A120" s="14">
        <v>122</v>
      </c>
      <c r="B120" s="14" t="s">
        <v>301</v>
      </c>
      <c r="C120" s="14" t="s">
        <v>291</v>
      </c>
      <c r="D120" s="14" t="s">
        <v>44</v>
      </c>
      <c r="E120" s="14" t="s">
        <v>30</v>
      </c>
      <c r="F120" s="14"/>
      <c r="G120" s="14"/>
      <c r="H120" s="15">
        <v>35.578820502875999</v>
      </c>
      <c r="I120" s="15">
        <v>-83.394422944164504</v>
      </c>
      <c r="J120" s="16">
        <v>2080</v>
      </c>
      <c r="K120" s="17">
        <v>7.7</v>
      </c>
      <c r="L120" s="17"/>
      <c r="M120" s="17"/>
      <c r="N120" s="14" t="s">
        <v>292</v>
      </c>
      <c r="O120" s="18">
        <v>40.700000000000003</v>
      </c>
      <c r="P120" s="18">
        <f t="shared" si="9"/>
        <v>1.6095944092252201</v>
      </c>
      <c r="Q120" s="18">
        <v>-27.63</v>
      </c>
      <c r="R120" s="19"/>
      <c r="S120" s="14"/>
      <c r="T120" s="14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1" t="s">
        <v>293</v>
      </c>
      <c r="AF120" s="22">
        <v>40.700000000000003</v>
      </c>
      <c r="AG120" s="22">
        <v>1.6095944092252201</v>
      </c>
      <c r="AH120" s="22">
        <v>-27.63</v>
      </c>
      <c r="AI120" s="21"/>
      <c r="AJ120" s="21"/>
      <c r="AK120" s="21"/>
      <c r="AL120" s="21"/>
      <c r="AM120" s="14" t="s">
        <v>294</v>
      </c>
      <c r="AN120" s="14" t="s">
        <v>297</v>
      </c>
    </row>
    <row r="121" spans="1:40" x14ac:dyDescent="0.3">
      <c r="A121" s="1">
        <v>123</v>
      </c>
      <c r="B121" s="1" t="s">
        <v>302</v>
      </c>
      <c r="C121" s="1" t="s">
        <v>291</v>
      </c>
      <c r="D121" s="1" t="s">
        <v>44</v>
      </c>
      <c r="E121" s="1" t="s">
        <v>30</v>
      </c>
      <c r="F121" s="1" t="s">
        <v>90</v>
      </c>
      <c r="H121" s="2">
        <v>35.611016451315699</v>
      </c>
      <c r="I121" s="2">
        <v>-83.435587788342403</v>
      </c>
      <c r="J121" s="3">
        <v>2160</v>
      </c>
      <c r="K121" s="4">
        <v>7.1</v>
      </c>
      <c r="N121" s="1" t="s">
        <v>292</v>
      </c>
      <c r="O121" s="7">
        <v>37.9</v>
      </c>
      <c r="P121" s="7">
        <f t="shared" si="9"/>
        <v>1.5786392099680724</v>
      </c>
      <c r="Q121" s="7">
        <v>-26.9</v>
      </c>
      <c r="AE121" s="11" t="s">
        <v>293</v>
      </c>
      <c r="AF121" s="13">
        <v>37.9</v>
      </c>
      <c r="AG121" s="13">
        <v>1.5786392099680724</v>
      </c>
      <c r="AH121" s="13">
        <v>-26.9</v>
      </c>
      <c r="AM121" s="1" t="s">
        <v>294</v>
      </c>
      <c r="AN121" s="1" t="s">
        <v>297</v>
      </c>
    </row>
    <row r="122" spans="1:40" x14ac:dyDescent="0.3">
      <c r="A122" s="14">
        <v>124</v>
      </c>
      <c r="B122" s="14" t="s">
        <v>303</v>
      </c>
      <c r="C122" s="14" t="s">
        <v>291</v>
      </c>
      <c r="D122" s="14" t="s">
        <v>44</v>
      </c>
      <c r="E122" s="14" t="s">
        <v>30</v>
      </c>
      <c r="F122" s="14" t="s">
        <v>90</v>
      </c>
      <c r="G122" s="14"/>
      <c r="H122" s="15">
        <v>35.6076918817352</v>
      </c>
      <c r="I122" s="15">
        <v>-83.448568186492295</v>
      </c>
      <c r="J122" s="16">
        <v>2210</v>
      </c>
      <c r="K122" s="17">
        <v>6.7</v>
      </c>
      <c r="L122" s="17"/>
      <c r="M122" s="17"/>
      <c r="N122" s="14" t="s">
        <v>292</v>
      </c>
      <c r="O122" s="18">
        <v>41.9</v>
      </c>
      <c r="P122" s="18">
        <f t="shared" si="9"/>
        <v>1.6222140229662954</v>
      </c>
      <c r="Q122" s="18">
        <v>-26.94</v>
      </c>
      <c r="R122" s="19"/>
      <c r="S122" s="18"/>
      <c r="T122" s="19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1" t="s">
        <v>293</v>
      </c>
      <c r="AF122" s="22">
        <v>41.9</v>
      </c>
      <c r="AG122" s="22">
        <v>1.6222140229662954</v>
      </c>
      <c r="AH122" s="22">
        <v>-26.94</v>
      </c>
      <c r="AI122" s="21"/>
      <c r="AJ122" s="21"/>
      <c r="AK122" s="21"/>
      <c r="AL122" s="21"/>
      <c r="AM122" s="14" t="s">
        <v>294</v>
      </c>
      <c r="AN122" s="14" t="s">
        <v>297</v>
      </c>
    </row>
    <row r="123" spans="1:40" x14ac:dyDescent="0.3">
      <c r="A123" s="1">
        <v>125</v>
      </c>
      <c r="B123" s="1" t="s">
        <v>304</v>
      </c>
      <c r="C123" s="1" t="s">
        <v>291</v>
      </c>
      <c r="D123" s="1" t="s">
        <v>44</v>
      </c>
      <c r="E123" s="1" t="s">
        <v>30</v>
      </c>
      <c r="F123" s="1" t="s">
        <v>90</v>
      </c>
      <c r="H123" s="2">
        <v>35.6060775235226</v>
      </c>
      <c r="I123" s="2">
        <v>-83.450844030671107</v>
      </c>
      <c r="J123" s="3">
        <v>2220</v>
      </c>
      <c r="K123" s="4">
        <v>6.6</v>
      </c>
      <c r="N123" s="1" t="s">
        <v>292</v>
      </c>
      <c r="O123" s="7">
        <v>45.6</v>
      </c>
      <c r="P123" s="7">
        <f t="shared" si="9"/>
        <v>1.658964842664435</v>
      </c>
      <c r="Q123" s="7">
        <v>-26.41</v>
      </c>
      <c r="AE123" s="11" t="s">
        <v>293</v>
      </c>
      <c r="AF123" s="13">
        <v>45.6</v>
      </c>
      <c r="AG123" s="13">
        <v>1.658964842664435</v>
      </c>
      <c r="AH123" s="13">
        <v>-26.41</v>
      </c>
      <c r="AM123" s="1" t="s">
        <v>294</v>
      </c>
      <c r="AN123" s="1" t="s">
        <v>297</v>
      </c>
    </row>
    <row r="124" spans="1:40" x14ac:dyDescent="0.3">
      <c r="A124" s="14">
        <v>126</v>
      </c>
      <c r="B124" s="14" t="s">
        <v>305</v>
      </c>
      <c r="C124" s="14" t="s">
        <v>306</v>
      </c>
      <c r="D124" s="14" t="s">
        <v>307</v>
      </c>
      <c r="E124" s="14" t="s">
        <v>30</v>
      </c>
      <c r="F124" s="14" t="s">
        <v>31</v>
      </c>
      <c r="G124" s="14"/>
      <c r="H124" s="15">
        <v>-1.8785231063512999</v>
      </c>
      <c r="I124" s="15">
        <v>102.69728532608001</v>
      </c>
      <c r="J124" s="16">
        <v>2039.24</v>
      </c>
      <c r="K124" s="17">
        <v>25.99</v>
      </c>
      <c r="L124" s="17"/>
      <c r="M124" s="17" t="e">
        <f>#REF!</f>
        <v>#REF!</v>
      </c>
      <c r="N124" s="14" t="s">
        <v>150</v>
      </c>
      <c r="O124" s="14"/>
      <c r="P124" s="14"/>
      <c r="Q124" s="20">
        <v>-31.3565365025466</v>
      </c>
      <c r="R124" s="19"/>
      <c r="S124" s="14"/>
      <c r="T124" s="14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2" t="s">
        <v>308</v>
      </c>
      <c r="AF124" s="22"/>
      <c r="AG124" s="22"/>
      <c r="AH124" s="22">
        <v>-31.3565365025466</v>
      </c>
      <c r="AI124" s="21"/>
      <c r="AJ124" s="21"/>
      <c r="AK124" s="21"/>
      <c r="AL124" s="21"/>
      <c r="AM124" s="14" t="s">
        <v>309</v>
      </c>
      <c r="AN124" s="14" t="s">
        <v>310</v>
      </c>
    </row>
    <row r="125" spans="1:40" x14ac:dyDescent="0.3">
      <c r="A125" s="1">
        <v>127</v>
      </c>
      <c r="B125" s="1" t="s">
        <v>311</v>
      </c>
      <c r="C125" s="1" t="s">
        <v>306</v>
      </c>
      <c r="D125" s="1" t="s">
        <v>307</v>
      </c>
      <c r="E125" s="1" t="s">
        <v>30</v>
      </c>
      <c r="F125" s="1" t="s">
        <v>31</v>
      </c>
      <c r="H125" s="2">
        <v>-1.8785231063512999</v>
      </c>
      <c r="I125" s="2">
        <v>102.69728532608001</v>
      </c>
      <c r="J125" s="3">
        <v>2039.24</v>
      </c>
      <c r="K125" s="4">
        <v>25.99</v>
      </c>
      <c r="M125" s="4" t="e">
        <f>#REF!</f>
        <v>#REF!</v>
      </c>
      <c r="N125" s="1" t="s">
        <v>308</v>
      </c>
      <c r="O125" s="1"/>
      <c r="Q125" s="10">
        <v>-31.180148883374599</v>
      </c>
      <c r="AE125" s="13" t="s">
        <v>308</v>
      </c>
      <c r="AH125" s="13">
        <v>-31.180148883374599</v>
      </c>
      <c r="AL125" s="92"/>
      <c r="AM125" s="1" t="s">
        <v>309</v>
      </c>
      <c r="AN125" s="1" t="s">
        <v>312</v>
      </c>
    </row>
    <row r="126" spans="1:40" x14ac:dyDescent="0.3">
      <c r="A126" s="14">
        <v>128</v>
      </c>
      <c r="B126" s="14" t="s">
        <v>313</v>
      </c>
      <c r="C126" s="14" t="s">
        <v>314</v>
      </c>
      <c r="D126" s="14" t="s">
        <v>307</v>
      </c>
      <c r="E126" s="14" t="s">
        <v>30</v>
      </c>
      <c r="F126" s="14" t="s">
        <v>31</v>
      </c>
      <c r="G126" s="14" t="s">
        <v>315</v>
      </c>
      <c r="H126" s="15">
        <v>18.87</v>
      </c>
      <c r="I126" s="15">
        <v>81.93</v>
      </c>
      <c r="J126" s="16">
        <v>1500.56</v>
      </c>
      <c r="K126" s="17">
        <v>24.97</v>
      </c>
      <c r="L126" s="17">
        <v>21.8</v>
      </c>
      <c r="M126" s="17"/>
      <c r="N126" s="14" t="s">
        <v>39</v>
      </c>
      <c r="O126" s="14"/>
      <c r="P126" s="14"/>
      <c r="Q126" s="14">
        <v>-29.06</v>
      </c>
      <c r="R126" s="14"/>
      <c r="S126" s="14"/>
      <c r="T126" s="14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1" t="s">
        <v>39</v>
      </c>
      <c r="AF126" s="22"/>
      <c r="AG126" s="22"/>
      <c r="AH126" s="22">
        <v>-29.06</v>
      </c>
      <c r="AI126" s="21"/>
      <c r="AJ126" s="21"/>
      <c r="AK126" s="21"/>
      <c r="AL126" s="21"/>
      <c r="AM126" s="14" t="s">
        <v>316</v>
      </c>
      <c r="AN126" s="14" t="s">
        <v>317</v>
      </c>
    </row>
    <row r="127" spans="1:40" x14ac:dyDescent="0.3">
      <c r="A127" s="1">
        <v>129</v>
      </c>
      <c r="B127" s="1" t="s">
        <v>318</v>
      </c>
      <c r="C127" s="1" t="s">
        <v>314</v>
      </c>
      <c r="D127" s="1" t="s">
        <v>307</v>
      </c>
      <c r="E127" s="1" t="s">
        <v>319</v>
      </c>
      <c r="F127" s="1" t="s">
        <v>31</v>
      </c>
      <c r="G127" s="1" t="s">
        <v>315</v>
      </c>
      <c r="H127" s="2">
        <v>18.87</v>
      </c>
      <c r="I127" s="2">
        <v>81.93</v>
      </c>
      <c r="J127" s="3">
        <v>1500.56</v>
      </c>
      <c r="K127" s="4">
        <v>24.97</v>
      </c>
      <c r="L127" s="4">
        <v>33.200000000000003</v>
      </c>
      <c r="N127" s="1" t="s">
        <v>39</v>
      </c>
      <c r="O127" s="1"/>
      <c r="P127" s="1"/>
      <c r="Q127" s="10">
        <v>-28.2</v>
      </c>
      <c r="R127" s="1"/>
      <c r="S127" s="1"/>
      <c r="T127" s="1"/>
      <c r="AE127" s="11" t="s">
        <v>39</v>
      </c>
      <c r="AH127" s="13">
        <v>-28.2</v>
      </c>
      <c r="AM127" s="1" t="s">
        <v>316</v>
      </c>
      <c r="AN127" s="1" t="s">
        <v>320</v>
      </c>
    </row>
    <row r="128" spans="1:40" x14ac:dyDescent="0.3">
      <c r="A128" s="14">
        <v>130</v>
      </c>
      <c r="B128" s="14">
        <v>0.25</v>
      </c>
      <c r="C128" s="14" t="s">
        <v>321</v>
      </c>
      <c r="D128" s="14" t="s">
        <v>44</v>
      </c>
      <c r="E128" s="14" t="s">
        <v>30</v>
      </c>
      <c r="F128" s="14" t="s">
        <v>45</v>
      </c>
      <c r="G128" s="14"/>
      <c r="H128" s="15">
        <v>47</v>
      </c>
      <c r="I128" s="15">
        <v>-122</v>
      </c>
      <c r="J128" s="16">
        <v>1534.83</v>
      </c>
      <c r="K128" s="17">
        <v>5.72</v>
      </c>
      <c r="L128" s="17">
        <v>7</v>
      </c>
      <c r="M128" s="17">
        <v>0.1</v>
      </c>
      <c r="N128" s="14">
        <v>10</v>
      </c>
      <c r="O128" s="18">
        <v>3</v>
      </c>
      <c r="P128" s="18">
        <f t="shared" ref="P128:P152" si="10">LOG10(O128)</f>
        <v>0.47712125471966244</v>
      </c>
      <c r="Q128" s="18">
        <v>-26.67</v>
      </c>
      <c r="R128" s="19" t="e">
        <f>#REF!-Q128</f>
        <v>#REF!</v>
      </c>
      <c r="S128" s="18">
        <v>-1.6618999999999999</v>
      </c>
      <c r="T128" s="19">
        <v>0.98799999999999999</v>
      </c>
      <c r="U128" s="20">
        <v>0.1</v>
      </c>
      <c r="V128" s="23">
        <f>LOG10(U128)</f>
        <v>-1</v>
      </c>
      <c r="W128" s="20"/>
      <c r="X128" s="20"/>
      <c r="Y128" s="20"/>
      <c r="Z128" s="20"/>
      <c r="AA128" s="20">
        <f>O128/U128</f>
        <v>30</v>
      </c>
      <c r="AB128" s="20">
        <f t="shared" ref="AB128:AD129" si="11">AVERAGE(AA128:AA128)</f>
        <v>30</v>
      </c>
      <c r="AC128" s="20">
        <f t="shared" si="11"/>
        <v>30</v>
      </c>
      <c r="AD128" s="20">
        <f t="shared" si="11"/>
        <v>30</v>
      </c>
      <c r="AE128" s="21">
        <v>10</v>
      </c>
      <c r="AF128" s="22">
        <v>3</v>
      </c>
      <c r="AG128" s="22">
        <v>0.47712125471966244</v>
      </c>
      <c r="AH128" s="22">
        <v>-26.67</v>
      </c>
      <c r="AI128" s="21">
        <v>0.1</v>
      </c>
      <c r="AJ128" s="21">
        <v>-1</v>
      </c>
      <c r="AK128" s="21"/>
      <c r="AL128" s="21">
        <v>30</v>
      </c>
      <c r="AM128" s="14" t="s">
        <v>322</v>
      </c>
      <c r="AN128" s="14" t="s">
        <v>323</v>
      </c>
    </row>
    <row r="129" spans="1:40" x14ac:dyDescent="0.3">
      <c r="A129" s="1">
        <v>131</v>
      </c>
      <c r="B129" s="1">
        <v>11</v>
      </c>
      <c r="C129" s="1" t="s">
        <v>321</v>
      </c>
      <c r="D129" s="1" t="s">
        <v>44</v>
      </c>
      <c r="E129" s="1" t="s">
        <v>30</v>
      </c>
      <c r="F129" s="1" t="s">
        <v>45</v>
      </c>
      <c r="H129" s="2">
        <v>47</v>
      </c>
      <c r="I129" s="2">
        <v>-122</v>
      </c>
      <c r="J129" s="3">
        <v>1534.83</v>
      </c>
      <c r="K129" s="4">
        <v>5.72</v>
      </c>
      <c r="L129" s="4">
        <v>40</v>
      </c>
      <c r="M129" s="4">
        <v>0.2</v>
      </c>
      <c r="N129" s="1">
        <v>31</v>
      </c>
      <c r="O129" s="7">
        <v>4.2</v>
      </c>
      <c r="P129" s="7">
        <f t="shared" si="10"/>
        <v>0.62324929039790045</v>
      </c>
      <c r="Q129" s="7">
        <v>-26.12</v>
      </c>
      <c r="R129" s="9" t="e">
        <f>#REF!-Q129</f>
        <v>#REF!</v>
      </c>
      <c r="S129" s="7">
        <v>-1.7154</v>
      </c>
      <c r="T129" s="9">
        <v>0.999</v>
      </c>
      <c r="U129" s="10">
        <v>0.2</v>
      </c>
      <c r="V129" s="31">
        <f>LOG10(U129)</f>
        <v>-0.69897000433601875</v>
      </c>
      <c r="AA129" s="10">
        <f>O129/U129</f>
        <v>21</v>
      </c>
      <c r="AB129" s="10">
        <f t="shared" si="11"/>
        <v>21</v>
      </c>
      <c r="AC129" s="10">
        <f t="shared" si="11"/>
        <v>21</v>
      </c>
      <c r="AD129" s="10">
        <f t="shared" si="11"/>
        <v>21</v>
      </c>
      <c r="AE129" s="11">
        <v>31</v>
      </c>
      <c r="AF129" s="13">
        <v>4.2</v>
      </c>
      <c r="AG129" s="13">
        <v>0.62324929039790045</v>
      </c>
      <c r="AH129" s="13">
        <v>-26.12</v>
      </c>
      <c r="AI129" s="11">
        <v>0.2</v>
      </c>
      <c r="AJ129" s="11">
        <v>-0.69897000433601875</v>
      </c>
      <c r="AL129" s="11">
        <v>21</v>
      </c>
      <c r="AM129" s="1" t="s">
        <v>322</v>
      </c>
      <c r="AN129" s="1" t="s">
        <v>324</v>
      </c>
    </row>
    <row r="130" spans="1:40" x14ac:dyDescent="0.3">
      <c r="A130" s="14">
        <v>132</v>
      </c>
      <c r="B130" s="14">
        <v>150</v>
      </c>
      <c r="C130" s="14" t="s">
        <v>321</v>
      </c>
      <c r="D130" s="14" t="s">
        <v>44</v>
      </c>
      <c r="E130" s="14" t="s">
        <v>30</v>
      </c>
      <c r="F130" s="14" t="s">
        <v>45</v>
      </c>
      <c r="G130" s="14"/>
      <c r="H130" s="15">
        <v>47</v>
      </c>
      <c r="I130" s="15">
        <v>-122</v>
      </c>
      <c r="J130" s="16">
        <v>1534.83</v>
      </c>
      <c r="K130" s="17">
        <v>5.72</v>
      </c>
      <c r="L130" s="17">
        <v>19</v>
      </c>
      <c r="M130" s="17">
        <v>0.2</v>
      </c>
      <c r="N130" s="14">
        <v>5</v>
      </c>
      <c r="O130" s="18">
        <v>8.3000000000000007</v>
      </c>
      <c r="P130" s="18">
        <f t="shared" si="10"/>
        <v>0.91907809237607396</v>
      </c>
      <c r="Q130" s="18">
        <v>-26.67</v>
      </c>
      <c r="R130" s="19" t="e">
        <f>#REF!-Q130</f>
        <v>#REF!</v>
      </c>
      <c r="S130" s="18">
        <v>-1.5518000000000001</v>
      </c>
      <c r="T130" s="19">
        <v>0.99390000000000001</v>
      </c>
      <c r="U130" s="20">
        <v>0.2</v>
      </c>
      <c r="V130" s="20">
        <f>LOG10(U130)</f>
        <v>-0.69897000433601875</v>
      </c>
      <c r="W130" s="20"/>
      <c r="X130" s="20"/>
      <c r="Y130" s="20"/>
      <c r="Z130" s="20"/>
      <c r="AA130" s="20">
        <f>O130/U130</f>
        <v>41.5</v>
      </c>
      <c r="AB130" s="20">
        <f t="shared" ref="AB130:AC132" si="12">AVERAGE(AA130:AA130)</f>
        <v>41.5</v>
      </c>
      <c r="AC130" s="20">
        <f t="shared" si="12"/>
        <v>41.5</v>
      </c>
      <c r="AD130" s="20">
        <f>AVERAGE(AA130:AA130)</f>
        <v>41.5</v>
      </c>
      <c r="AE130" s="21">
        <v>5</v>
      </c>
      <c r="AF130" s="22">
        <v>8.3000000000000007</v>
      </c>
      <c r="AG130" s="22">
        <v>0.91907809237607396</v>
      </c>
      <c r="AH130" s="22">
        <v>-26.67</v>
      </c>
      <c r="AI130" s="21">
        <v>0.2</v>
      </c>
      <c r="AJ130" s="21">
        <v>-0.69897000433601875</v>
      </c>
      <c r="AK130" s="21"/>
      <c r="AL130" s="21">
        <v>41.5</v>
      </c>
      <c r="AM130" s="14" t="s">
        <v>322</v>
      </c>
      <c r="AN130" s="14" t="s">
        <v>323</v>
      </c>
    </row>
    <row r="131" spans="1:40" x14ac:dyDescent="0.3">
      <c r="A131" s="1">
        <v>133</v>
      </c>
      <c r="B131" s="1">
        <v>225</v>
      </c>
      <c r="C131" s="1" t="s">
        <v>321</v>
      </c>
      <c r="D131" s="1" t="s">
        <v>44</v>
      </c>
      <c r="E131" s="1" t="s">
        <v>30</v>
      </c>
      <c r="F131" s="1" t="s">
        <v>45</v>
      </c>
      <c r="H131" s="2">
        <v>47</v>
      </c>
      <c r="I131" s="2">
        <v>-122</v>
      </c>
      <c r="J131" s="3">
        <v>1534.83</v>
      </c>
      <c r="K131" s="4">
        <v>5.72</v>
      </c>
      <c r="L131" s="4">
        <v>27</v>
      </c>
      <c r="M131" s="4">
        <v>0.2</v>
      </c>
      <c r="N131" s="1">
        <v>10</v>
      </c>
      <c r="O131" s="7">
        <v>3.7</v>
      </c>
      <c r="P131" s="7">
        <f t="shared" si="10"/>
        <v>0.56820172406699498</v>
      </c>
      <c r="Q131" s="7">
        <v>-25.42</v>
      </c>
      <c r="R131" s="9" t="e">
        <f>#REF!-Q131</f>
        <v>#REF!</v>
      </c>
      <c r="S131" s="7">
        <v>-1.0348999999999999</v>
      </c>
      <c r="T131" s="9">
        <v>0.93359999999999999</v>
      </c>
      <c r="U131" s="10">
        <v>0.2</v>
      </c>
      <c r="V131" s="10">
        <f>LOG10(U131)</f>
        <v>-0.69897000433601875</v>
      </c>
      <c r="AA131" s="10">
        <f>O131/U131</f>
        <v>18.5</v>
      </c>
      <c r="AB131" s="10">
        <f t="shared" si="12"/>
        <v>18.5</v>
      </c>
      <c r="AC131" s="10">
        <f t="shared" si="12"/>
        <v>18.5</v>
      </c>
      <c r="AD131" s="10">
        <f>AVERAGE(AC131:AC131)</f>
        <v>18.5</v>
      </c>
      <c r="AE131" s="11">
        <v>10</v>
      </c>
      <c r="AF131" s="13">
        <v>3.7</v>
      </c>
      <c r="AG131" s="13">
        <v>0.56820172406699498</v>
      </c>
      <c r="AH131" s="13">
        <v>-25.42</v>
      </c>
      <c r="AI131" s="11">
        <v>0.2</v>
      </c>
      <c r="AJ131" s="11">
        <v>-0.69897000433601875</v>
      </c>
      <c r="AL131" s="11">
        <v>18.5</v>
      </c>
      <c r="AM131" s="1" t="s">
        <v>322</v>
      </c>
      <c r="AN131" s="1" t="s">
        <v>324</v>
      </c>
    </row>
    <row r="132" spans="1:40" x14ac:dyDescent="0.3">
      <c r="A132" s="14">
        <v>134</v>
      </c>
      <c r="B132" s="14">
        <v>1200</v>
      </c>
      <c r="C132" s="14" t="s">
        <v>321</v>
      </c>
      <c r="D132" s="14" t="s">
        <v>44</v>
      </c>
      <c r="E132" s="14" t="s">
        <v>30</v>
      </c>
      <c r="F132" s="14" t="s">
        <v>45</v>
      </c>
      <c r="G132" s="14"/>
      <c r="H132" s="15">
        <v>47</v>
      </c>
      <c r="I132" s="15">
        <v>-122</v>
      </c>
      <c r="J132" s="16">
        <v>1534.83</v>
      </c>
      <c r="K132" s="17">
        <v>5.72</v>
      </c>
      <c r="L132" s="17">
        <v>35</v>
      </c>
      <c r="M132" s="17">
        <v>0.2</v>
      </c>
      <c r="N132" s="14">
        <v>12</v>
      </c>
      <c r="O132" s="18">
        <v>3.9</v>
      </c>
      <c r="P132" s="18">
        <f t="shared" si="10"/>
        <v>0.59106460702649921</v>
      </c>
      <c r="Q132" s="18">
        <v>-26.04</v>
      </c>
      <c r="R132" s="19" t="e">
        <f>#REF!-Q132</f>
        <v>#REF!</v>
      </c>
      <c r="S132" s="18">
        <v>-1.5809</v>
      </c>
      <c r="T132" s="19">
        <v>0.97799999999999998</v>
      </c>
      <c r="U132" s="20">
        <v>0.2</v>
      </c>
      <c r="V132" s="20">
        <f>LOG10(U132)</f>
        <v>-0.69897000433601875</v>
      </c>
      <c r="W132" s="20"/>
      <c r="X132" s="20"/>
      <c r="Y132" s="20"/>
      <c r="Z132" s="20"/>
      <c r="AA132" s="20">
        <f>O132/U132</f>
        <v>19.5</v>
      </c>
      <c r="AB132" s="20">
        <f t="shared" si="12"/>
        <v>19.5</v>
      </c>
      <c r="AC132" s="20">
        <f t="shared" si="12"/>
        <v>19.5</v>
      </c>
      <c r="AD132" s="20">
        <f>AVERAGE(AA132:AA132)</f>
        <v>19.5</v>
      </c>
      <c r="AE132" s="21">
        <v>12</v>
      </c>
      <c r="AF132" s="22">
        <v>3.9</v>
      </c>
      <c r="AG132" s="22">
        <v>0.59106460702649921</v>
      </c>
      <c r="AH132" s="22">
        <v>-26.04</v>
      </c>
      <c r="AI132" s="21">
        <v>0.2</v>
      </c>
      <c r="AJ132" s="21">
        <v>-0.69897000433601875</v>
      </c>
      <c r="AK132" s="21"/>
      <c r="AL132" s="21">
        <v>19.5</v>
      </c>
      <c r="AM132" s="14" t="s">
        <v>322</v>
      </c>
      <c r="AN132" s="14" t="s">
        <v>324</v>
      </c>
    </row>
    <row r="133" spans="1:40" x14ac:dyDescent="0.3">
      <c r="A133" s="1">
        <v>135</v>
      </c>
      <c r="B133" s="1" t="s">
        <v>325</v>
      </c>
      <c r="C133" s="1" t="s">
        <v>326</v>
      </c>
      <c r="D133" s="1" t="s">
        <v>262</v>
      </c>
      <c r="E133" s="1" t="s">
        <v>30</v>
      </c>
      <c r="F133" s="1" t="s">
        <v>45</v>
      </c>
      <c r="H133" s="2">
        <v>26.2</v>
      </c>
      <c r="I133" s="2">
        <v>106.45</v>
      </c>
      <c r="J133" s="3">
        <v>1133.26</v>
      </c>
      <c r="K133" s="4">
        <v>16.12</v>
      </c>
      <c r="L133" s="4">
        <v>27.5</v>
      </c>
      <c r="N133" s="1">
        <v>5</v>
      </c>
      <c r="O133" s="7">
        <v>3.07</v>
      </c>
      <c r="P133" s="7">
        <f t="shared" si="10"/>
        <v>0.48713837547718647</v>
      </c>
      <c r="Q133" s="7">
        <v>-25.7165</v>
      </c>
      <c r="R133" s="9" t="e">
        <f>#REF!-Q133</f>
        <v>#REF!</v>
      </c>
      <c r="S133" s="9">
        <v>-2.9375</v>
      </c>
      <c r="T133" s="9">
        <v>0.83689999999999998</v>
      </c>
      <c r="AE133" s="11">
        <v>5</v>
      </c>
      <c r="AF133" s="13">
        <v>3.07</v>
      </c>
      <c r="AG133" s="13">
        <v>0.48713837547718647</v>
      </c>
      <c r="AH133" s="13">
        <v>-25.7165</v>
      </c>
      <c r="AM133" s="1" t="s">
        <v>327</v>
      </c>
      <c r="AN133" s="1" t="s">
        <v>328</v>
      </c>
    </row>
    <row r="134" spans="1:40" x14ac:dyDescent="0.3">
      <c r="A134" s="14">
        <v>136</v>
      </c>
      <c r="B134" s="14" t="s">
        <v>329</v>
      </c>
      <c r="C134" s="14" t="s">
        <v>326</v>
      </c>
      <c r="D134" s="14" t="s">
        <v>262</v>
      </c>
      <c r="E134" s="14" t="s">
        <v>30</v>
      </c>
      <c r="F134" s="14" t="s">
        <v>90</v>
      </c>
      <c r="G134" s="14"/>
      <c r="H134" s="15">
        <v>26.2</v>
      </c>
      <c r="I134" s="15">
        <v>106.45</v>
      </c>
      <c r="J134" s="16">
        <v>1133.26</v>
      </c>
      <c r="K134" s="17">
        <v>16.12</v>
      </c>
      <c r="L134" s="17">
        <v>33.5</v>
      </c>
      <c r="M134" s="17"/>
      <c r="N134" s="14">
        <v>5</v>
      </c>
      <c r="O134" s="18">
        <v>7.2</v>
      </c>
      <c r="P134" s="18">
        <f t="shared" si="10"/>
        <v>0.85733249643126852</v>
      </c>
      <c r="Q134" s="18">
        <v>-24.6692</v>
      </c>
      <c r="R134" s="19" t="e">
        <f>#REF!-Q134</f>
        <v>#REF!</v>
      </c>
      <c r="S134" s="19">
        <v>-1.8505</v>
      </c>
      <c r="T134" s="19">
        <v>0.96050000000000002</v>
      </c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1">
        <v>5</v>
      </c>
      <c r="AF134" s="22">
        <v>7.2</v>
      </c>
      <c r="AG134" s="22">
        <v>0.85733249643126852</v>
      </c>
      <c r="AH134" s="22">
        <v>-24.6692</v>
      </c>
      <c r="AI134" s="21"/>
      <c r="AJ134" s="21"/>
      <c r="AK134" s="21"/>
      <c r="AL134" s="21"/>
      <c r="AM134" s="14" t="s">
        <v>327</v>
      </c>
      <c r="AN134" s="14" t="s">
        <v>330</v>
      </c>
    </row>
    <row r="135" spans="1:40" x14ac:dyDescent="0.3">
      <c r="A135" s="1">
        <v>137</v>
      </c>
      <c r="B135" s="1" t="s">
        <v>331</v>
      </c>
      <c r="C135" s="1" t="s">
        <v>326</v>
      </c>
      <c r="D135" s="1" t="s">
        <v>332</v>
      </c>
      <c r="E135" s="1" t="s">
        <v>116</v>
      </c>
      <c r="H135" s="2">
        <v>26.2</v>
      </c>
      <c r="I135" s="2">
        <v>106.45</v>
      </c>
      <c r="J135" s="3">
        <v>1133.26</v>
      </c>
      <c r="K135" s="4">
        <v>16.12</v>
      </c>
      <c r="L135" s="4">
        <v>39.5</v>
      </c>
      <c r="N135" s="1">
        <v>5</v>
      </c>
      <c r="O135" s="7">
        <v>4.32</v>
      </c>
      <c r="P135" s="7">
        <f t="shared" si="10"/>
        <v>0.63548374681491215</v>
      </c>
      <c r="Q135" s="7">
        <v>-24.877323420074301</v>
      </c>
      <c r="R135" s="9" t="e">
        <f>#REF!-Q135</f>
        <v>#REF!</v>
      </c>
      <c r="S135" s="9">
        <v>-2.0464000000000002</v>
      </c>
      <c r="T135" s="9">
        <v>0.96679999999999999</v>
      </c>
      <c r="AE135" s="11">
        <v>5</v>
      </c>
      <c r="AF135" s="13">
        <v>4.32</v>
      </c>
      <c r="AG135" s="13">
        <v>0.63548374681491215</v>
      </c>
      <c r="AH135" s="13">
        <v>-24.877323420074301</v>
      </c>
      <c r="AM135" s="1" t="s">
        <v>327</v>
      </c>
      <c r="AN135" s="1" t="s">
        <v>330</v>
      </c>
    </row>
    <row r="136" spans="1:40" x14ac:dyDescent="0.3">
      <c r="A136" s="14">
        <v>138</v>
      </c>
      <c r="B136" s="14" t="s">
        <v>333</v>
      </c>
      <c r="C136" s="14" t="s">
        <v>334</v>
      </c>
      <c r="D136" s="14" t="s">
        <v>335</v>
      </c>
      <c r="E136" s="14" t="s">
        <v>30</v>
      </c>
      <c r="F136" s="14" t="s">
        <v>336</v>
      </c>
      <c r="G136" s="14" t="s">
        <v>337</v>
      </c>
      <c r="H136" s="15">
        <v>48.872</v>
      </c>
      <c r="I136" s="15">
        <v>1.9727870581293501</v>
      </c>
      <c r="J136" s="16">
        <v>581.4</v>
      </c>
      <c r="K136" s="17">
        <v>10.8</v>
      </c>
      <c r="L136" s="17">
        <v>20</v>
      </c>
      <c r="M136" s="17"/>
      <c r="N136" s="96">
        <v>0</v>
      </c>
      <c r="O136" s="18">
        <v>3.9779202279202202</v>
      </c>
      <c r="P136" s="18">
        <f t="shared" si="10"/>
        <v>0.59965606965784057</v>
      </c>
      <c r="Q136" s="18">
        <v>-28.1600914186211</v>
      </c>
      <c r="R136" s="19" t="e">
        <f>#REF!-Q136</f>
        <v>#REF!</v>
      </c>
      <c r="S136" s="19">
        <v>-3.5396999999999998</v>
      </c>
      <c r="T136" s="19">
        <v>0.9798</v>
      </c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64">
        <v>0</v>
      </c>
      <c r="AF136" s="22">
        <v>3.9779202279202202</v>
      </c>
      <c r="AG136" s="22">
        <v>0.59965606965784057</v>
      </c>
      <c r="AH136" s="22">
        <v>-28.1600914186211</v>
      </c>
      <c r="AI136" s="21"/>
      <c r="AJ136" s="21"/>
      <c r="AK136" s="21"/>
      <c r="AL136" s="21"/>
      <c r="AM136" s="14" t="s">
        <v>338</v>
      </c>
      <c r="AN136" s="14" t="s">
        <v>339</v>
      </c>
    </row>
    <row r="137" spans="1:40" x14ac:dyDescent="0.3">
      <c r="A137" s="1">
        <v>139</v>
      </c>
      <c r="B137" s="1" t="s">
        <v>340</v>
      </c>
      <c r="C137" s="1" t="s">
        <v>334</v>
      </c>
      <c r="D137" s="1" t="s">
        <v>63</v>
      </c>
      <c r="E137" s="1" t="s">
        <v>64</v>
      </c>
      <c r="G137" s="1" t="s">
        <v>337</v>
      </c>
      <c r="H137" s="2">
        <v>49.867373594583299</v>
      </c>
      <c r="I137" s="2">
        <v>3.0313391761452801</v>
      </c>
      <c r="J137" s="3">
        <v>651.27</v>
      </c>
      <c r="K137" s="4">
        <v>10.039999999999999</v>
      </c>
      <c r="L137" s="4">
        <v>23</v>
      </c>
      <c r="N137" s="97">
        <v>0.21186440677966001</v>
      </c>
      <c r="O137" s="7">
        <v>3.6650246305418697</v>
      </c>
      <c r="P137" s="7">
        <f t="shared" si="10"/>
        <v>0.56407689763266555</v>
      </c>
      <c r="Q137" s="7">
        <v>-29.3285890192669</v>
      </c>
      <c r="AE137" s="92">
        <v>0.21186440677966001</v>
      </c>
      <c r="AF137" s="13">
        <v>3.6650246305418697</v>
      </c>
      <c r="AG137" s="13">
        <v>0.56407689763266555</v>
      </c>
      <c r="AH137" s="13">
        <v>-29.3285890192669</v>
      </c>
      <c r="AM137" s="1" t="s">
        <v>338</v>
      </c>
      <c r="AN137" s="1" t="s">
        <v>339</v>
      </c>
    </row>
    <row r="138" spans="1:40" x14ac:dyDescent="0.3">
      <c r="A138" s="14">
        <v>140</v>
      </c>
      <c r="B138" s="14" t="s">
        <v>341</v>
      </c>
      <c r="C138" s="14" t="s">
        <v>342</v>
      </c>
      <c r="D138" s="14" t="s">
        <v>262</v>
      </c>
      <c r="E138" s="14" t="s">
        <v>30</v>
      </c>
      <c r="F138" s="14" t="s">
        <v>225</v>
      </c>
      <c r="G138" s="14" t="s">
        <v>343</v>
      </c>
      <c r="H138" s="15">
        <v>23.6363336122993</v>
      </c>
      <c r="I138" s="15">
        <v>114.234315214323</v>
      </c>
      <c r="J138" s="16">
        <v>1659.81</v>
      </c>
      <c r="K138" s="17">
        <v>21.73</v>
      </c>
      <c r="L138" s="17"/>
      <c r="M138" s="17"/>
      <c r="N138" s="14" t="s">
        <v>39</v>
      </c>
      <c r="O138" s="18">
        <v>41.69</v>
      </c>
      <c r="P138" s="18">
        <f t="shared" si="10"/>
        <v>1.6200318951262973</v>
      </c>
      <c r="Q138" s="18">
        <v>-29.43</v>
      </c>
      <c r="R138" s="19"/>
      <c r="S138" s="19"/>
      <c r="T138" s="19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1" t="s">
        <v>39</v>
      </c>
      <c r="AF138" s="22">
        <v>41.69</v>
      </c>
      <c r="AG138" s="22">
        <v>1.6200318951262973</v>
      </c>
      <c r="AH138" s="22">
        <v>-29.43</v>
      </c>
      <c r="AI138" s="21"/>
      <c r="AJ138" s="21"/>
      <c r="AK138" s="21"/>
      <c r="AL138" s="21"/>
      <c r="AM138" s="14" t="s">
        <v>344</v>
      </c>
      <c r="AN138" s="14" t="s">
        <v>345</v>
      </c>
    </row>
    <row r="139" spans="1:40" x14ac:dyDescent="0.3">
      <c r="A139" s="1">
        <v>141</v>
      </c>
      <c r="B139" s="1" t="s">
        <v>346</v>
      </c>
      <c r="C139" s="1" t="s">
        <v>342</v>
      </c>
      <c r="D139" s="1" t="s">
        <v>262</v>
      </c>
      <c r="E139" s="1" t="s">
        <v>30</v>
      </c>
      <c r="F139" s="1" t="s">
        <v>45</v>
      </c>
      <c r="G139" s="1" t="s">
        <v>343</v>
      </c>
      <c r="H139" s="2">
        <v>23.6363336122993</v>
      </c>
      <c r="I139" s="2">
        <v>114.234315214323</v>
      </c>
      <c r="J139" s="3">
        <v>1659.81</v>
      </c>
      <c r="K139" s="4">
        <v>21.73</v>
      </c>
      <c r="N139" s="1" t="s">
        <v>39</v>
      </c>
      <c r="O139" s="7">
        <v>45.49</v>
      </c>
      <c r="P139" s="7">
        <f t="shared" si="10"/>
        <v>1.6579159368299552</v>
      </c>
      <c r="Q139" s="7">
        <v>-31.43</v>
      </c>
      <c r="S139" s="9"/>
      <c r="AE139" s="11" t="s">
        <v>39</v>
      </c>
      <c r="AF139" s="13">
        <v>45.49</v>
      </c>
      <c r="AG139" s="13">
        <v>1.6579159368299552</v>
      </c>
      <c r="AH139" s="13">
        <v>-31.43</v>
      </c>
      <c r="AM139" s="1" t="s">
        <v>344</v>
      </c>
      <c r="AN139" s="1" t="s">
        <v>345</v>
      </c>
    </row>
    <row r="140" spans="1:40" x14ac:dyDescent="0.3">
      <c r="A140" s="14">
        <v>142</v>
      </c>
      <c r="B140" s="14" t="s">
        <v>347</v>
      </c>
      <c r="C140" s="14" t="s">
        <v>348</v>
      </c>
      <c r="D140" s="14" t="s">
        <v>349</v>
      </c>
      <c r="E140" s="14" t="s">
        <v>30</v>
      </c>
      <c r="F140" s="14" t="s">
        <v>225</v>
      </c>
      <c r="G140" s="14" t="s">
        <v>350</v>
      </c>
      <c r="H140" s="15">
        <v>41.783373280064801</v>
      </c>
      <c r="I140" s="15">
        <v>-1.80000000168858</v>
      </c>
      <c r="J140" s="16">
        <v>1060</v>
      </c>
      <c r="K140" s="17">
        <v>9.1999999999999993</v>
      </c>
      <c r="L140" s="17"/>
      <c r="M140" s="17">
        <v>0.55999999999999994</v>
      </c>
      <c r="N140" s="14" t="s">
        <v>150</v>
      </c>
      <c r="O140" s="18">
        <v>47</v>
      </c>
      <c r="P140" s="18">
        <f t="shared" si="10"/>
        <v>1.6720978579357175</v>
      </c>
      <c r="Q140" s="18">
        <v>-29.65</v>
      </c>
      <c r="R140" s="19"/>
      <c r="S140" s="18"/>
      <c r="T140" s="19"/>
      <c r="U140" s="18">
        <v>1.7</v>
      </c>
      <c r="V140" s="18"/>
      <c r="W140" s="18"/>
      <c r="X140" s="18"/>
      <c r="Y140" s="18"/>
      <c r="Z140" s="18"/>
      <c r="AA140" s="18">
        <v>27.647058823529413</v>
      </c>
      <c r="AB140" s="18"/>
      <c r="AC140" s="18"/>
      <c r="AD140" s="18"/>
      <c r="AE140" s="21" t="s">
        <v>150</v>
      </c>
      <c r="AF140" s="22">
        <v>47</v>
      </c>
      <c r="AG140" s="22">
        <v>1.6720978579357175</v>
      </c>
      <c r="AH140" s="22">
        <v>-29.65</v>
      </c>
      <c r="AI140" s="22">
        <v>1.7</v>
      </c>
      <c r="AJ140" s="22">
        <v>0.23044892137827391</v>
      </c>
      <c r="AK140" s="22">
        <v>-3.35135135135135</v>
      </c>
      <c r="AL140" s="22">
        <v>27.647058823529413</v>
      </c>
      <c r="AM140" s="14" t="s">
        <v>351</v>
      </c>
      <c r="AN140" s="14" t="s">
        <v>352</v>
      </c>
    </row>
    <row r="141" spans="1:40" x14ac:dyDescent="0.3">
      <c r="A141" s="1">
        <v>143</v>
      </c>
      <c r="B141" s="1" t="s">
        <v>353</v>
      </c>
      <c r="C141" s="1" t="s">
        <v>348</v>
      </c>
      <c r="D141" s="1" t="s">
        <v>349</v>
      </c>
      <c r="E141" s="1" t="s">
        <v>30</v>
      </c>
      <c r="F141" s="1" t="s">
        <v>90</v>
      </c>
      <c r="G141" s="1" t="s">
        <v>350</v>
      </c>
      <c r="H141" s="2">
        <v>41.783373280064801</v>
      </c>
      <c r="I141" s="2">
        <v>-1.80000000168858</v>
      </c>
      <c r="J141" s="3">
        <v>1060</v>
      </c>
      <c r="K141" s="4">
        <v>9.1999999999999993</v>
      </c>
      <c r="M141" s="4">
        <v>0.76500000000000001</v>
      </c>
      <c r="N141" s="1" t="s">
        <v>150</v>
      </c>
      <c r="O141" s="7">
        <v>47.7</v>
      </c>
      <c r="P141" s="7">
        <f t="shared" si="10"/>
        <v>1.6785183790401139</v>
      </c>
      <c r="Q141" s="7">
        <v>-28.4384615384615</v>
      </c>
      <c r="U141" s="7">
        <v>1.24</v>
      </c>
      <c r="V141" s="7">
        <f t="shared" ref="V141:V147" si="13">LOG10(U141)</f>
        <v>9.3421685162235063E-2</v>
      </c>
      <c r="W141" s="7">
        <v>-0.16216216216216101</v>
      </c>
      <c r="X141" s="7"/>
      <c r="Y141" s="7"/>
      <c r="Z141" s="7"/>
      <c r="AA141" s="7">
        <v>38.467741935483872</v>
      </c>
      <c r="AB141" s="7"/>
      <c r="AC141" s="7"/>
      <c r="AD141" s="7"/>
      <c r="AE141" s="11" t="s">
        <v>150</v>
      </c>
      <c r="AF141" s="13">
        <v>47.7</v>
      </c>
      <c r="AG141" s="13">
        <v>1.6785183790401139</v>
      </c>
      <c r="AH141" s="13">
        <v>-28.4384615384615</v>
      </c>
      <c r="AI141" s="13">
        <v>1.24</v>
      </c>
      <c r="AJ141" s="13">
        <v>9.3421685162235063E-2</v>
      </c>
      <c r="AK141" s="13">
        <v>-0.16216216216216101</v>
      </c>
      <c r="AL141" s="13">
        <v>38.467741935483872</v>
      </c>
      <c r="AM141" s="1" t="s">
        <v>351</v>
      </c>
      <c r="AN141" s="1" t="s">
        <v>352</v>
      </c>
    </row>
    <row r="142" spans="1:40" x14ac:dyDescent="0.3">
      <c r="A142" s="14">
        <v>144</v>
      </c>
      <c r="B142" s="14" t="s">
        <v>354</v>
      </c>
      <c r="C142" s="14" t="s">
        <v>355</v>
      </c>
      <c r="D142" s="14" t="s">
        <v>356</v>
      </c>
      <c r="E142" s="14" t="s">
        <v>64</v>
      </c>
      <c r="F142" s="14"/>
      <c r="G142" s="14" t="s">
        <v>194</v>
      </c>
      <c r="H142" s="15">
        <v>37.600016980480902</v>
      </c>
      <c r="I142" s="15">
        <v>101.31667742704499</v>
      </c>
      <c r="J142" s="16">
        <v>430.84</v>
      </c>
      <c r="K142" s="17">
        <v>-0.52</v>
      </c>
      <c r="L142" s="17"/>
      <c r="M142" s="17">
        <v>0.68392000000000008</v>
      </c>
      <c r="N142" s="42" t="s">
        <v>128</v>
      </c>
      <c r="O142" s="18">
        <v>6.55</v>
      </c>
      <c r="P142" s="18">
        <f t="shared" si="10"/>
        <v>0.81624129999178308</v>
      </c>
      <c r="Q142" s="18">
        <v>-25.837261330761802</v>
      </c>
      <c r="R142" s="19" t="e">
        <f>#REF!-Q142</f>
        <v>#REF!</v>
      </c>
      <c r="S142" s="18">
        <v>-1.589</v>
      </c>
      <c r="T142" s="19">
        <v>0.80789999999999995</v>
      </c>
      <c r="U142" s="18">
        <v>0.69</v>
      </c>
      <c r="V142" s="18">
        <f t="shared" si="13"/>
        <v>-0.16115090926274472</v>
      </c>
      <c r="W142" s="18">
        <v>3.8787878787878798</v>
      </c>
      <c r="X142" s="18" t="e">
        <f>#REF!-W142</f>
        <v>#REF!</v>
      </c>
      <c r="Y142" s="18">
        <v>-3.2441</v>
      </c>
      <c r="Z142" s="18">
        <v>0.98340000000000005</v>
      </c>
      <c r="AA142" s="18">
        <f t="shared" ref="AA142:AA147" si="14">O142/U142</f>
        <v>9.4927536231884062</v>
      </c>
      <c r="AB142" s="18">
        <f>AVERAGE(AA142:AA142)</f>
        <v>9.4927536231884062</v>
      </c>
      <c r="AC142" s="18">
        <f>AVERAGE(AB142:AB142)</f>
        <v>9.4927536231884062</v>
      </c>
      <c r="AD142" s="18">
        <f>AVERAGE(AA142:AA142)</f>
        <v>9.4927536231884062</v>
      </c>
      <c r="AE142" s="98" t="s">
        <v>128</v>
      </c>
      <c r="AF142" s="22">
        <v>6.55</v>
      </c>
      <c r="AG142" s="22">
        <v>0.81624129999178308</v>
      </c>
      <c r="AH142" s="22">
        <v>-25.837261330761802</v>
      </c>
      <c r="AI142" s="22">
        <v>0.69</v>
      </c>
      <c r="AJ142" s="22">
        <v>-0.16115090926274472</v>
      </c>
      <c r="AK142" s="22">
        <v>3.8787878787878798</v>
      </c>
      <c r="AL142" s="22">
        <v>9.4927536231884062</v>
      </c>
      <c r="AM142" s="14" t="s">
        <v>357</v>
      </c>
      <c r="AN142" s="14" t="s">
        <v>358</v>
      </c>
    </row>
    <row r="143" spans="1:40" x14ac:dyDescent="0.3">
      <c r="A143" s="69">
        <v>145</v>
      </c>
      <c r="B143" s="69" t="s">
        <v>116</v>
      </c>
      <c r="C143" s="69" t="s">
        <v>355</v>
      </c>
      <c r="D143" s="69" t="s">
        <v>359</v>
      </c>
      <c r="E143" s="70" t="s">
        <v>116</v>
      </c>
      <c r="F143" s="69"/>
      <c r="G143" s="69" t="s">
        <v>194</v>
      </c>
      <c r="H143" s="70">
        <v>37.603315472778498</v>
      </c>
      <c r="I143" s="70">
        <v>101.298979720798</v>
      </c>
      <c r="J143" s="71">
        <v>430.84</v>
      </c>
      <c r="K143" s="72">
        <v>-0.52</v>
      </c>
      <c r="L143" s="72"/>
      <c r="M143" s="72">
        <v>0.73363</v>
      </c>
      <c r="N143" s="99">
        <v>5</v>
      </c>
      <c r="O143" s="73">
        <v>7.54</v>
      </c>
      <c r="P143" s="74">
        <f>LOG10(O143)</f>
        <v>0.87737134586977406</v>
      </c>
      <c r="Q143" s="74">
        <v>-26.1360462873674</v>
      </c>
      <c r="R143" s="75" t="e">
        <f>#REF!-Q143</f>
        <v>#REF!</v>
      </c>
      <c r="S143" s="73">
        <v>-2.4895</v>
      </c>
      <c r="T143" s="75">
        <v>0.91569999999999996</v>
      </c>
      <c r="U143" s="73">
        <v>0.74</v>
      </c>
      <c r="V143" s="74">
        <f>LOG10(U143)</f>
        <v>-0.13076828026902382</v>
      </c>
      <c r="W143" s="74">
        <v>3.1666666666666599</v>
      </c>
      <c r="X143" s="73" t="e">
        <f>#REF!-W143</f>
        <v>#REF!</v>
      </c>
      <c r="Y143" s="73">
        <v>-2.4439000000000002</v>
      </c>
      <c r="Z143" s="73">
        <v>0.63819999999999999</v>
      </c>
      <c r="AA143" s="73">
        <f t="shared" si="14"/>
        <v>10.189189189189189</v>
      </c>
      <c r="AB143" s="73">
        <v>9.4</v>
      </c>
      <c r="AC143" s="73">
        <v>9.4</v>
      </c>
      <c r="AD143" s="73">
        <f>AVERAGE(AA143:AA143)</f>
        <v>10.189189189189189</v>
      </c>
      <c r="AE143" s="100" t="s">
        <v>128</v>
      </c>
      <c r="AF143" s="81">
        <v>7.54</v>
      </c>
      <c r="AG143" s="81">
        <v>0.87737134586977406</v>
      </c>
      <c r="AH143" s="81">
        <v>-26.1360462873674</v>
      </c>
      <c r="AI143" s="81">
        <v>0.74</v>
      </c>
      <c r="AJ143" s="81">
        <v>-0.13076828026902382</v>
      </c>
      <c r="AK143" s="81">
        <v>3.1666666666666599</v>
      </c>
      <c r="AL143" s="81">
        <v>10.189189189189189</v>
      </c>
      <c r="AM143" s="69" t="s">
        <v>357</v>
      </c>
      <c r="AN143" s="69" t="s">
        <v>358</v>
      </c>
    </row>
    <row r="144" spans="1:40" x14ac:dyDescent="0.3">
      <c r="A144" s="14">
        <v>146</v>
      </c>
      <c r="B144" s="14" t="s">
        <v>360</v>
      </c>
      <c r="C144" s="14" t="s">
        <v>361</v>
      </c>
      <c r="D144" s="14" t="s">
        <v>44</v>
      </c>
      <c r="E144" s="14" t="s">
        <v>30</v>
      </c>
      <c r="F144" s="14" t="s">
        <v>90</v>
      </c>
      <c r="G144" s="14" t="s">
        <v>362</v>
      </c>
      <c r="H144" s="15">
        <v>50.935192630150397</v>
      </c>
      <c r="I144" s="15">
        <v>6.4426823522479797</v>
      </c>
      <c r="J144" s="16">
        <v>659.44</v>
      </c>
      <c r="K144" s="17">
        <v>10.27</v>
      </c>
      <c r="L144" s="17"/>
      <c r="M144" s="17">
        <v>8.4064E-2</v>
      </c>
      <c r="N144" s="14" t="s">
        <v>363</v>
      </c>
      <c r="O144" s="18">
        <v>43.878979999999999</v>
      </c>
      <c r="P144" s="18">
        <f t="shared" si="10"/>
        <v>1.6422565235170716</v>
      </c>
      <c r="Q144" s="18">
        <v>-27.378048780487799</v>
      </c>
      <c r="R144" s="19"/>
      <c r="S144" s="18"/>
      <c r="T144" s="19"/>
      <c r="U144" s="18">
        <v>1.556</v>
      </c>
      <c r="V144" s="18">
        <f t="shared" si="13"/>
        <v>0.19200959265367015</v>
      </c>
      <c r="W144" s="18">
        <v>-3.7408312958435199</v>
      </c>
      <c r="X144" s="18"/>
      <c r="Y144" s="18"/>
      <c r="Z144" s="18"/>
      <c r="AA144" s="18">
        <f t="shared" si="14"/>
        <v>28.199858611825192</v>
      </c>
      <c r="AB144" s="18"/>
      <c r="AC144" s="18"/>
      <c r="AD144" s="18"/>
      <c r="AE144" s="21" t="s">
        <v>363</v>
      </c>
      <c r="AF144" s="22">
        <v>43.878979999999999</v>
      </c>
      <c r="AG144" s="22">
        <v>1.6422565235170716</v>
      </c>
      <c r="AH144" s="22">
        <v>-27.378048780487799</v>
      </c>
      <c r="AI144" s="22">
        <v>1.556</v>
      </c>
      <c r="AJ144" s="22">
        <v>0.19200959265367015</v>
      </c>
      <c r="AK144" s="22">
        <v>-3.7408312958435199</v>
      </c>
      <c r="AL144" s="22">
        <f>O144/U144</f>
        <v>28.199858611825192</v>
      </c>
      <c r="AM144" s="14" t="s">
        <v>364</v>
      </c>
      <c r="AN144" s="14" t="s">
        <v>365</v>
      </c>
    </row>
    <row r="145" spans="1:40" x14ac:dyDescent="0.3">
      <c r="A145" s="1">
        <v>147</v>
      </c>
      <c r="B145" s="1" t="s">
        <v>155</v>
      </c>
      <c r="C145" s="1" t="s">
        <v>361</v>
      </c>
      <c r="D145" s="1" t="s">
        <v>44</v>
      </c>
      <c r="E145" s="1" t="s">
        <v>30</v>
      </c>
      <c r="F145" s="1" t="s">
        <v>90</v>
      </c>
      <c r="G145" s="1" t="s">
        <v>362</v>
      </c>
      <c r="H145" s="2">
        <v>50.935192630150397</v>
      </c>
      <c r="I145" s="2">
        <v>6.4426823522479797</v>
      </c>
      <c r="J145" s="3">
        <v>659.44</v>
      </c>
      <c r="K145" s="4">
        <v>10.27</v>
      </c>
      <c r="M145" s="4">
        <v>4.9450000000000001E-2</v>
      </c>
      <c r="N145" s="1" t="s">
        <v>363</v>
      </c>
      <c r="O145" s="7">
        <v>52.1828</v>
      </c>
      <c r="P145" s="7">
        <f t="shared" si="10"/>
        <v>1.7175273785573086</v>
      </c>
      <c r="Q145" s="7">
        <v>-27.646341463414601</v>
      </c>
      <c r="U145" s="7">
        <v>1.3779999999999999</v>
      </c>
      <c r="V145" s="7">
        <f t="shared" si="13"/>
        <v>0.13924921757160696</v>
      </c>
      <c r="W145" s="7">
        <v>-6.9682151589241998</v>
      </c>
      <c r="X145" s="7"/>
      <c r="Y145" s="7"/>
      <c r="Z145" s="7"/>
      <c r="AA145" s="7">
        <f t="shared" si="14"/>
        <v>37.868505079825837</v>
      </c>
      <c r="AB145" s="7"/>
      <c r="AC145" s="7"/>
      <c r="AD145" s="7"/>
      <c r="AE145" s="11" t="s">
        <v>363</v>
      </c>
      <c r="AF145" s="13">
        <v>52.1828</v>
      </c>
      <c r="AG145" s="13">
        <v>1.7175273785573086</v>
      </c>
      <c r="AH145" s="13">
        <v>-27.646341463414601</v>
      </c>
      <c r="AI145" s="13">
        <v>1.3779999999999999</v>
      </c>
      <c r="AJ145" s="13">
        <v>0.13924921757160696</v>
      </c>
      <c r="AK145" s="13">
        <v>-6.9682151589241998</v>
      </c>
      <c r="AL145" s="13">
        <f>O145/U145</f>
        <v>37.868505079825837</v>
      </c>
      <c r="AM145" s="1" t="s">
        <v>364</v>
      </c>
      <c r="AN145" s="1" t="s">
        <v>365</v>
      </c>
    </row>
    <row r="146" spans="1:40" x14ac:dyDescent="0.3">
      <c r="A146" s="14">
        <v>148</v>
      </c>
      <c r="B146" s="14" t="s">
        <v>366</v>
      </c>
      <c r="C146" s="14" t="s">
        <v>361</v>
      </c>
      <c r="D146" s="14" t="s">
        <v>44</v>
      </c>
      <c r="E146" s="14" t="s">
        <v>30</v>
      </c>
      <c r="F146" s="14" t="s">
        <v>225</v>
      </c>
      <c r="G146" s="14" t="s">
        <v>362</v>
      </c>
      <c r="H146" s="15">
        <v>50.935192630150397</v>
      </c>
      <c r="I146" s="15">
        <v>6.4426823522479797</v>
      </c>
      <c r="J146" s="16">
        <v>659.44</v>
      </c>
      <c r="K146" s="17">
        <v>10.27</v>
      </c>
      <c r="L146" s="17"/>
      <c r="M146" s="17">
        <v>3.7912000000000001E-2</v>
      </c>
      <c r="N146" s="14" t="s">
        <v>363</v>
      </c>
      <c r="O146" s="18">
        <v>46.497399999999999</v>
      </c>
      <c r="P146" s="18">
        <f t="shared" si="10"/>
        <v>1.6674286690787239</v>
      </c>
      <c r="Q146" s="18">
        <v>-29.048780487804802</v>
      </c>
      <c r="R146" s="19"/>
      <c r="S146" s="18"/>
      <c r="T146" s="19"/>
      <c r="U146" s="18">
        <v>1.532967</v>
      </c>
      <c r="V146" s="18">
        <f t="shared" si="13"/>
        <v>0.18553280594885638</v>
      </c>
      <c r="W146" s="18">
        <v>-6.4792176039119802</v>
      </c>
      <c r="X146" s="18"/>
      <c r="Y146" s="18"/>
      <c r="Z146" s="18"/>
      <c r="AA146" s="18">
        <f t="shared" si="14"/>
        <v>30.331637928278951</v>
      </c>
      <c r="AB146" s="18"/>
      <c r="AC146" s="18"/>
      <c r="AD146" s="18"/>
      <c r="AE146" s="21" t="s">
        <v>363</v>
      </c>
      <c r="AF146" s="22">
        <v>46.497399999999999</v>
      </c>
      <c r="AG146" s="22">
        <v>1.6674286690787239</v>
      </c>
      <c r="AH146" s="22">
        <v>-29.048780487804802</v>
      </c>
      <c r="AI146" s="22">
        <v>1.532967</v>
      </c>
      <c r="AJ146" s="22">
        <v>0.18553280594885638</v>
      </c>
      <c r="AK146" s="22">
        <v>-6.4792176039119802</v>
      </c>
      <c r="AL146" s="22">
        <f>O146/U146</f>
        <v>30.331637928278951</v>
      </c>
      <c r="AM146" s="14" t="s">
        <v>364</v>
      </c>
      <c r="AN146" s="14" t="s">
        <v>365</v>
      </c>
    </row>
    <row r="147" spans="1:40" x14ac:dyDescent="0.3">
      <c r="A147" s="1">
        <v>149</v>
      </c>
      <c r="B147" s="1" t="s">
        <v>154</v>
      </c>
      <c r="C147" s="1" t="s">
        <v>361</v>
      </c>
      <c r="D147" s="1" t="s">
        <v>44</v>
      </c>
      <c r="E147" s="1" t="s">
        <v>30</v>
      </c>
      <c r="F147" s="1" t="s">
        <v>225</v>
      </c>
      <c r="G147" s="1" t="s">
        <v>362</v>
      </c>
      <c r="H147" s="2">
        <v>50.935192630150397</v>
      </c>
      <c r="I147" s="2">
        <v>6.4426823522479797</v>
      </c>
      <c r="J147" s="3">
        <v>659.44</v>
      </c>
      <c r="K147" s="4">
        <v>10.27</v>
      </c>
      <c r="M147" s="4">
        <v>7.9119999999999996E-2</v>
      </c>
      <c r="N147" s="1" t="s">
        <v>363</v>
      </c>
      <c r="O147" s="7">
        <v>47.629100000000001</v>
      </c>
      <c r="P147" s="7">
        <f t="shared" si="10"/>
        <v>1.677872375155794</v>
      </c>
      <c r="Q147" s="7">
        <v>-28.524390243902399</v>
      </c>
      <c r="U147" s="7">
        <v>1.0087900000000001</v>
      </c>
      <c r="V147" s="7">
        <f t="shared" si="13"/>
        <v>3.8007684833990733E-3</v>
      </c>
      <c r="W147" s="7">
        <v>-6.1124694376528099</v>
      </c>
      <c r="X147" s="7"/>
      <c r="Y147" s="7"/>
      <c r="Z147" s="7"/>
      <c r="AA147" s="7">
        <f t="shared" si="14"/>
        <v>47.214088165029388</v>
      </c>
      <c r="AB147" s="7"/>
      <c r="AC147" s="7"/>
      <c r="AD147" s="7"/>
      <c r="AE147" s="11" t="s">
        <v>363</v>
      </c>
      <c r="AF147" s="13">
        <v>47.629100000000001</v>
      </c>
      <c r="AG147" s="13">
        <v>1.677872375155794</v>
      </c>
      <c r="AH147" s="13">
        <v>-28.524390243902399</v>
      </c>
      <c r="AI147" s="13">
        <v>1.0087900000000001</v>
      </c>
      <c r="AJ147" s="13">
        <v>3.8007684833990733E-3</v>
      </c>
      <c r="AK147" s="13">
        <v>-6.1124694376528099</v>
      </c>
      <c r="AL147" s="13">
        <f>O147/U147</f>
        <v>47.214088165029388</v>
      </c>
      <c r="AM147" s="1" t="s">
        <v>364</v>
      </c>
      <c r="AN147" s="1" t="s">
        <v>365</v>
      </c>
    </row>
    <row r="148" spans="1:40" x14ac:dyDescent="0.3">
      <c r="A148" s="14">
        <v>150</v>
      </c>
      <c r="B148" s="14" t="s">
        <v>367</v>
      </c>
      <c r="C148" s="14" t="s">
        <v>368</v>
      </c>
      <c r="D148" s="14" t="s">
        <v>262</v>
      </c>
      <c r="E148" s="14" t="s">
        <v>30</v>
      </c>
      <c r="F148" s="14" t="s">
        <v>90</v>
      </c>
      <c r="G148" s="14" t="s">
        <v>369</v>
      </c>
      <c r="H148" s="15">
        <v>26.7502514146883</v>
      </c>
      <c r="I148" s="15">
        <v>115.070014414075</v>
      </c>
      <c r="J148" s="16">
        <v>1578.08</v>
      </c>
      <c r="K148" s="17">
        <v>18.329999999999998</v>
      </c>
      <c r="L148" s="17"/>
      <c r="M148" s="17">
        <v>0.17086330935251801</v>
      </c>
      <c r="N148" s="96">
        <v>3.5</v>
      </c>
      <c r="O148" s="18">
        <v>1.425</v>
      </c>
      <c r="P148" s="18">
        <f t="shared" si="10"/>
        <v>0.15381486434452901</v>
      </c>
      <c r="Q148" s="18">
        <v>-24.9008</v>
      </c>
      <c r="R148" s="19" t="e">
        <f>#REF!-Q148</f>
        <v>#REF!</v>
      </c>
      <c r="S148" s="18">
        <v>-3.5857000000000001</v>
      </c>
      <c r="T148" s="19">
        <v>0.9143</v>
      </c>
      <c r="U148" s="23"/>
      <c r="V148" s="18"/>
      <c r="W148" s="20"/>
      <c r="X148" s="20"/>
      <c r="Y148" s="20"/>
      <c r="Z148" s="20"/>
      <c r="AA148" s="18">
        <v>8.34</v>
      </c>
      <c r="AB148" s="18"/>
      <c r="AC148" s="18"/>
      <c r="AD148" s="18"/>
      <c r="AE148" s="64">
        <v>3.5</v>
      </c>
      <c r="AF148" s="22">
        <v>1.425</v>
      </c>
      <c r="AG148" s="22">
        <v>0.15381486434452901</v>
      </c>
      <c r="AH148" s="22">
        <v>-24.9008</v>
      </c>
      <c r="AI148" s="21"/>
      <c r="AJ148" s="21"/>
      <c r="AK148" s="21"/>
      <c r="AL148" s="22">
        <v>8.34</v>
      </c>
      <c r="AM148" s="14" t="s">
        <v>370</v>
      </c>
      <c r="AN148" s="14" t="s">
        <v>371</v>
      </c>
    </row>
    <row r="149" spans="1:40" x14ac:dyDescent="0.3">
      <c r="A149" s="1">
        <v>151</v>
      </c>
      <c r="B149" s="1" t="s">
        <v>372</v>
      </c>
      <c r="C149" s="1" t="s">
        <v>368</v>
      </c>
      <c r="D149" s="1" t="s">
        <v>262</v>
      </c>
      <c r="E149" s="1" t="s">
        <v>30</v>
      </c>
      <c r="F149" s="1" t="s">
        <v>90</v>
      </c>
      <c r="G149" s="1" t="s">
        <v>369</v>
      </c>
      <c r="H149" s="2">
        <v>26.7502514146883</v>
      </c>
      <c r="I149" s="2">
        <v>115.070014414075</v>
      </c>
      <c r="J149" s="3">
        <v>1578.08</v>
      </c>
      <c r="K149" s="4">
        <v>18.329999999999998</v>
      </c>
      <c r="M149" s="4">
        <v>0.11488188976377954</v>
      </c>
      <c r="N149" s="97">
        <v>7.1473000000000004</v>
      </c>
      <c r="O149" s="7">
        <v>1.4590000000000001</v>
      </c>
      <c r="P149" s="7">
        <f t="shared" si="10"/>
        <v>0.16405529189345164</v>
      </c>
      <c r="Q149" s="7">
        <v>-24.689800000000002</v>
      </c>
      <c r="R149" s="9" t="e">
        <f>#REF!-Q149</f>
        <v>#REF!</v>
      </c>
      <c r="S149" s="7">
        <v>-4.1595000000000004</v>
      </c>
      <c r="T149" s="9">
        <v>0.8478</v>
      </c>
      <c r="U149" s="31"/>
      <c r="V149" s="7"/>
      <c r="AA149" s="7">
        <v>12.7</v>
      </c>
      <c r="AB149" s="7"/>
      <c r="AC149" s="7"/>
      <c r="AD149" s="7"/>
      <c r="AE149" s="92">
        <v>7.1473000000000004</v>
      </c>
      <c r="AF149" s="13">
        <v>1.4590000000000001</v>
      </c>
      <c r="AG149" s="13">
        <v>0.16405529189345164</v>
      </c>
      <c r="AH149" s="13">
        <v>-24.689800000000002</v>
      </c>
      <c r="AL149" s="13">
        <v>12.7</v>
      </c>
      <c r="AM149" s="1" t="s">
        <v>370</v>
      </c>
      <c r="AN149" s="1" t="s">
        <v>371</v>
      </c>
    </row>
    <row r="150" spans="1:40" x14ac:dyDescent="0.3">
      <c r="A150" s="14">
        <v>152</v>
      </c>
      <c r="B150" s="14" t="s">
        <v>373</v>
      </c>
      <c r="C150" s="14" t="s">
        <v>368</v>
      </c>
      <c r="D150" s="14" t="s">
        <v>262</v>
      </c>
      <c r="E150" s="14" t="s">
        <v>30</v>
      </c>
      <c r="F150" s="14" t="s">
        <v>90</v>
      </c>
      <c r="G150" s="14" t="s">
        <v>369</v>
      </c>
      <c r="H150" s="15">
        <v>26.7502514146883</v>
      </c>
      <c r="I150" s="15">
        <v>115.070014414075</v>
      </c>
      <c r="J150" s="16">
        <v>1578.08</v>
      </c>
      <c r="K150" s="17">
        <v>18.329999999999998</v>
      </c>
      <c r="L150" s="17"/>
      <c r="M150" s="17">
        <v>0.12274074074074072</v>
      </c>
      <c r="N150" s="96">
        <v>7</v>
      </c>
      <c r="O150" s="18">
        <v>1.3255999999999999</v>
      </c>
      <c r="P150" s="18">
        <f t="shared" si="10"/>
        <v>0.1224124954112803</v>
      </c>
      <c r="Q150" s="18">
        <v>-26.564699999999998</v>
      </c>
      <c r="R150" s="19" t="e">
        <f>#REF!-Q150</f>
        <v>#REF!</v>
      </c>
      <c r="S150" s="18">
        <v>-5.5911999999999997</v>
      </c>
      <c r="T150" s="19">
        <v>0.98040000000000005</v>
      </c>
      <c r="U150" s="23"/>
      <c r="V150" s="18"/>
      <c r="W150" s="20"/>
      <c r="X150" s="20"/>
      <c r="Y150" s="20"/>
      <c r="Z150" s="20"/>
      <c r="AA150" s="18">
        <v>10.8</v>
      </c>
      <c r="AB150" s="18"/>
      <c r="AC150" s="18"/>
      <c r="AD150" s="18"/>
      <c r="AE150" s="64">
        <v>7</v>
      </c>
      <c r="AF150" s="22">
        <v>1.3255999999999999</v>
      </c>
      <c r="AG150" s="22">
        <v>0.1224124954112803</v>
      </c>
      <c r="AH150" s="22">
        <v>-26.564699999999998</v>
      </c>
      <c r="AI150" s="21"/>
      <c r="AJ150" s="21"/>
      <c r="AK150" s="21"/>
      <c r="AL150" s="22">
        <v>10.8</v>
      </c>
      <c r="AM150" s="14" t="s">
        <v>370</v>
      </c>
      <c r="AN150" s="14" t="s">
        <v>371</v>
      </c>
    </row>
    <row r="151" spans="1:40" x14ac:dyDescent="0.3">
      <c r="A151" s="1">
        <v>153</v>
      </c>
      <c r="B151" s="1" t="s">
        <v>374</v>
      </c>
      <c r="C151" s="1" t="s">
        <v>375</v>
      </c>
      <c r="D151" s="1" t="s">
        <v>44</v>
      </c>
      <c r="E151" s="1" t="s">
        <v>30</v>
      </c>
      <c r="F151" s="1" t="s">
        <v>45</v>
      </c>
      <c r="G151" s="1" t="s">
        <v>376</v>
      </c>
      <c r="H151" s="2">
        <v>39.919937433635397</v>
      </c>
      <c r="I151" s="2">
        <v>-75.7885505249793</v>
      </c>
      <c r="J151" s="3">
        <v>1170.18</v>
      </c>
      <c r="K151" s="4">
        <v>11.72</v>
      </c>
      <c r="L151" s="4">
        <f>(25.72+27.72+24.72)/3</f>
        <v>26.053333333333331</v>
      </c>
      <c r="M151" s="4">
        <v>0.33571142007312782</v>
      </c>
      <c r="N151" s="4">
        <v>2.8978580625024501</v>
      </c>
      <c r="O151" s="7">
        <v>7.6532324138738197</v>
      </c>
      <c r="P151" s="7">
        <f t="shared" si="10"/>
        <v>0.88384490221358747</v>
      </c>
      <c r="Q151" s="7">
        <v>-27.5449275362318</v>
      </c>
      <c r="R151" s="9" t="e">
        <f>#REF!-Q151</f>
        <v>#REF!</v>
      </c>
      <c r="S151" s="7">
        <v>-1.6669</v>
      </c>
      <c r="T151" s="9">
        <v>0.97250000000000003</v>
      </c>
      <c r="U151" s="31">
        <v>0.42837044008771857</v>
      </c>
      <c r="V151" s="7">
        <f>LOG10(U151)</f>
        <v>-0.36818050550991893</v>
      </c>
      <c r="W151" s="7">
        <v>2.1761219305672801E-2</v>
      </c>
      <c r="X151" s="7" t="e">
        <f>#REF!-W151</f>
        <v>#REF!</v>
      </c>
      <c r="Y151" s="7">
        <v>-5.2408999999999999</v>
      </c>
      <c r="Z151" s="7">
        <v>0.95099999999999996</v>
      </c>
      <c r="AA151" s="7">
        <v>20.843574425189299</v>
      </c>
      <c r="AB151" s="7">
        <f t="shared" ref="AB151:AC153" si="15">AVERAGE(AA151:AA151)</f>
        <v>20.843574425189299</v>
      </c>
      <c r="AC151" s="7">
        <f t="shared" si="15"/>
        <v>20.843574425189299</v>
      </c>
      <c r="AD151" s="7">
        <f>AVERAGE(AA151:AA151)</f>
        <v>20.843574425189299</v>
      </c>
      <c r="AE151" s="13">
        <v>2.8978580625024501</v>
      </c>
      <c r="AF151" s="13">
        <v>7.6532324138738197</v>
      </c>
      <c r="AG151" s="13">
        <v>0.88384490221358747</v>
      </c>
      <c r="AH151" s="13">
        <v>-27.5449275362318</v>
      </c>
      <c r="AI151" s="13">
        <v>0.42837044008771857</v>
      </c>
      <c r="AJ151" s="13">
        <v>-0.36818050550991893</v>
      </c>
      <c r="AK151" s="13">
        <v>2.1761219305672801E-2</v>
      </c>
      <c r="AL151" s="13">
        <v>20.843574425189299</v>
      </c>
      <c r="AM151" s="1" t="s">
        <v>377</v>
      </c>
      <c r="AN151" s="1" t="s">
        <v>378</v>
      </c>
    </row>
    <row r="152" spans="1:40" x14ac:dyDescent="0.3">
      <c r="A152" s="14">
        <v>154</v>
      </c>
      <c r="B152" s="14" t="s">
        <v>379</v>
      </c>
      <c r="C152" s="14" t="s">
        <v>375</v>
      </c>
      <c r="D152" s="14" t="s">
        <v>44</v>
      </c>
      <c r="E152" s="14" t="s">
        <v>30</v>
      </c>
      <c r="F152" s="14" t="s">
        <v>45</v>
      </c>
      <c r="G152" s="14" t="s">
        <v>376</v>
      </c>
      <c r="H152" s="15">
        <v>39.919937433635397</v>
      </c>
      <c r="I152" s="15">
        <v>-75.7885505249793</v>
      </c>
      <c r="J152" s="16">
        <v>1170.18</v>
      </c>
      <c r="K152" s="17">
        <v>11.72</v>
      </c>
      <c r="L152" s="17">
        <f>(14.64+20.9+25.89+22.15)/4</f>
        <v>20.895</v>
      </c>
      <c r="M152" s="17">
        <v>0.47051201828348654</v>
      </c>
      <c r="N152" s="17">
        <v>2.1117696867061899</v>
      </c>
      <c r="O152" s="18">
        <v>11.898543896255401</v>
      </c>
      <c r="P152" s="18">
        <f t="shared" si="10"/>
        <v>1.075493817147664</v>
      </c>
      <c r="Q152" s="18">
        <v>-27.788405797101401</v>
      </c>
      <c r="R152" s="19" t="e">
        <f>#REF!-Q152</f>
        <v>#REF!</v>
      </c>
      <c r="S152" s="18">
        <v>-0.99790000000000001</v>
      </c>
      <c r="T152" s="19">
        <v>0.90429999999999999</v>
      </c>
      <c r="U152" s="23">
        <v>0.75365361205822723</v>
      </c>
      <c r="V152" s="36">
        <f>LOG10(U152)</f>
        <v>-0.12282821505476926</v>
      </c>
      <c r="W152" s="36">
        <v>-1.3364944961896601</v>
      </c>
      <c r="X152" s="18" t="e">
        <f>#REF!-W152</f>
        <v>#REF!</v>
      </c>
      <c r="Y152" s="18">
        <v>-4.3807999999999998</v>
      </c>
      <c r="Z152" s="18">
        <v>0.91769999999999996</v>
      </c>
      <c r="AA152" s="18">
        <v>18.419117647058801</v>
      </c>
      <c r="AB152" s="18">
        <f t="shared" si="15"/>
        <v>18.419117647058801</v>
      </c>
      <c r="AC152" s="18">
        <f t="shared" si="15"/>
        <v>18.419117647058801</v>
      </c>
      <c r="AD152" s="18">
        <f>AVERAGE(AA152:AA152)</f>
        <v>18.419117647058801</v>
      </c>
      <c r="AE152" s="22">
        <v>2.1117696867061899</v>
      </c>
      <c r="AF152" s="22">
        <v>11.898543896255401</v>
      </c>
      <c r="AG152" s="22">
        <v>1.075493817147664</v>
      </c>
      <c r="AH152" s="22">
        <v>-27.788405797101401</v>
      </c>
      <c r="AI152" s="22">
        <v>0.75365361205822723</v>
      </c>
      <c r="AJ152" s="22">
        <v>-0.12282821505476926</v>
      </c>
      <c r="AK152" s="22">
        <v>-1.3364944961896601</v>
      </c>
      <c r="AL152" s="22">
        <v>18.419117647058801</v>
      </c>
      <c r="AM152" s="14" t="s">
        <v>377</v>
      </c>
      <c r="AN152" s="14" t="s">
        <v>378</v>
      </c>
    </row>
    <row r="153" spans="1:40" x14ac:dyDescent="0.3">
      <c r="A153" s="1">
        <v>155</v>
      </c>
      <c r="B153" s="1" t="s">
        <v>380</v>
      </c>
      <c r="C153" s="1" t="s">
        <v>375</v>
      </c>
      <c r="D153" s="1" t="s">
        <v>44</v>
      </c>
      <c r="E153" s="1" t="s">
        <v>30</v>
      </c>
      <c r="F153" s="1" t="s">
        <v>45</v>
      </c>
      <c r="G153" s="1" t="s">
        <v>376</v>
      </c>
      <c r="H153" s="2">
        <v>39.919937433635397</v>
      </c>
      <c r="I153" s="2">
        <v>-75.7885505249793</v>
      </c>
      <c r="J153" s="3">
        <v>1170.18</v>
      </c>
      <c r="K153" s="4">
        <v>11.72</v>
      </c>
      <c r="L153" s="4">
        <f>(25.8+25.8+32.23+35.95)/4</f>
        <v>29.945</v>
      </c>
      <c r="M153" s="4">
        <v>1.0195292235621021</v>
      </c>
      <c r="N153" s="97">
        <v>1.66985291248881</v>
      </c>
      <c r="O153" s="7">
        <v>15.4409699192384</v>
      </c>
      <c r="R153" s="9" t="e">
        <f>#REF!-#REF!</f>
        <v>#REF!</v>
      </c>
      <c r="S153" s="7">
        <v>-1.0072000000000001</v>
      </c>
      <c r="T153" s="9">
        <v>0.9577</v>
      </c>
      <c r="U153" s="31">
        <v>1.0020315857610789</v>
      </c>
      <c r="V153" s="27">
        <f>LOG10(U153)</f>
        <v>8.8141145691657534E-4</v>
      </c>
      <c r="W153" s="27">
        <v>-1.64530059271803</v>
      </c>
      <c r="X153" s="7" t="e">
        <f>#REF!-W153</f>
        <v>#REF!</v>
      </c>
      <c r="Y153" s="7">
        <v>-9.0594000000000001</v>
      </c>
      <c r="Z153" s="7">
        <v>0.96930000000000005</v>
      </c>
      <c r="AA153" s="7">
        <v>17.977941176470502</v>
      </c>
      <c r="AB153" s="7">
        <f t="shared" si="15"/>
        <v>17.977941176470502</v>
      </c>
      <c r="AC153" s="7">
        <f t="shared" si="15"/>
        <v>17.977941176470502</v>
      </c>
      <c r="AD153" s="7">
        <f>AVERAGE(AA153:AA153)</f>
        <v>17.977941176470502</v>
      </c>
      <c r="AE153" s="92">
        <v>1.66985291248881</v>
      </c>
      <c r="AF153" s="13">
        <v>15.4409699192384</v>
      </c>
      <c r="AG153" s="13">
        <f>LOG10(AF153)</f>
        <v>1.1886745769157228</v>
      </c>
      <c r="AH153" s="13">
        <v>-27.428985507246299</v>
      </c>
      <c r="AI153" s="13">
        <v>1.0020315857610789</v>
      </c>
      <c r="AJ153" s="13">
        <v>8.8141145691657534E-4</v>
      </c>
      <c r="AK153" s="13">
        <v>-1.64530059271803</v>
      </c>
      <c r="AL153" s="13">
        <v>17.977941176470502</v>
      </c>
      <c r="AM153" s="1" t="s">
        <v>377</v>
      </c>
      <c r="AN153" s="1" t="s">
        <v>378</v>
      </c>
    </row>
    <row r="154" spans="1:40" x14ac:dyDescent="0.3">
      <c r="A154" s="14">
        <v>156</v>
      </c>
      <c r="B154" s="14" t="s">
        <v>381</v>
      </c>
      <c r="C154" s="14" t="s">
        <v>382</v>
      </c>
      <c r="D154" s="14" t="s">
        <v>383</v>
      </c>
      <c r="E154" s="14" t="s">
        <v>64</v>
      </c>
      <c r="F154" s="14"/>
      <c r="G154" s="14" t="s">
        <v>384</v>
      </c>
      <c r="H154" s="15">
        <v>37.5</v>
      </c>
      <c r="I154" s="15">
        <v>100.18333</v>
      </c>
      <c r="J154" s="16">
        <v>370.99</v>
      </c>
      <c r="K154" s="17">
        <v>-0.85</v>
      </c>
      <c r="L154" s="17"/>
      <c r="M154" s="17"/>
      <c r="N154" s="14">
        <v>20</v>
      </c>
      <c r="O154" s="18">
        <v>13.4015748031496</v>
      </c>
      <c r="P154" s="18">
        <f t="shared" ref="P154:P162" si="16">LOG10(O154)</f>
        <v>1.1271558347926121</v>
      </c>
      <c r="Q154" s="18">
        <v>-26.1327433628318</v>
      </c>
      <c r="R154" s="19" t="e">
        <f>#REF!-Q154</f>
        <v>#REF!</v>
      </c>
      <c r="S154" s="18">
        <v>-1.7137</v>
      </c>
      <c r="T154" s="19">
        <v>0.94540000000000002</v>
      </c>
      <c r="U154" s="20"/>
      <c r="V154" s="18"/>
      <c r="W154" s="20"/>
      <c r="X154" s="20"/>
      <c r="Y154" s="20"/>
      <c r="Z154" s="20"/>
      <c r="AA154" s="20"/>
      <c r="AB154" s="20"/>
      <c r="AC154" s="20"/>
      <c r="AD154" s="20"/>
      <c r="AE154" s="21">
        <v>20</v>
      </c>
      <c r="AF154" s="22">
        <v>13.4015748031496</v>
      </c>
      <c r="AG154" s="22">
        <v>1.1271558347926121</v>
      </c>
      <c r="AH154" s="22">
        <v>-26.1327433628318</v>
      </c>
      <c r="AI154" s="21"/>
      <c r="AJ154" s="21"/>
      <c r="AK154" s="21"/>
      <c r="AL154" s="21"/>
      <c r="AM154" s="14" t="s">
        <v>385</v>
      </c>
      <c r="AN154" s="14" t="s">
        <v>386</v>
      </c>
    </row>
    <row r="155" spans="1:40" x14ac:dyDescent="0.3">
      <c r="A155" s="1">
        <v>157</v>
      </c>
      <c r="B155" s="1" t="s">
        <v>387</v>
      </c>
      <c r="C155" s="1" t="s">
        <v>382</v>
      </c>
      <c r="D155" s="1" t="s">
        <v>383</v>
      </c>
      <c r="E155" s="1" t="s">
        <v>64</v>
      </c>
      <c r="G155" s="1" t="s">
        <v>384</v>
      </c>
      <c r="H155" s="2">
        <v>37.5</v>
      </c>
      <c r="I155" s="2">
        <v>100.18333</v>
      </c>
      <c r="J155" s="3">
        <v>370.99</v>
      </c>
      <c r="K155" s="4">
        <v>-0.85</v>
      </c>
      <c r="N155" s="1">
        <v>20</v>
      </c>
      <c r="O155" s="7">
        <v>8.9921259842519596</v>
      </c>
      <c r="P155" s="7">
        <f t="shared" si="16"/>
        <v>0.95386238295387193</v>
      </c>
      <c r="Q155" s="7">
        <v>-26.3805309734513</v>
      </c>
      <c r="R155" s="9" t="e">
        <f>#REF!-Q155</f>
        <v>#REF!</v>
      </c>
      <c r="S155" s="7">
        <v>-1.6674</v>
      </c>
      <c r="T155" s="9">
        <v>0.75260000000000005</v>
      </c>
      <c r="V155" s="7"/>
      <c r="AE155" s="11">
        <v>20</v>
      </c>
      <c r="AF155" s="13">
        <v>8.9921259842519596</v>
      </c>
      <c r="AG155" s="13">
        <v>0.95386238295387193</v>
      </c>
      <c r="AH155" s="13">
        <v>-26.3805309734513</v>
      </c>
      <c r="AM155" s="1" t="s">
        <v>385</v>
      </c>
      <c r="AN155" s="1" t="s">
        <v>386</v>
      </c>
    </row>
    <row r="156" spans="1:40" x14ac:dyDescent="0.3">
      <c r="A156" s="14">
        <v>158</v>
      </c>
      <c r="B156" s="14" t="s">
        <v>388</v>
      </c>
      <c r="C156" s="14" t="s">
        <v>382</v>
      </c>
      <c r="D156" s="14" t="s">
        <v>389</v>
      </c>
      <c r="E156" s="14" t="s">
        <v>64</v>
      </c>
      <c r="F156" s="14"/>
      <c r="G156" s="14" t="s">
        <v>384</v>
      </c>
      <c r="H156" s="15">
        <v>34.116667</v>
      </c>
      <c r="I156" s="15">
        <v>96.616667000000007</v>
      </c>
      <c r="J156" s="16">
        <v>415.02</v>
      </c>
      <c r="K156" s="17">
        <v>-1.85</v>
      </c>
      <c r="L156" s="17"/>
      <c r="M156" s="17"/>
      <c r="N156" s="14">
        <v>20</v>
      </c>
      <c r="O156" s="18">
        <v>9.3464566929133799</v>
      </c>
      <c r="P156" s="18">
        <f t="shared" si="16"/>
        <v>0.97064699799863408</v>
      </c>
      <c r="Q156" s="18">
        <v>-25.3097345132743</v>
      </c>
      <c r="R156" s="19" t="e">
        <f>#REF!-Q156</f>
        <v>#REF!</v>
      </c>
      <c r="S156" s="18">
        <v>-0.44819999999999999</v>
      </c>
      <c r="T156" s="19">
        <v>0.89339999999999997</v>
      </c>
      <c r="U156" s="20"/>
      <c r="V156" s="18"/>
      <c r="W156" s="20"/>
      <c r="X156" s="20"/>
      <c r="Y156" s="20"/>
      <c r="Z156" s="20"/>
      <c r="AA156" s="20"/>
      <c r="AB156" s="20"/>
      <c r="AC156" s="20"/>
      <c r="AD156" s="20"/>
      <c r="AE156" s="21">
        <v>20</v>
      </c>
      <c r="AF156" s="22">
        <v>9.3464566929133799</v>
      </c>
      <c r="AG156" s="22">
        <v>0.97064699799863408</v>
      </c>
      <c r="AH156" s="22">
        <v>-25.3097345132743</v>
      </c>
      <c r="AI156" s="21"/>
      <c r="AJ156" s="21"/>
      <c r="AK156" s="21"/>
      <c r="AL156" s="21"/>
      <c r="AM156" s="14" t="s">
        <v>385</v>
      </c>
      <c r="AN156" s="14" t="s">
        <v>386</v>
      </c>
    </row>
    <row r="157" spans="1:40" x14ac:dyDescent="0.3">
      <c r="A157" s="1">
        <v>159</v>
      </c>
      <c r="B157" s="1" t="s">
        <v>390</v>
      </c>
      <c r="C157" s="1" t="s">
        <v>382</v>
      </c>
      <c r="D157" s="1" t="s">
        <v>389</v>
      </c>
      <c r="E157" s="1" t="s">
        <v>64</v>
      </c>
      <c r="G157" s="1" t="s">
        <v>384</v>
      </c>
      <c r="H157" s="2">
        <v>34.116667</v>
      </c>
      <c r="I157" s="2">
        <v>96.616667000000007</v>
      </c>
      <c r="J157" s="3">
        <v>415.02</v>
      </c>
      <c r="K157" s="4">
        <v>-1.85</v>
      </c>
      <c r="N157" s="1">
        <v>20</v>
      </c>
      <c r="O157" s="7">
        <v>14.582677165354301</v>
      </c>
      <c r="P157" s="7">
        <f t="shared" si="16"/>
        <v>1.1638372613899577</v>
      </c>
      <c r="Q157" s="7">
        <v>-25.460176991150401</v>
      </c>
      <c r="R157" s="9" t="e">
        <f>#REF!-Q157</f>
        <v>#REF!</v>
      </c>
      <c r="S157" s="7">
        <v>-2.8166000000000002</v>
      </c>
      <c r="T157" s="9">
        <v>0.96819999999999995</v>
      </c>
      <c r="V157" s="7"/>
      <c r="AE157" s="11">
        <v>20</v>
      </c>
      <c r="AF157" s="13">
        <v>14.582677165354301</v>
      </c>
      <c r="AG157" s="13">
        <v>1.1638372613899577</v>
      </c>
      <c r="AH157" s="13">
        <v>-25.460176991150401</v>
      </c>
      <c r="AM157" s="1" t="s">
        <v>385</v>
      </c>
      <c r="AN157" s="1" t="s">
        <v>386</v>
      </c>
    </row>
    <row r="158" spans="1:40" x14ac:dyDescent="0.3">
      <c r="A158" s="14">
        <v>160</v>
      </c>
      <c r="B158" s="14" t="s">
        <v>391</v>
      </c>
      <c r="C158" s="14" t="s">
        <v>382</v>
      </c>
      <c r="D158" s="14" t="s">
        <v>392</v>
      </c>
      <c r="E158" s="14" t="s">
        <v>64</v>
      </c>
      <c r="F158" s="14"/>
      <c r="G158" s="14" t="s">
        <v>384</v>
      </c>
      <c r="H158" s="15">
        <v>35.85</v>
      </c>
      <c r="I158" s="15">
        <v>94.083299999999994</v>
      </c>
      <c r="J158" s="16">
        <v>69.349999999999994</v>
      </c>
      <c r="K158" s="17">
        <v>-0.47</v>
      </c>
      <c r="L158" s="17"/>
      <c r="M158" s="17"/>
      <c r="N158" s="14">
        <v>20</v>
      </c>
      <c r="O158" s="18">
        <v>1.5905511811023598</v>
      </c>
      <c r="P158" s="18">
        <f t="shared" si="16"/>
        <v>0.20154764849066625</v>
      </c>
      <c r="Q158" s="18">
        <v>-26.256637168141499</v>
      </c>
      <c r="R158" s="19" t="e">
        <f>#REF!-Q158</f>
        <v>#REF!</v>
      </c>
      <c r="S158" s="18">
        <v>-1.5382</v>
      </c>
      <c r="T158" s="19">
        <v>1</v>
      </c>
      <c r="U158" s="20"/>
      <c r="V158" s="18"/>
      <c r="W158" s="20"/>
      <c r="X158" s="20"/>
      <c r="Y158" s="20"/>
      <c r="Z158" s="20"/>
      <c r="AA158" s="20"/>
      <c r="AB158" s="20"/>
      <c r="AC158" s="20"/>
      <c r="AD158" s="20"/>
      <c r="AE158" s="21">
        <v>20</v>
      </c>
      <c r="AF158" s="22">
        <v>1.5905511811023598</v>
      </c>
      <c r="AG158" s="22">
        <v>0.20154764849066625</v>
      </c>
      <c r="AH158" s="22">
        <v>-26.256637168141499</v>
      </c>
      <c r="AI158" s="21"/>
      <c r="AJ158" s="21"/>
      <c r="AK158" s="21"/>
      <c r="AL158" s="21"/>
      <c r="AM158" s="14" t="s">
        <v>385</v>
      </c>
      <c r="AN158" s="14" t="s">
        <v>386</v>
      </c>
    </row>
    <row r="159" spans="1:40" x14ac:dyDescent="0.3">
      <c r="A159" s="1">
        <v>161</v>
      </c>
      <c r="B159" s="1" t="s">
        <v>393</v>
      </c>
      <c r="C159" s="1" t="s">
        <v>382</v>
      </c>
      <c r="D159" s="1" t="s">
        <v>392</v>
      </c>
      <c r="E159" s="1" t="s">
        <v>64</v>
      </c>
      <c r="G159" s="1" t="s">
        <v>384</v>
      </c>
      <c r="H159" s="2">
        <v>35.85</v>
      </c>
      <c r="I159" s="2">
        <v>94.083299999999994</v>
      </c>
      <c r="J159" s="3">
        <v>69.349999999999994</v>
      </c>
      <c r="K159" s="4">
        <v>-0.47</v>
      </c>
      <c r="N159" s="1">
        <v>20</v>
      </c>
      <c r="O159" s="7">
        <v>0.64566929133858308</v>
      </c>
      <c r="P159" s="7">
        <f t="shared" si="16"/>
        <v>-0.1899898685722399</v>
      </c>
      <c r="Q159" s="7">
        <v>-27.106194690265401</v>
      </c>
      <c r="R159" s="9" t="e">
        <f>#REF!-Q159</f>
        <v>#REF!</v>
      </c>
      <c r="S159" s="7">
        <v>-1.7113</v>
      </c>
      <c r="T159" s="9">
        <v>0.93089999999999995</v>
      </c>
      <c r="V159" s="7"/>
      <c r="AE159" s="11">
        <v>20</v>
      </c>
      <c r="AF159" s="13">
        <v>0.64566929133858308</v>
      </c>
      <c r="AG159" s="13">
        <v>-0.1899898685722399</v>
      </c>
      <c r="AH159" s="13">
        <v>-27.106194690265401</v>
      </c>
      <c r="AM159" s="1" t="s">
        <v>385</v>
      </c>
      <c r="AN159" s="1" t="s">
        <v>386</v>
      </c>
    </row>
    <row r="160" spans="1:40" x14ac:dyDescent="0.3">
      <c r="A160" s="14">
        <v>162</v>
      </c>
      <c r="B160" s="42" t="s">
        <v>394</v>
      </c>
      <c r="C160" s="14" t="s">
        <v>395</v>
      </c>
      <c r="D160" s="14" t="s">
        <v>396</v>
      </c>
      <c r="E160" s="14" t="s">
        <v>64</v>
      </c>
      <c r="F160" s="14"/>
      <c r="G160" s="14" t="s">
        <v>397</v>
      </c>
      <c r="H160" s="15">
        <v>35.0833596387602</v>
      </c>
      <c r="I160" s="15">
        <v>47.583322571098002</v>
      </c>
      <c r="J160" s="16">
        <v>267.63</v>
      </c>
      <c r="K160" s="17">
        <v>11.9</v>
      </c>
      <c r="L160" s="17">
        <v>20.67</v>
      </c>
      <c r="M160" s="15">
        <v>0.05</v>
      </c>
      <c r="N160" s="14" t="s">
        <v>33</v>
      </c>
      <c r="O160" s="18">
        <v>0.52800000000000002</v>
      </c>
      <c r="P160" s="18">
        <f t="shared" si="16"/>
        <v>-0.27736607746618774</v>
      </c>
      <c r="Q160" s="18">
        <v>-25.47</v>
      </c>
      <c r="R160" s="19" t="e">
        <f>#REF!-Q160</f>
        <v>#REF!</v>
      </c>
      <c r="S160" s="18">
        <v>-3.8925000000000001</v>
      </c>
      <c r="T160" s="19">
        <v>0.91679999999999995</v>
      </c>
      <c r="U160" s="19">
        <v>0.05</v>
      </c>
      <c r="V160" s="18">
        <f>LOG10(U160)</f>
        <v>-1.3010299956639813</v>
      </c>
      <c r="W160" s="18">
        <v>6.42</v>
      </c>
      <c r="X160" s="18" t="e">
        <f>#REF!-W160</f>
        <v>#REF!</v>
      </c>
      <c r="Y160" s="18">
        <v>-13.680999999999999</v>
      </c>
      <c r="Z160" s="18">
        <v>0.99219999999999997</v>
      </c>
      <c r="AA160" s="18">
        <v>10.56</v>
      </c>
      <c r="AB160" s="18">
        <f t="shared" ref="AB160:AC162" si="17">AVERAGE(AA160:AA160)</f>
        <v>10.56</v>
      </c>
      <c r="AC160" s="18">
        <f t="shared" si="17"/>
        <v>10.56</v>
      </c>
      <c r="AD160" s="18">
        <f>AVERAGE(AA160:AA160)</f>
        <v>10.56</v>
      </c>
      <c r="AE160" s="21" t="s">
        <v>33</v>
      </c>
      <c r="AF160" s="22">
        <v>0.52800000000000002</v>
      </c>
      <c r="AG160" s="22">
        <v>-0.27736607746618774</v>
      </c>
      <c r="AH160" s="22">
        <v>-25.47</v>
      </c>
      <c r="AI160" s="22">
        <v>0.05</v>
      </c>
      <c r="AJ160" s="22">
        <v>-1.3010299956639813</v>
      </c>
      <c r="AK160" s="22">
        <v>6.42</v>
      </c>
      <c r="AL160" s="22">
        <v>10.56</v>
      </c>
      <c r="AM160" s="14" t="s">
        <v>398</v>
      </c>
      <c r="AN160" s="14" t="s">
        <v>399</v>
      </c>
    </row>
    <row r="161" spans="1:40" x14ac:dyDescent="0.3">
      <c r="A161" s="1">
        <v>163</v>
      </c>
      <c r="B161" s="40" t="s">
        <v>400</v>
      </c>
      <c r="C161" s="1" t="s">
        <v>395</v>
      </c>
      <c r="D161" s="1" t="s">
        <v>396</v>
      </c>
      <c r="E161" s="1" t="s">
        <v>64</v>
      </c>
      <c r="G161" s="1" t="s">
        <v>397</v>
      </c>
      <c r="H161" s="2">
        <v>35.0833596387602</v>
      </c>
      <c r="I161" s="2">
        <v>47.583322571098002</v>
      </c>
      <c r="J161" s="3">
        <v>267.63</v>
      </c>
      <c r="K161" s="4">
        <v>11.9</v>
      </c>
      <c r="L161" s="4">
        <v>20.67</v>
      </c>
      <c r="M161" s="2">
        <v>2.8000000000000004E-2</v>
      </c>
      <c r="N161" s="1" t="s">
        <v>33</v>
      </c>
      <c r="O161" s="7">
        <v>0.28100000000000003</v>
      </c>
      <c r="P161" s="7">
        <f t="shared" si="16"/>
        <v>-0.55129368009492008</v>
      </c>
      <c r="Q161" s="7">
        <v>-24.43</v>
      </c>
      <c r="R161" s="9" t="e">
        <f>#REF!-Q161</f>
        <v>#REF!</v>
      </c>
      <c r="S161" s="7">
        <v>-3.4729000000000001</v>
      </c>
      <c r="T161" s="9">
        <v>0.55220000000000002</v>
      </c>
      <c r="U161" s="9">
        <v>2.8000000000000004E-2</v>
      </c>
      <c r="V161" s="7">
        <f>LOG10(U161)</f>
        <v>-1.5528419686577808</v>
      </c>
      <c r="W161" s="7">
        <v>9.84</v>
      </c>
      <c r="X161" s="7" t="e">
        <f>#REF!-W161</f>
        <v>#REF!</v>
      </c>
      <c r="Y161" s="7">
        <v>-11.457000000000001</v>
      </c>
      <c r="Z161" s="7">
        <v>0.99939999999999996</v>
      </c>
      <c r="AA161" s="7">
        <v>10.035714285714285</v>
      </c>
      <c r="AB161" s="7">
        <f t="shared" si="17"/>
        <v>10.035714285714285</v>
      </c>
      <c r="AC161" s="7">
        <f t="shared" si="17"/>
        <v>10.035714285714285</v>
      </c>
      <c r="AD161" s="7">
        <f>AVERAGE(AA161:AA161)</f>
        <v>10.035714285714285</v>
      </c>
      <c r="AE161" s="11" t="s">
        <v>33</v>
      </c>
      <c r="AF161" s="13">
        <v>0.28100000000000003</v>
      </c>
      <c r="AG161" s="13">
        <v>-0.55129368009492008</v>
      </c>
      <c r="AH161" s="13">
        <v>-24.43</v>
      </c>
      <c r="AI161" s="13">
        <v>2.8000000000000004E-2</v>
      </c>
      <c r="AJ161" s="13">
        <v>-1.5528419686577808</v>
      </c>
      <c r="AK161" s="13">
        <v>9.84</v>
      </c>
      <c r="AL161" s="13">
        <v>10.035714285714285</v>
      </c>
      <c r="AM161" s="1" t="s">
        <v>398</v>
      </c>
      <c r="AN161" s="1" t="s">
        <v>399</v>
      </c>
    </row>
    <row r="162" spans="1:40" x14ac:dyDescent="0.3">
      <c r="A162" s="14">
        <v>164</v>
      </c>
      <c r="B162" s="42" t="s">
        <v>401</v>
      </c>
      <c r="C162" s="14" t="s">
        <v>395</v>
      </c>
      <c r="D162" s="14" t="s">
        <v>396</v>
      </c>
      <c r="E162" s="14" t="s">
        <v>64</v>
      </c>
      <c r="F162" s="14"/>
      <c r="G162" s="14" t="s">
        <v>397</v>
      </c>
      <c r="H162" s="15">
        <v>35.0833596387602</v>
      </c>
      <c r="I162" s="15">
        <v>47.583322571098002</v>
      </c>
      <c r="J162" s="16">
        <v>267.63</v>
      </c>
      <c r="K162" s="17">
        <v>11.9</v>
      </c>
      <c r="L162" s="17">
        <v>17.329999999999998</v>
      </c>
      <c r="M162" s="15">
        <v>1.7999999999999999E-2</v>
      </c>
      <c r="N162" s="14" t="s">
        <v>33</v>
      </c>
      <c r="O162" s="18">
        <v>0.152</v>
      </c>
      <c r="P162" s="18">
        <f t="shared" si="16"/>
        <v>-0.81815641205522749</v>
      </c>
      <c r="Q162" s="18">
        <v>-24.2</v>
      </c>
      <c r="R162" s="19" t="e">
        <f>#REF!-Q162</f>
        <v>#REF!</v>
      </c>
      <c r="S162" s="18">
        <v>-0.8226</v>
      </c>
      <c r="T162" s="19">
        <v>0.68559999999999999</v>
      </c>
      <c r="U162" s="19">
        <v>1.7999999999999999E-2</v>
      </c>
      <c r="V162" s="18">
        <f>LOG10(U162)</f>
        <v>-1.744727494896694</v>
      </c>
      <c r="W162" s="18">
        <v>11.11</v>
      </c>
      <c r="X162" s="18" t="e">
        <f>#REF!-W162</f>
        <v>#REF!</v>
      </c>
      <c r="Y162" s="18">
        <v>-13.993</v>
      </c>
      <c r="Z162" s="18">
        <v>0.8306</v>
      </c>
      <c r="AA162" s="18">
        <v>8.4444444444444446</v>
      </c>
      <c r="AB162" s="18">
        <f t="shared" si="17"/>
        <v>8.4444444444444446</v>
      </c>
      <c r="AC162" s="18">
        <f t="shared" si="17"/>
        <v>8.4444444444444446</v>
      </c>
      <c r="AD162" s="18">
        <f>AVERAGE(AA162:AA162)</f>
        <v>8.4444444444444446</v>
      </c>
      <c r="AE162" s="21" t="s">
        <v>33</v>
      </c>
      <c r="AF162" s="22">
        <v>0.152</v>
      </c>
      <c r="AG162" s="22">
        <v>-0.81815641205522749</v>
      </c>
      <c r="AH162" s="22">
        <v>-24.2</v>
      </c>
      <c r="AI162" s="22">
        <v>1.7999999999999999E-2</v>
      </c>
      <c r="AJ162" s="22">
        <v>-1.744727494896694</v>
      </c>
      <c r="AK162" s="22">
        <v>11.11</v>
      </c>
      <c r="AL162" s="22">
        <v>8.4444444444444446</v>
      </c>
      <c r="AM162" s="14" t="s">
        <v>398</v>
      </c>
      <c r="AN162" s="14" t="s">
        <v>399</v>
      </c>
    </row>
    <row r="163" spans="1:40" x14ac:dyDescent="0.3">
      <c r="A163" s="1">
        <v>165</v>
      </c>
      <c r="B163" s="1" t="s">
        <v>402</v>
      </c>
      <c r="C163" s="1" t="s">
        <v>403</v>
      </c>
      <c r="D163" s="1" t="s">
        <v>44</v>
      </c>
      <c r="E163" s="1" t="s">
        <v>30</v>
      </c>
      <c r="F163" s="1" t="s">
        <v>90</v>
      </c>
      <c r="G163" s="1" t="s">
        <v>397</v>
      </c>
      <c r="H163" s="2">
        <v>48.327946966705902</v>
      </c>
      <c r="I163" s="2">
        <v>8.1863586028633701</v>
      </c>
      <c r="J163" s="3">
        <v>866.95</v>
      </c>
      <c r="K163" s="4">
        <v>9.14</v>
      </c>
      <c r="N163" s="1" t="s">
        <v>39</v>
      </c>
      <c r="AE163" s="11" t="s">
        <v>39</v>
      </c>
      <c r="AF163" s="13">
        <v>40.547959724430299</v>
      </c>
      <c r="AG163" s="13">
        <v>1.6079690064457242</v>
      </c>
      <c r="AH163" s="13">
        <v>-29.1083955555555</v>
      </c>
      <c r="AM163" s="1" t="s">
        <v>404</v>
      </c>
      <c r="AN163" s="1" t="s">
        <v>405</v>
      </c>
    </row>
    <row r="164" spans="1:40" x14ac:dyDescent="0.3">
      <c r="A164" s="14">
        <v>166</v>
      </c>
      <c r="B164" s="14" t="s">
        <v>406</v>
      </c>
      <c r="C164" s="14" t="s">
        <v>407</v>
      </c>
      <c r="D164" s="14" t="s">
        <v>44</v>
      </c>
      <c r="E164" s="14" t="s">
        <v>30</v>
      </c>
      <c r="F164" s="14"/>
      <c r="G164" s="14" t="s">
        <v>118</v>
      </c>
      <c r="H164" s="15">
        <v>-43.88</v>
      </c>
      <c r="I164" s="15">
        <v>169.05</v>
      </c>
      <c r="J164" s="16">
        <v>2170.5500000000002</v>
      </c>
      <c r="K164" s="17">
        <v>10.77</v>
      </c>
      <c r="L164" s="17">
        <v>3.5</v>
      </c>
      <c r="M164" s="17">
        <v>0.2103333333333329</v>
      </c>
      <c r="N164" s="14" t="s">
        <v>408</v>
      </c>
      <c r="O164" s="63"/>
      <c r="P164" s="18"/>
      <c r="Q164" s="18"/>
      <c r="R164" s="19"/>
      <c r="S164" s="18"/>
      <c r="T164" s="19"/>
      <c r="U164" s="23"/>
      <c r="V164" s="23"/>
      <c r="W164" s="23"/>
      <c r="X164" s="20"/>
      <c r="Y164" s="20"/>
      <c r="Z164" s="20"/>
      <c r="AA164" s="63"/>
      <c r="AB164" s="63"/>
      <c r="AC164" s="63"/>
      <c r="AD164" s="63"/>
      <c r="AE164" s="21" t="s">
        <v>408</v>
      </c>
      <c r="AF164" s="22">
        <v>38.328835978835897</v>
      </c>
      <c r="AG164" s="22">
        <v>1.5835256302210992</v>
      </c>
      <c r="AH164" s="22">
        <v>-29.9378627093351</v>
      </c>
      <c r="AI164" s="39">
        <v>1.02</v>
      </c>
      <c r="AJ164" s="39">
        <v>8.6001717619175692E-3</v>
      </c>
      <c r="AK164" s="39">
        <v>-2.4479030657544198</v>
      </c>
      <c r="AL164" s="39">
        <v>37.57729017532931</v>
      </c>
      <c r="AM164" s="14" t="s">
        <v>409</v>
      </c>
      <c r="AN164" s="14" t="s">
        <v>410</v>
      </c>
    </row>
    <row r="165" spans="1:40" x14ac:dyDescent="0.3">
      <c r="A165" s="1">
        <v>167</v>
      </c>
      <c r="B165" s="1" t="s">
        <v>411</v>
      </c>
      <c r="C165" s="1" t="s">
        <v>412</v>
      </c>
      <c r="D165" s="1" t="s">
        <v>44</v>
      </c>
      <c r="E165" s="1" t="s">
        <v>30</v>
      </c>
      <c r="F165" s="1" t="s">
        <v>189</v>
      </c>
      <c r="H165" s="2">
        <v>47.302777777777777</v>
      </c>
      <c r="I165" s="2">
        <v>4.0788888888888888</v>
      </c>
      <c r="J165" s="3">
        <v>680.01</v>
      </c>
      <c r="K165" s="4">
        <v>9.86</v>
      </c>
      <c r="M165" s="4" t="e">
        <f>#REF!</f>
        <v>#REF!</v>
      </c>
      <c r="N165" s="3" t="s">
        <v>413</v>
      </c>
      <c r="O165" s="101">
        <v>47.4</v>
      </c>
      <c r="P165" s="7">
        <f t="shared" ref="P165:P170" si="18">LOG10(O165)</f>
        <v>1.675778341674085</v>
      </c>
      <c r="Q165" s="7">
        <v>-28.4</v>
      </c>
      <c r="U165" s="102">
        <v>1.6</v>
      </c>
      <c r="V165" s="31">
        <f>LOG10(U165)</f>
        <v>0.20411998265592479</v>
      </c>
      <c r="W165" s="102">
        <v>-4.3</v>
      </c>
      <c r="AA165" s="68">
        <f>O165/U165</f>
        <v>29.624999999999996</v>
      </c>
      <c r="AB165" s="68"/>
      <c r="AC165" s="68"/>
      <c r="AD165" s="68"/>
      <c r="AE165" s="11" t="s">
        <v>413</v>
      </c>
      <c r="AF165" s="32">
        <v>47.4</v>
      </c>
      <c r="AG165" s="32">
        <f t="shared" ref="AG165:AG170" si="19">LOG10(AF165)</f>
        <v>1.675778341674085</v>
      </c>
      <c r="AH165" s="32">
        <v>-28.4</v>
      </c>
      <c r="AI165" s="32">
        <v>1.6</v>
      </c>
      <c r="AJ165" s="32">
        <f t="shared" ref="AJ165:AJ170" si="20">LOG10(AI165)</f>
        <v>0.20411998265592479</v>
      </c>
      <c r="AK165" s="32">
        <v>-4.3</v>
      </c>
      <c r="AL165" s="32">
        <v>29.624999999999996</v>
      </c>
      <c r="AM165" s="1" t="s">
        <v>414</v>
      </c>
      <c r="AN165" s="1" t="s">
        <v>415</v>
      </c>
    </row>
    <row r="166" spans="1:40" x14ac:dyDescent="0.3">
      <c r="A166" s="14">
        <v>168</v>
      </c>
      <c r="B166" s="14" t="s">
        <v>417</v>
      </c>
      <c r="C166" s="14" t="s">
        <v>418</v>
      </c>
      <c r="D166" s="14" t="s">
        <v>262</v>
      </c>
      <c r="E166" s="14" t="s">
        <v>30</v>
      </c>
      <c r="F166" s="14" t="s">
        <v>225</v>
      </c>
      <c r="G166" s="14"/>
      <c r="H166" s="15">
        <v>23.160290330789</v>
      </c>
      <c r="I166" s="15">
        <v>112.51003429168</v>
      </c>
      <c r="J166" s="16">
        <v>1659.55</v>
      </c>
      <c r="K166" s="17">
        <v>22.23</v>
      </c>
      <c r="L166" s="17"/>
      <c r="M166" s="17">
        <f>U166</f>
        <v>0.21629752066115698</v>
      </c>
      <c r="N166" s="16">
        <v>5</v>
      </c>
      <c r="O166" s="104">
        <v>2.8372529644268698</v>
      </c>
      <c r="P166" s="18">
        <f t="shared" si="18"/>
        <v>0.45289805844550113</v>
      </c>
      <c r="Q166" s="18">
        <v>-27.3822554363094</v>
      </c>
      <c r="R166" s="19" t="e">
        <f>#REF!-Q166</f>
        <v>#REF!</v>
      </c>
      <c r="S166" s="18">
        <v>-5.2188999999999997</v>
      </c>
      <c r="T166" s="19">
        <v>0.99770000000000003</v>
      </c>
      <c r="U166" s="105">
        <v>0.21629752066115698</v>
      </c>
      <c r="V166" s="106">
        <f>LOG10(U166)</f>
        <v>-0.66494845869012509</v>
      </c>
      <c r="W166" s="107">
        <v>3.2722513089005201</v>
      </c>
      <c r="X166" s="23" t="e">
        <f>#REF!-W166</f>
        <v>#REF!</v>
      </c>
      <c r="Y166" s="108">
        <v>-13.615</v>
      </c>
      <c r="Z166" s="108">
        <v>0.99829999999999997</v>
      </c>
      <c r="AA166" s="63">
        <f>O166/U166</f>
        <v>13.117362398580594</v>
      </c>
      <c r="AB166" s="63">
        <f t="shared" ref="AB166:AC170" si="21">AVERAGE(AA166:AA166)</f>
        <v>13.117362398580594</v>
      </c>
      <c r="AC166" s="63">
        <f t="shared" si="21"/>
        <v>13.117362398580594</v>
      </c>
      <c r="AD166" s="63">
        <f>AVERAGE(AA166:AA166)</f>
        <v>13.117362398580594</v>
      </c>
      <c r="AE166" s="21">
        <v>5</v>
      </c>
      <c r="AF166" s="22">
        <v>2.8372529644268698</v>
      </c>
      <c r="AG166" s="22">
        <f t="shared" si="19"/>
        <v>0.45289805844550113</v>
      </c>
      <c r="AH166" s="22">
        <v>-27.3822554363094</v>
      </c>
      <c r="AI166" s="39">
        <v>0.21629752066115698</v>
      </c>
      <c r="AJ166" s="39">
        <f t="shared" si="20"/>
        <v>-0.66494845869012509</v>
      </c>
      <c r="AK166" s="39">
        <v>3.2722513089005201</v>
      </c>
      <c r="AL166" s="64">
        <v>13.117362398580594</v>
      </c>
      <c r="AM166" s="14" t="s">
        <v>419</v>
      </c>
      <c r="AN166" s="14" t="s">
        <v>420</v>
      </c>
    </row>
    <row r="167" spans="1:40" x14ac:dyDescent="0.3">
      <c r="A167" s="1">
        <v>169</v>
      </c>
      <c r="B167" s="1" t="s">
        <v>421</v>
      </c>
      <c r="C167" s="1" t="s">
        <v>418</v>
      </c>
      <c r="D167" s="1" t="s">
        <v>262</v>
      </c>
      <c r="E167" s="1" t="s">
        <v>30</v>
      </c>
      <c r="F167" s="1" t="s">
        <v>45</v>
      </c>
      <c r="H167" s="2">
        <v>23.160290330789</v>
      </c>
      <c r="I167" s="2">
        <v>112.51003429168</v>
      </c>
      <c r="J167" s="3">
        <v>1659.55</v>
      </c>
      <c r="K167" s="4">
        <v>22.23</v>
      </c>
      <c r="M167" s="4">
        <f>U167</f>
        <v>0.21045100354191199</v>
      </c>
      <c r="N167" s="3">
        <v>5</v>
      </c>
      <c r="O167" s="101">
        <v>2.9281620553359602</v>
      </c>
      <c r="P167" s="7">
        <f t="shared" si="18"/>
        <v>0.46659510851702257</v>
      </c>
      <c r="Q167" s="7">
        <v>-25.7944597404056</v>
      </c>
      <c r="R167" s="9" t="e">
        <f>#REF!-Q167</f>
        <v>#REF!</v>
      </c>
      <c r="S167" s="7">
        <v>-4.0974000000000004</v>
      </c>
      <c r="T167" s="9">
        <v>0.67120000000000002</v>
      </c>
      <c r="U167" s="102">
        <v>0.21045100354191199</v>
      </c>
      <c r="V167" s="31">
        <f>LOG10(U167)</f>
        <v>-0.67684899896478001</v>
      </c>
      <c r="W167" s="102">
        <v>2.8272251308900498</v>
      </c>
      <c r="X167" s="31" t="e">
        <f>#REF!-W167</f>
        <v>#REF!</v>
      </c>
      <c r="Y167" s="103">
        <v>-11.278</v>
      </c>
      <c r="Z167" s="103">
        <v>0.99660000000000004</v>
      </c>
      <c r="AA167" s="68">
        <f>O167/U167</f>
        <v>13.913747171810504</v>
      </c>
      <c r="AB167" s="68">
        <f t="shared" si="21"/>
        <v>13.913747171810504</v>
      </c>
      <c r="AC167" s="68">
        <f t="shared" si="21"/>
        <v>13.913747171810504</v>
      </c>
      <c r="AD167" s="68">
        <f>AVERAGE(AA167:AA167)</f>
        <v>13.913747171810504</v>
      </c>
      <c r="AE167" s="11">
        <v>5</v>
      </c>
      <c r="AF167" s="13">
        <v>2.9281620553359602</v>
      </c>
      <c r="AG167" s="13">
        <f t="shared" si="19"/>
        <v>0.46659510851702257</v>
      </c>
      <c r="AH167" s="13">
        <v>-25.7944597404056</v>
      </c>
      <c r="AI167" s="32">
        <v>0.21045100354191199</v>
      </c>
      <c r="AJ167" s="32">
        <f t="shared" si="20"/>
        <v>-0.67684899896478001</v>
      </c>
      <c r="AK167" s="32">
        <v>2.8272251308900498</v>
      </c>
      <c r="AL167" s="92">
        <v>13.913747171810504</v>
      </c>
      <c r="AM167" s="1" t="s">
        <v>419</v>
      </c>
      <c r="AN167" s="1" t="s">
        <v>420</v>
      </c>
    </row>
    <row r="168" spans="1:40" x14ac:dyDescent="0.3">
      <c r="A168" s="69">
        <v>170</v>
      </c>
      <c r="B168" s="69" t="s">
        <v>422</v>
      </c>
      <c r="C168" s="69" t="s">
        <v>418</v>
      </c>
      <c r="D168" s="69" t="s">
        <v>262</v>
      </c>
      <c r="E168" s="70" t="s">
        <v>30</v>
      </c>
      <c r="F168" s="69" t="s">
        <v>90</v>
      </c>
      <c r="G168" s="69"/>
      <c r="H168" s="70">
        <v>23.160290330789</v>
      </c>
      <c r="I168" s="70">
        <v>112.51003429168</v>
      </c>
      <c r="J168" s="71">
        <v>1659.55</v>
      </c>
      <c r="K168" s="72">
        <v>22.23</v>
      </c>
      <c r="L168" s="72"/>
      <c r="M168" s="72">
        <f>U168</f>
        <v>0.125390791027154</v>
      </c>
      <c r="N168" s="71">
        <v>5</v>
      </c>
      <c r="O168" s="109">
        <v>1.85546772068511</v>
      </c>
      <c r="P168" s="74">
        <f t="shared" si="18"/>
        <v>0.26845340338958412</v>
      </c>
      <c r="Q168" s="74">
        <v>-25.078833511265898</v>
      </c>
      <c r="R168" s="75" t="e">
        <f>#REF!-Q168</f>
        <v>#REF!</v>
      </c>
      <c r="S168" s="73">
        <v>-6.5012999999999996</v>
      </c>
      <c r="T168" s="75">
        <v>0.99419999999999997</v>
      </c>
      <c r="U168" s="110">
        <v>0.125390791027154</v>
      </c>
      <c r="V168" s="78">
        <f>LOG10(U168)</f>
        <v>-0.90173435786694489</v>
      </c>
      <c r="W168" s="111">
        <v>1.8848167539267</v>
      </c>
      <c r="X168" s="76" t="e">
        <f>#REF!-W168</f>
        <v>#REF!</v>
      </c>
      <c r="Y168" s="112">
        <v>-18.189</v>
      </c>
      <c r="Z168" s="112">
        <v>0.99990000000000001</v>
      </c>
      <c r="AA168" s="113">
        <f>O168/U168</f>
        <v>14.797479986255922</v>
      </c>
      <c r="AB168" s="113">
        <f>AVERAGE(AA168:AA168)</f>
        <v>14.797479986255922</v>
      </c>
      <c r="AC168" s="113">
        <f>AVERAGE(AB168:AB168)</f>
        <v>14.797479986255922</v>
      </c>
      <c r="AD168" s="113">
        <f>AVERAGE(AA168:AA168)</f>
        <v>14.797479986255922</v>
      </c>
      <c r="AE168" s="80">
        <v>5</v>
      </c>
      <c r="AF168" s="114">
        <v>1.85546772068511</v>
      </c>
      <c r="AG168" s="81">
        <f t="shared" si="19"/>
        <v>0.26845340338958412</v>
      </c>
      <c r="AH168" s="81">
        <v>-25.078833511265898</v>
      </c>
      <c r="AI168" s="82">
        <v>0.125390791027154</v>
      </c>
      <c r="AJ168" s="82">
        <f t="shared" si="20"/>
        <v>-0.90173435786694489</v>
      </c>
      <c r="AK168" s="82">
        <v>1.8848167539267</v>
      </c>
      <c r="AL168" s="115">
        <v>14.797479986255922</v>
      </c>
      <c r="AM168" s="69" t="s">
        <v>419</v>
      </c>
      <c r="AN168" s="69" t="s">
        <v>420</v>
      </c>
    </row>
    <row r="169" spans="1:40" x14ac:dyDescent="0.3">
      <c r="A169" s="1">
        <v>171</v>
      </c>
      <c r="B169" s="1" t="s">
        <v>423</v>
      </c>
      <c r="C169" s="1" t="s">
        <v>424</v>
      </c>
      <c r="D169" s="1" t="s">
        <v>262</v>
      </c>
      <c r="E169" s="1" t="s">
        <v>30</v>
      </c>
      <c r="F169" s="1" t="s">
        <v>225</v>
      </c>
      <c r="G169" s="1" t="s">
        <v>136</v>
      </c>
      <c r="H169" s="2">
        <v>18.081675678699099</v>
      </c>
      <c r="I169" s="2">
        <v>-66.903616303892804</v>
      </c>
      <c r="J169" s="3">
        <v>1413</v>
      </c>
      <c r="K169" s="4">
        <v>25.3</v>
      </c>
      <c r="L169" s="4">
        <v>48</v>
      </c>
      <c r="M169" s="4">
        <f>U169</f>
        <v>0.5</v>
      </c>
      <c r="N169" s="1" t="s">
        <v>416</v>
      </c>
      <c r="O169" s="7">
        <v>7.3</v>
      </c>
      <c r="P169" s="7">
        <f t="shared" si="18"/>
        <v>0.86332286012045589</v>
      </c>
      <c r="Q169" s="7">
        <v>-27.1</v>
      </c>
      <c r="R169" s="9" t="e">
        <f>#REF!-Q169</f>
        <v>#REF!</v>
      </c>
      <c r="S169" s="7">
        <v>-3.4110999999999998</v>
      </c>
      <c r="T169" s="9">
        <v>0.92820000000000003</v>
      </c>
      <c r="U169" s="9">
        <v>0.5</v>
      </c>
      <c r="V169" s="7">
        <f>LOG10(U169)</f>
        <v>-0.3010299956639812</v>
      </c>
      <c r="W169" s="7">
        <v>1.9</v>
      </c>
      <c r="X169" s="68" t="e">
        <f>#REF!-W169</f>
        <v>#REF!</v>
      </c>
      <c r="Y169" s="10">
        <v>-7.3833000000000002</v>
      </c>
      <c r="Z169" s="10">
        <v>0.96650000000000003</v>
      </c>
      <c r="AA169" s="68">
        <f>O169/U169</f>
        <v>14.6</v>
      </c>
      <c r="AB169" s="68">
        <f t="shared" si="21"/>
        <v>14.6</v>
      </c>
      <c r="AC169" s="68">
        <f t="shared" si="21"/>
        <v>14.6</v>
      </c>
      <c r="AD169" s="68">
        <f>AVERAGE(AA169:AA169)</f>
        <v>14.6</v>
      </c>
      <c r="AE169" s="11" t="s">
        <v>416</v>
      </c>
      <c r="AF169" s="13">
        <v>7.3</v>
      </c>
      <c r="AG169" s="13">
        <f t="shared" si="19"/>
        <v>0.86332286012045589</v>
      </c>
      <c r="AH169" s="13">
        <v>-27.1</v>
      </c>
      <c r="AI169" s="13">
        <v>0.5</v>
      </c>
      <c r="AJ169" s="13">
        <f t="shared" si="20"/>
        <v>-0.3010299956639812</v>
      </c>
      <c r="AK169" s="13">
        <v>1.9</v>
      </c>
      <c r="AL169" s="92">
        <v>14.6</v>
      </c>
      <c r="AM169" s="1" t="s">
        <v>425</v>
      </c>
      <c r="AN169" s="1" t="s">
        <v>426</v>
      </c>
    </row>
    <row r="170" spans="1:40" ht="17.399999999999999" customHeight="1" x14ac:dyDescent="0.3">
      <c r="A170" s="14">
        <v>172</v>
      </c>
      <c r="B170" s="14" t="s">
        <v>427</v>
      </c>
      <c r="C170" s="26" t="s">
        <v>428</v>
      </c>
      <c r="D170" s="14" t="s">
        <v>269</v>
      </c>
      <c r="E170" s="14" t="s">
        <v>30</v>
      </c>
      <c r="F170" s="14"/>
      <c r="G170" s="14" t="s">
        <v>136</v>
      </c>
      <c r="H170" s="15">
        <v>21.9199299621277</v>
      </c>
      <c r="I170" s="15">
        <v>101.27794163291099</v>
      </c>
      <c r="J170" s="16">
        <v>1322.31</v>
      </c>
      <c r="K170" s="17">
        <v>20.170000000000002</v>
      </c>
      <c r="L170" s="17">
        <v>30</v>
      </c>
      <c r="M170" s="17">
        <f>U170</f>
        <v>0.2</v>
      </c>
      <c r="N170" s="14" t="s">
        <v>429</v>
      </c>
      <c r="O170" s="18">
        <v>2.2999999999999998</v>
      </c>
      <c r="P170" s="18">
        <f t="shared" si="18"/>
        <v>0.36172783601759284</v>
      </c>
      <c r="Q170" s="18">
        <v>-27.3</v>
      </c>
      <c r="R170" s="19" t="e">
        <f>#REF!-Q170</f>
        <v>#REF!</v>
      </c>
      <c r="S170" s="18">
        <v>-5.8434999999999997</v>
      </c>
      <c r="T170" s="19">
        <v>0.91310000000000002</v>
      </c>
      <c r="U170" s="19">
        <v>0.2</v>
      </c>
      <c r="V170" s="18"/>
      <c r="W170" s="18">
        <v>7.1</v>
      </c>
      <c r="X170" s="116"/>
      <c r="Y170" s="14"/>
      <c r="Z170" s="14"/>
      <c r="AA170" s="63">
        <v>11.499999999999998</v>
      </c>
      <c r="AB170" s="63">
        <f t="shared" si="21"/>
        <v>11.499999999999998</v>
      </c>
      <c r="AC170" s="63">
        <f t="shared" si="21"/>
        <v>11.499999999999998</v>
      </c>
      <c r="AD170" s="63">
        <f>AVERAGE(AA170:AA170)</f>
        <v>11.499999999999998</v>
      </c>
      <c r="AE170" s="21" t="s">
        <v>429</v>
      </c>
      <c r="AF170" s="22">
        <v>2.2999999999999998</v>
      </c>
      <c r="AG170" s="22">
        <f t="shared" si="19"/>
        <v>0.36172783601759284</v>
      </c>
      <c r="AH170" s="22">
        <v>-27.3</v>
      </c>
      <c r="AI170" s="22">
        <v>0.2</v>
      </c>
      <c r="AJ170" s="22">
        <f t="shared" si="20"/>
        <v>-0.69897000433601875</v>
      </c>
      <c r="AK170" s="22">
        <v>7.1</v>
      </c>
      <c r="AL170" s="64">
        <v>11.499999999999998</v>
      </c>
      <c r="AM170" s="14" t="s">
        <v>425</v>
      </c>
      <c r="AN170" s="14" t="s">
        <v>426</v>
      </c>
    </row>
    <row r="171" spans="1:40" x14ac:dyDescent="0.3">
      <c r="A171" s="1">
        <v>173</v>
      </c>
      <c r="B171" s="1" t="s">
        <v>430</v>
      </c>
      <c r="C171" s="1" t="s">
        <v>75</v>
      </c>
      <c r="D171" s="1" t="s">
        <v>44</v>
      </c>
      <c r="E171" s="1" t="s">
        <v>30</v>
      </c>
      <c r="F171" s="1" t="s">
        <v>30</v>
      </c>
      <c r="G171" s="117" t="s">
        <v>76</v>
      </c>
      <c r="H171" s="2">
        <v>45.166666666666664</v>
      </c>
      <c r="I171" s="2">
        <v>-62.633333333333333</v>
      </c>
      <c r="J171" s="3">
        <v>996.68</v>
      </c>
      <c r="K171" s="4">
        <v>6.96</v>
      </c>
      <c r="N171" s="11" t="s">
        <v>77</v>
      </c>
      <c r="O171" s="11">
        <v>51.59</v>
      </c>
      <c r="P171" s="11">
        <v>-26.9</v>
      </c>
      <c r="R171" s="32">
        <v>1.2</v>
      </c>
      <c r="S171" s="11"/>
      <c r="T171" s="11"/>
      <c r="AA171" s="103">
        <v>29.233332999999998</v>
      </c>
      <c r="AM171" s="1" t="s">
        <v>78</v>
      </c>
      <c r="AN171" s="1" t="s">
        <v>79</v>
      </c>
    </row>
    <row r="172" spans="1:40" x14ac:dyDescent="0.3">
      <c r="A172" s="14">
        <v>174</v>
      </c>
      <c r="B172" s="1" t="s">
        <v>431</v>
      </c>
      <c r="C172" s="1" t="s">
        <v>75</v>
      </c>
      <c r="D172" s="1" t="s">
        <v>44</v>
      </c>
      <c r="E172" s="1" t="s">
        <v>30</v>
      </c>
      <c r="F172" s="1" t="s">
        <v>30</v>
      </c>
      <c r="G172" s="117" t="s">
        <v>76</v>
      </c>
      <c r="H172" s="2">
        <v>45.166666666666664</v>
      </c>
      <c r="I172" s="2">
        <v>-62.633333333333333</v>
      </c>
      <c r="J172" s="3">
        <v>996.68</v>
      </c>
      <c r="K172" s="4">
        <v>6.96</v>
      </c>
      <c r="N172" s="11" t="s">
        <v>77</v>
      </c>
      <c r="O172" s="11">
        <v>50.47</v>
      </c>
      <c r="P172" s="11">
        <v>-27.6</v>
      </c>
      <c r="R172" s="32">
        <v>2.1</v>
      </c>
      <c r="S172" s="11"/>
      <c r="T172" s="11"/>
      <c r="AA172" s="103">
        <v>28.533332999999999</v>
      </c>
      <c r="AM172" s="1" t="s">
        <v>78</v>
      </c>
      <c r="AN172" s="1" t="s">
        <v>79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5FF3-8D9C-47B2-AC16-1287FBF2AD28}">
  <dimension ref="A1:AO4"/>
  <sheetViews>
    <sheetView workbookViewId="0">
      <selection activeCell="A4" sqref="A4:XFD4"/>
    </sheetView>
  </sheetViews>
  <sheetFormatPr defaultRowHeight="14.4" x14ac:dyDescent="0.3"/>
  <sheetData>
    <row r="1" spans="1:41" ht="26.4" x14ac:dyDescent="0.3">
      <c r="A1" s="1" t="s">
        <v>0</v>
      </c>
      <c r="B1" s="1" t="s">
        <v>435</v>
      </c>
      <c r="C1" s="1" t="s">
        <v>1</v>
      </c>
      <c r="D1" s="1" t="s">
        <v>436</v>
      </c>
      <c r="E1" s="1" t="s">
        <v>437</v>
      </c>
      <c r="F1" s="1" t="s">
        <v>3</v>
      </c>
      <c r="G1" s="1" t="s">
        <v>4</v>
      </c>
      <c r="H1" s="2" t="s">
        <v>433</v>
      </c>
      <c r="I1" s="2" t="s">
        <v>434</v>
      </c>
      <c r="J1" s="2" t="s">
        <v>2</v>
      </c>
      <c r="K1" s="3" t="s">
        <v>5</v>
      </c>
      <c r="L1" s="4" t="s">
        <v>432</v>
      </c>
      <c r="M1" s="5" t="s">
        <v>6</v>
      </c>
      <c r="N1" s="5" t="s">
        <v>7</v>
      </c>
      <c r="O1" s="1" t="s">
        <v>8</v>
      </c>
      <c r="P1" s="6" t="s">
        <v>9</v>
      </c>
      <c r="Q1" s="7" t="s">
        <v>10</v>
      </c>
      <c r="R1" s="6" t="s">
        <v>11</v>
      </c>
      <c r="S1" s="8" t="s">
        <v>12</v>
      </c>
      <c r="T1" s="6" t="s">
        <v>13</v>
      </c>
      <c r="U1" s="9" t="s">
        <v>14</v>
      </c>
      <c r="V1" s="10" t="s">
        <v>15</v>
      </c>
      <c r="W1" s="10" t="s">
        <v>16</v>
      </c>
      <c r="X1" s="6" t="s">
        <v>17</v>
      </c>
      <c r="Y1" s="8" t="s">
        <v>18</v>
      </c>
      <c r="Z1" s="6" t="s">
        <v>19</v>
      </c>
      <c r="AA1" s="6" t="s">
        <v>20</v>
      </c>
      <c r="AB1" s="10" t="s">
        <v>21</v>
      </c>
      <c r="AC1" s="10" t="s">
        <v>22</v>
      </c>
      <c r="AD1" s="10" t="s">
        <v>23</v>
      </c>
      <c r="AE1" s="10" t="s">
        <v>24</v>
      </c>
      <c r="AF1" s="11" t="s">
        <v>8</v>
      </c>
      <c r="AG1" s="12" t="s">
        <v>9</v>
      </c>
      <c r="AH1" s="13" t="s">
        <v>10</v>
      </c>
      <c r="AI1" s="12" t="s">
        <v>11</v>
      </c>
      <c r="AJ1" s="11" t="s">
        <v>15</v>
      </c>
      <c r="AK1" s="11" t="s">
        <v>16</v>
      </c>
      <c r="AL1" s="12" t="s">
        <v>17</v>
      </c>
      <c r="AM1" s="11" t="s">
        <v>21</v>
      </c>
      <c r="AN1" s="1" t="s">
        <v>25</v>
      </c>
      <c r="AO1" s="1" t="s">
        <v>26</v>
      </c>
    </row>
    <row r="2" spans="1:41" x14ac:dyDescent="0.3">
      <c r="A2" s="69">
        <v>78</v>
      </c>
      <c r="B2" s="69" t="s">
        <v>171</v>
      </c>
      <c r="C2" s="69" t="s">
        <v>114</v>
      </c>
      <c r="D2" s="69" t="s">
        <v>164</v>
      </c>
      <c r="E2" s="69" t="s">
        <v>164</v>
      </c>
      <c r="F2" s="69" t="s">
        <v>165</v>
      </c>
      <c r="G2" s="69"/>
      <c r="H2" s="70">
        <v>37.46</v>
      </c>
      <c r="I2" s="70">
        <v>-120.37</v>
      </c>
      <c r="J2" s="70" t="s">
        <v>64</v>
      </c>
      <c r="K2" s="71">
        <v>410.27</v>
      </c>
      <c r="L2" s="72">
        <v>17.93</v>
      </c>
      <c r="M2" s="72">
        <v>15</v>
      </c>
      <c r="N2" s="72" t="e">
        <f>(V2+#REF!)/2</f>
        <v>#REF!</v>
      </c>
      <c r="O2" s="69">
        <v>1</v>
      </c>
      <c r="P2" s="73">
        <v>5.7732799999999997</v>
      </c>
      <c r="Q2" s="74">
        <f>LOG10(P2)</f>
        <v>0.7614226209848719</v>
      </c>
      <c r="R2" s="74">
        <v>-28.799499999999998</v>
      </c>
      <c r="S2" s="75" t="e">
        <f>#REF!-R2</f>
        <v>#REF!</v>
      </c>
      <c r="T2" s="73">
        <v>-2.8357000000000001</v>
      </c>
      <c r="U2" s="75">
        <v>0.91810000000000003</v>
      </c>
      <c r="V2" s="76">
        <v>0.4158</v>
      </c>
      <c r="W2" s="77">
        <f>LOG10(V2)</f>
        <v>-0.3811155150045496</v>
      </c>
      <c r="X2" s="78">
        <v>0.73</v>
      </c>
      <c r="Y2" s="76" t="e">
        <f>#REF!-X2</f>
        <v>#REF!</v>
      </c>
      <c r="Z2" s="79">
        <v>-5.1879999999999997</v>
      </c>
      <c r="AA2" s="79">
        <v>0.90349999999999997</v>
      </c>
      <c r="AB2" s="76">
        <f>P2/V2</f>
        <v>13.884752284752285</v>
      </c>
      <c r="AC2" s="76">
        <f>AVERAGE(AB2:AB2)</f>
        <v>13.884752284752285</v>
      </c>
      <c r="AD2" s="76">
        <f>AVERAGE(AC2:AC2)</f>
        <v>13.884752284752285</v>
      </c>
      <c r="AE2" s="76">
        <f>AVERAGE(AB2:AB2)</f>
        <v>13.884752284752285</v>
      </c>
      <c r="AF2" s="80" t="s">
        <v>119</v>
      </c>
      <c r="AG2" s="81">
        <v>5.7732799999999997</v>
      </c>
      <c r="AH2" s="81">
        <f>LOG10(AG2)</f>
        <v>0.7614226209848719</v>
      </c>
      <c r="AI2" s="81">
        <v>-28.799499999999998</v>
      </c>
      <c r="AJ2" s="82">
        <v>0.4158</v>
      </c>
      <c r="AK2" s="80">
        <f>LOG10(AJ2)</f>
        <v>-0.3811155150045496</v>
      </c>
      <c r="AL2" s="82">
        <v>0.73</v>
      </c>
      <c r="AM2" s="82">
        <v>13.884752284752285</v>
      </c>
      <c r="AN2" s="69" t="s">
        <v>166</v>
      </c>
      <c r="AO2" s="69" t="s">
        <v>167</v>
      </c>
    </row>
    <row r="3" spans="1:41" x14ac:dyDescent="0.3">
      <c r="A3" s="69">
        <v>145</v>
      </c>
      <c r="B3" s="69" t="s">
        <v>116</v>
      </c>
      <c r="C3" s="69" t="s">
        <v>355</v>
      </c>
      <c r="D3" s="69" t="s">
        <v>359</v>
      </c>
      <c r="E3" s="69" t="s">
        <v>359</v>
      </c>
      <c r="F3" s="69"/>
      <c r="G3" s="69" t="s">
        <v>194</v>
      </c>
      <c r="H3" s="70">
        <v>37.603315472778498</v>
      </c>
      <c r="I3" s="70">
        <v>101.298979720798</v>
      </c>
      <c r="J3" s="70" t="s">
        <v>116</v>
      </c>
      <c r="K3" s="71">
        <v>430.84</v>
      </c>
      <c r="L3" s="72">
        <v>-0.52</v>
      </c>
      <c r="M3" s="72"/>
      <c r="N3" s="72">
        <v>0.73363</v>
      </c>
      <c r="O3" s="99">
        <v>5</v>
      </c>
      <c r="P3" s="73">
        <v>7.54</v>
      </c>
      <c r="Q3" s="74">
        <f>LOG10(P3)</f>
        <v>0.87737134586977406</v>
      </c>
      <c r="R3" s="74">
        <v>-26.1360462873674</v>
      </c>
      <c r="S3" s="75" t="e">
        <f>#REF!-R3</f>
        <v>#REF!</v>
      </c>
      <c r="T3" s="73">
        <v>-2.4895</v>
      </c>
      <c r="U3" s="75">
        <v>0.91569999999999996</v>
      </c>
      <c r="V3" s="73">
        <v>0.74</v>
      </c>
      <c r="W3" s="74">
        <f>LOG10(V3)</f>
        <v>-0.13076828026902382</v>
      </c>
      <c r="X3" s="74">
        <v>3.1666666666666599</v>
      </c>
      <c r="Y3" s="73" t="e">
        <f>#REF!-X3</f>
        <v>#REF!</v>
      </c>
      <c r="Z3" s="73">
        <v>-2.4439000000000002</v>
      </c>
      <c r="AA3" s="73">
        <v>0.63819999999999999</v>
      </c>
      <c r="AB3" s="73">
        <f>P3/V3</f>
        <v>10.189189189189189</v>
      </c>
      <c r="AC3" s="73">
        <v>9.4</v>
      </c>
      <c r="AD3" s="73">
        <v>9.4</v>
      </c>
      <c r="AE3" s="73">
        <f>AVERAGE(AB3:AB3)</f>
        <v>10.189189189189189</v>
      </c>
      <c r="AF3" s="100" t="s">
        <v>128</v>
      </c>
      <c r="AG3" s="81">
        <v>7.54</v>
      </c>
      <c r="AH3" s="81">
        <v>0.87737134586977406</v>
      </c>
      <c r="AI3" s="81">
        <v>-26.1360462873674</v>
      </c>
      <c r="AJ3" s="81">
        <v>0.74</v>
      </c>
      <c r="AK3" s="81">
        <v>-0.13076828026902382</v>
      </c>
      <c r="AL3" s="81">
        <v>3.1666666666666599</v>
      </c>
      <c r="AM3" s="81">
        <v>10.189189189189189</v>
      </c>
      <c r="AN3" s="69" t="s">
        <v>357</v>
      </c>
      <c r="AO3" s="69" t="s">
        <v>358</v>
      </c>
    </row>
    <row r="4" spans="1:41" x14ac:dyDescent="0.3">
      <c r="A4" s="69">
        <v>170</v>
      </c>
      <c r="B4" s="69" t="s">
        <v>422</v>
      </c>
      <c r="C4" s="69" t="s">
        <v>418</v>
      </c>
      <c r="D4" s="69" t="s">
        <v>262</v>
      </c>
      <c r="E4" s="69" t="s">
        <v>262</v>
      </c>
      <c r="F4" s="69" t="s">
        <v>90</v>
      </c>
      <c r="G4" s="69"/>
      <c r="H4" s="70">
        <v>23.160290330789</v>
      </c>
      <c r="I4" s="70">
        <v>112.51003429168</v>
      </c>
      <c r="J4" s="70" t="s">
        <v>30</v>
      </c>
      <c r="K4" s="71">
        <v>1659.55</v>
      </c>
      <c r="L4" s="72">
        <v>22.23</v>
      </c>
      <c r="M4" s="72"/>
      <c r="N4" s="72">
        <f>V4</f>
        <v>0.125390791027154</v>
      </c>
      <c r="O4" s="71">
        <v>5</v>
      </c>
      <c r="P4" s="109">
        <v>1.85546772068511</v>
      </c>
      <c r="Q4" s="74">
        <f>LOG10(P4)</f>
        <v>0.26845340338958412</v>
      </c>
      <c r="R4" s="74">
        <v>-25.078833511265898</v>
      </c>
      <c r="S4" s="75" t="e">
        <f>#REF!-R4</f>
        <v>#REF!</v>
      </c>
      <c r="T4" s="73">
        <v>-6.5012999999999996</v>
      </c>
      <c r="U4" s="75">
        <v>0.99419999999999997</v>
      </c>
      <c r="V4" s="110">
        <v>0.125390791027154</v>
      </c>
      <c r="W4" s="78">
        <f>LOG10(V4)</f>
        <v>-0.90173435786694489</v>
      </c>
      <c r="X4" s="111">
        <v>1.8848167539267</v>
      </c>
      <c r="Y4" s="76" t="e">
        <f>#REF!-X4</f>
        <v>#REF!</v>
      </c>
      <c r="Z4" s="112">
        <v>-18.189</v>
      </c>
      <c r="AA4" s="112">
        <v>0.99990000000000001</v>
      </c>
      <c r="AB4" s="113">
        <f>P4/V4</f>
        <v>14.797479986255922</v>
      </c>
      <c r="AC4" s="113">
        <f>AVERAGE(AB4:AB4)</f>
        <v>14.797479986255922</v>
      </c>
      <c r="AD4" s="113">
        <f>AVERAGE(AC4:AC4)</f>
        <v>14.797479986255922</v>
      </c>
      <c r="AE4" s="113">
        <f>AVERAGE(AB4:AB4)</f>
        <v>14.797479986255922</v>
      </c>
      <c r="AF4" s="80">
        <v>5</v>
      </c>
      <c r="AG4" s="114">
        <v>1.85546772068511</v>
      </c>
      <c r="AH4" s="81">
        <f>LOG10(AG4)</f>
        <v>0.26845340338958412</v>
      </c>
      <c r="AI4" s="81">
        <v>-25.078833511265898</v>
      </c>
      <c r="AJ4" s="82">
        <v>0.125390791027154</v>
      </c>
      <c r="AK4" s="82">
        <f>LOG10(AJ4)</f>
        <v>-0.90173435786694489</v>
      </c>
      <c r="AL4" s="82">
        <v>1.8848167539267</v>
      </c>
      <c r="AM4" s="115">
        <v>14.797479986255922</v>
      </c>
      <c r="AN4" s="69" t="s">
        <v>419</v>
      </c>
      <c r="AO4" s="69" t="s"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DC07-5970-4D0F-B315-69C97845440C}">
  <dimension ref="A1:AO2"/>
  <sheetViews>
    <sheetView workbookViewId="0">
      <selection sqref="A1:XFD2"/>
    </sheetView>
  </sheetViews>
  <sheetFormatPr defaultRowHeight="14.4" x14ac:dyDescent="0.3"/>
  <sheetData>
    <row r="1" spans="1:41" ht="26.4" x14ac:dyDescent="0.3">
      <c r="A1" s="1" t="s">
        <v>0</v>
      </c>
      <c r="B1" s="1" t="s">
        <v>435</v>
      </c>
      <c r="C1" s="1" t="s">
        <v>1</v>
      </c>
      <c r="D1" s="1" t="s">
        <v>436</v>
      </c>
      <c r="E1" s="1" t="s">
        <v>437</v>
      </c>
      <c r="F1" s="1" t="s">
        <v>3</v>
      </c>
      <c r="G1" s="1" t="s">
        <v>4</v>
      </c>
      <c r="H1" s="2" t="s">
        <v>433</v>
      </c>
      <c r="I1" s="2" t="s">
        <v>434</v>
      </c>
      <c r="J1" s="2" t="s">
        <v>2</v>
      </c>
      <c r="K1" s="3" t="s">
        <v>5</v>
      </c>
      <c r="L1" s="4" t="s">
        <v>432</v>
      </c>
      <c r="M1" s="5" t="s">
        <v>6</v>
      </c>
      <c r="N1" s="5" t="s">
        <v>7</v>
      </c>
      <c r="O1" s="1" t="s">
        <v>8</v>
      </c>
      <c r="P1" s="6" t="s">
        <v>9</v>
      </c>
      <c r="Q1" s="7" t="s">
        <v>10</v>
      </c>
      <c r="R1" s="6" t="s">
        <v>11</v>
      </c>
      <c r="S1" s="8" t="s">
        <v>12</v>
      </c>
      <c r="T1" s="6" t="s">
        <v>13</v>
      </c>
      <c r="U1" s="9" t="s">
        <v>14</v>
      </c>
      <c r="V1" s="10" t="s">
        <v>15</v>
      </c>
      <c r="W1" s="10" t="s">
        <v>16</v>
      </c>
      <c r="X1" s="6" t="s">
        <v>17</v>
      </c>
      <c r="Y1" s="8" t="s">
        <v>18</v>
      </c>
      <c r="Z1" s="6" t="s">
        <v>19</v>
      </c>
      <c r="AA1" s="6" t="s">
        <v>20</v>
      </c>
      <c r="AB1" s="10" t="s">
        <v>21</v>
      </c>
      <c r="AC1" s="10" t="s">
        <v>22</v>
      </c>
      <c r="AD1" s="10" t="s">
        <v>23</v>
      </c>
      <c r="AE1" s="10" t="s">
        <v>24</v>
      </c>
      <c r="AF1" s="11" t="s">
        <v>8</v>
      </c>
      <c r="AG1" s="12" t="s">
        <v>9</v>
      </c>
      <c r="AH1" s="13" t="s">
        <v>10</v>
      </c>
      <c r="AI1" s="12" t="s">
        <v>11</v>
      </c>
      <c r="AJ1" s="11" t="s">
        <v>15</v>
      </c>
      <c r="AK1" s="11" t="s">
        <v>16</v>
      </c>
      <c r="AL1" s="12" t="s">
        <v>17</v>
      </c>
      <c r="AM1" s="11" t="s">
        <v>21</v>
      </c>
      <c r="AN1" s="1" t="s">
        <v>25</v>
      </c>
      <c r="AO1" s="1" t="s">
        <v>26</v>
      </c>
    </row>
    <row r="2" spans="1:41" x14ac:dyDescent="0.3">
      <c r="A2" s="69">
        <v>78</v>
      </c>
      <c r="B2" s="69" t="s">
        <v>171</v>
      </c>
      <c r="C2" s="69" t="s">
        <v>114</v>
      </c>
      <c r="D2" s="69" t="s">
        <v>164</v>
      </c>
      <c r="E2" s="69" t="s">
        <v>164</v>
      </c>
      <c r="F2" s="69" t="s">
        <v>165</v>
      </c>
      <c r="G2" s="69"/>
      <c r="H2" s="70">
        <v>37.46</v>
      </c>
      <c r="I2" s="70">
        <v>-120.37</v>
      </c>
      <c r="J2" s="70" t="s">
        <v>64</v>
      </c>
      <c r="K2" s="71">
        <v>410.27</v>
      </c>
      <c r="L2" s="72">
        <v>17.93</v>
      </c>
      <c r="M2" s="72">
        <v>15</v>
      </c>
      <c r="N2" s="72" t="e">
        <f>(V2+#REF!)/2</f>
        <v>#REF!</v>
      </c>
      <c r="O2" s="69">
        <v>1</v>
      </c>
      <c r="P2" s="73">
        <v>5.7732799999999997</v>
      </c>
      <c r="Q2" s="74">
        <f t="shared" ref="Q2" si="0">LOG10(P2)</f>
        <v>0.7614226209848719</v>
      </c>
      <c r="R2" s="74">
        <v>-28.799499999999998</v>
      </c>
      <c r="S2" s="75" t="e">
        <f>#REF!-R2</f>
        <v>#REF!</v>
      </c>
      <c r="T2" s="73">
        <v>-2.8357000000000001</v>
      </c>
      <c r="U2" s="75">
        <v>0.91810000000000003</v>
      </c>
      <c r="V2" s="76">
        <v>0.4158</v>
      </c>
      <c r="W2" s="77">
        <f t="shared" ref="W2" si="1">LOG10(V2)</f>
        <v>-0.3811155150045496</v>
      </c>
      <c r="X2" s="78">
        <v>0.73</v>
      </c>
      <c r="Y2" s="76" t="e">
        <f>#REF!-X2</f>
        <v>#REF!</v>
      </c>
      <c r="Z2" s="79">
        <v>-5.1879999999999997</v>
      </c>
      <c r="AA2" s="79">
        <v>0.90349999999999997</v>
      </c>
      <c r="AB2" s="76">
        <f t="shared" ref="AB2" si="2">P2/V2</f>
        <v>13.884752284752285</v>
      </c>
      <c r="AC2" s="76">
        <f>AVERAGE(AB2:AB2)</f>
        <v>13.884752284752285</v>
      </c>
      <c r="AD2" s="76">
        <f>AVERAGE(AC2:AC2)</f>
        <v>13.884752284752285</v>
      </c>
      <c r="AE2" s="76">
        <f>AVERAGE(AB2:AB2)</f>
        <v>13.884752284752285</v>
      </c>
      <c r="AF2" s="80" t="s">
        <v>119</v>
      </c>
      <c r="AG2" s="81">
        <v>5.7732799999999997</v>
      </c>
      <c r="AH2" s="81">
        <f t="shared" ref="AH2" si="3">LOG10(AG2)</f>
        <v>0.7614226209848719</v>
      </c>
      <c r="AI2" s="81">
        <v>-28.799499999999998</v>
      </c>
      <c r="AJ2" s="82">
        <v>0.4158</v>
      </c>
      <c r="AK2" s="80">
        <f t="shared" ref="AK2" si="4">LOG10(AJ2)</f>
        <v>-0.3811155150045496</v>
      </c>
      <c r="AL2" s="82">
        <v>0.73</v>
      </c>
      <c r="AM2" s="82">
        <v>13.884752284752285</v>
      </c>
      <c r="AN2" s="69" t="s">
        <v>166</v>
      </c>
      <c r="AO2" s="69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734D-5B81-4CF2-B180-60B550261E36}">
  <dimension ref="A1:AO2"/>
  <sheetViews>
    <sheetView workbookViewId="0">
      <selection activeCell="A2" sqref="A2:XFD2"/>
    </sheetView>
  </sheetViews>
  <sheetFormatPr defaultRowHeight="14.4" x14ac:dyDescent="0.3"/>
  <sheetData>
    <row r="1" spans="1:41" ht="26.4" x14ac:dyDescent="0.3">
      <c r="A1" s="1" t="s">
        <v>0</v>
      </c>
      <c r="B1" s="1" t="s">
        <v>435</v>
      </c>
      <c r="C1" s="1" t="s">
        <v>1</v>
      </c>
      <c r="D1" s="1" t="s">
        <v>436</v>
      </c>
      <c r="E1" s="1" t="s">
        <v>437</v>
      </c>
      <c r="F1" s="1" t="s">
        <v>3</v>
      </c>
      <c r="G1" s="1" t="s">
        <v>4</v>
      </c>
      <c r="H1" s="2" t="s">
        <v>433</v>
      </c>
      <c r="I1" s="2" t="s">
        <v>434</v>
      </c>
      <c r="J1" s="2" t="s">
        <v>2</v>
      </c>
      <c r="K1" s="3" t="s">
        <v>5</v>
      </c>
      <c r="L1" s="4" t="s">
        <v>432</v>
      </c>
      <c r="M1" s="5" t="s">
        <v>6</v>
      </c>
      <c r="N1" s="5" t="s">
        <v>7</v>
      </c>
      <c r="O1" s="1" t="s">
        <v>8</v>
      </c>
      <c r="P1" s="6" t="s">
        <v>9</v>
      </c>
      <c r="Q1" s="7" t="s">
        <v>10</v>
      </c>
      <c r="R1" s="6" t="s">
        <v>11</v>
      </c>
      <c r="S1" s="8" t="s">
        <v>12</v>
      </c>
      <c r="T1" s="6" t="s">
        <v>13</v>
      </c>
      <c r="U1" s="9" t="s">
        <v>14</v>
      </c>
      <c r="V1" s="10" t="s">
        <v>15</v>
      </c>
      <c r="W1" s="10" t="s">
        <v>16</v>
      </c>
      <c r="X1" s="6" t="s">
        <v>17</v>
      </c>
      <c r="Y1" s="8" t="s">
        <v>18</v>
      </c>
      <c r="Z1" s="6" t="s">
        <v>19</v>
      </c>
      <c r="AA1" s="6" t="s">
        <v>20</v>
      </c>
      <c r="AB1" s="10" t="s">
        <v>21</v>
      </c>
      <c r="AC1" s="10" t="s">
        <v>22</v>
      </c>
      <c r="AD1" s="10" t="s">
        <v>23</v>
      </c>
      <c r="AE1" s="10" t="s">
        <v>24</v>
      </c>
      <c r="AF1" s="11" t="s">
        <v>8</v>
      </c>
      <c r="AG1" s="12" t="s">
        <v>9</v>
      </c>
      <c r="AH1" s="13" t="s">
        <v>10</v>
      </c>
      <c r="AI1" s="12" t="s">
        <v>11</v>
      </c>
      <c r="AJ1" s="11" t="s">
        <v>15</v>
      </c>
      <c r="AK1" s="11" t="s">
        <v>16</v>
      </c>
      <c r="AL1" s="12" t="s">
        <v>17</v>
      </c>
      <c r="AM1" s="11" t="s">
        <v>21</v>
      </c>
      <c r="AN1" s="1" t="s">
        <v>25</v>
      </c>
      <c r="AO1" s="1" t="s">
        <v>26</v>
      </c>
    </row>
    <row r="2" spans="1:41" x14ac:dyDescent="0.3">
      <c r="A2" s="69">
        <v>145</v>
      </c>
      <c r="B2" s="69" t="s">
        <v>116</v>
      </c>
      <c r="C2" s="69" t="s">
        <v>355</v>
      </c>
      <c r="D2" s="69" t="s">
        <v>359</v>
      </c>
      <c r="E2" s="69" t="s">
        <v>359</v>
      </c>
      <c r="F2" s="69"/>
      <c r="G2" s="69" t="s">
        <v>194</v>
      </c>
      <c r="H2" s="70">
        <v>37.603315472778498</v>
      </c>
      <c r="I2" s="70">
        <v>101.298979720798</v>
      </c>
      <c r="J2" s="70" t="s">
        <v>116</v>
      </c>
      <c r="K2" s="71">
        <v>430.84</v>
      </c>
      <c r="L2" s="72">
        <v>-0.52</v>
      </c>
      <c r="M2" s="72"/>
      <c r="N2" s="72">
        <v>0.73363</v>
      </c>
      <c r="O2" s="99">
        <v>5</v>
      </c>
      <c r="P2" s="73">
        <v>7.54</v>
      </c>
      <c r="Q2" s="74">
        <f t="shared" ref="Q2" si="0">LOG10(P2)</f>
        <v>0.87737134586977406</v>
      </c>
      <c r="R2" s="74">
        <v>-26.1360462873674</v>
      </c>
      <c r="S2" s="75" t="e">
        <f>#REF!-R2</f>
        <v>#REF!</v>
      </c>
      <c r="T2" s="73">
        <v>-2.4895</v>
      </c>
      <c r="U2" s="75">
        <v>0.91569999999999996</v>
      </c>
      <c r="V2" s="73">
        <v>0.74</v>
      </c>
      <c r="W2" s="74">
        <f t="shared" ref="W2" si="1">LOG10(V2)</f>
        <v>-0.13076828026902382</v>
      </c>
      <c r="X2" s="74">
        <v>3.1666666666666599</v>
      </c>
      <c r="Y2" s="73" t="e">
        <f>#REF!-X2</f>
        <v>#REF!</v>
      </c>
      <c r="Z2" s="73">
        <v>-2.4439000000000002</v>
      </c>
      <c r="AA2" s="73">
        <v>0.63819999999999999</v>
      </c>
      <c r="AB2" s="73">
        <f>P2/V2</f>
        <v>10.189189189189189</v>
      </c>
      <c r="AC2" s="73">
        <v>9.4</v>
      </c>
      <c r="AD2" s="73">
        <v>9.4</v>
      </c>
      <c r="AE2" s="73">
        <f>AVERAGE(AB2:AB2)</f>
        <v>10.189189189189189</v>
      </c>
      <c r="AF2" s="100" t="s">
        <v>128</v>
      </c>
      <c r="AG2" s="81">
        <v>7.54</v>
      </c>
      <c r="AH2" s="81">
        <v>0.87737134586977406</v>
      </c>
      <c r="AI2" s="81">
        <v>-26.1360462873674</v>
      </c>
      <c r="AJ2" s="81">
        <v>0.74</v>
      </c>
      <c r="AK2" s="81">
        <v>-0.13076828026902382</v>
      </c>
      <c r="AL2" s="81">
        <v>3.1666666666666599</v>
      </c>
      <c r="AM2" s="81">
        <v>10.189189189189189</v>
      </c>
      <c r="AN2" s="69" t="s">
        <v>357</v>
      </c>
      <c r="AO2" s="69" t="s">
        <v>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488D-6ECA-4675-8CB6-E03D35E8C07B}">
  <dimension ref="A1:AO2"/>
  <sheetViews>
    <sheetView workbookViewId="0">
      <selection activeCell="A2" sqref="A2:XFD2"/>
    </sheetView>
  </sheetViews>
  <sheetFormatPr defaultRowHeight="14.4" x14ac:dyDescent="0.3"/>
  <sheetData>
    <row r="1" spans="1:41" ht="26.4" x14ac:dyDescent="0.3">
      <c r="A1" s="1" t="s">
        <v>0</v>
      </c>
      <c r="B1" s="1" t="s">
        <v>435</v>
      </c>
      <c r="C1" s="1" t="s">
        <v>1</v>
      </c>
      <c r="D1" s="1" t="s">
        <v>436</v>
      </c>
      <c r="E1" s="1" t="s">
        <v>437</v>
      </c>
      <c r="F1" s="1" t="s">
        <v>3</v>
      </c>
      <c r="G1" s="1" t="s">
        <v>4</v>
      </c>
      <c r="H1" s="2" t="s">
        <v>433</v>
      </c>
      <c r="I1" s="2" t="s">
        <v>434</v>
      </c>
      <c r="J1" s="2" t="s">
        <v>2</v>
      </c>
      <c r="K1" s="3" t="s">
        <v>5</v>
      </c>
      <c r="L1" s="4" t="s">
        <v>432</v>
      </c>
      <c r="M1" s="5" t="s">
        <v>6</v>
      </c>
      <c r="N1" s="5" t="s">
        <v>7</v>
      </c>
      <c r="O1" s="1" t="s">
        <v>8</v>
      </c>
      <c r="P1" s="6" t="s">
        <v>9</v>
      </c>
      <c r="Q1" s="7" t="s">
        <v>10</v>
      </c>
      <c r="R1" s="6" t="s">
        <v>11</v>
      </c>
      <c r="S1" s="8" t="s">
        <v>12</v>
      </c>
      <c r="T1" s="6" t="s">
        <v>13</v>
      </c>
      <c r="U1" s="9" t="s">
        <v>14</v>
      </c>
      <c r="V1" s="10" t="s">
        <v>15</v>
      </c>
      <c r="W1" s="10" t="s">
        <v>16</v>
      </c>
      <c r="X1" s="6" t="s">
        <v>17</v>
      </c>
      <c r="Y1" s="8" t="s">
        <v>18</v>
      </c>
      <c r="Z1" s="6" t="s">
        <v>19</v>
      </c>
      <c r="AA1" s="6" t="s">
        <v>20</v>
      </c>
      <c r="AB1" s="10" t="s">
        <v>21</v>
      </c>
      <c r="AC1" s="10" t="s">
        <v>22</v>
      </c>
      <c r="AD1" s="10" t="s">
        <v>23</v>
      </c>
      <c r="AE1" s="10" t="s">
        <v>24</v>
      </c>
      <c r="AF1" s="11" t="s">
        <v>8</v>
      </c>
      <c r="AG1" s="12" t="s">
        <v>9</v>
      </c>
      <c r="AH1" s="13" t="s">
        <v>10</v>
      </c>
      <c r="AI1" s="12" t="s">
        <v>11</v>
      </c>
      <c r="AJ1" s="11" t="s">
        <v>15</v>
      </c>
      <c r="AK1" s="11" t="s">
        <v>16</v>
      </c>
      <c r="AL1" s="12" t="s">
        <v>17</v>
      </c>
      <c r="AM1" s="11" t="s">
        <v>21</v>
      </c>
      <c r="AN1" s="1" t="s">
        <v>25</v>
      </c>
      <c r="AO1" s="1" t="s">
        <v>26</v>
      </c>
    </row>
    <row r="2" spans="1:41" x14ac:dyDescent="0.3">
      <c r="A2" s="69">
        <v>170</v>
      </c>
      <c r="B2" s="69" t="s">
        <v>422</v>
      </c>
      <c r="C2" s="69" t="s">
        <v>418</v>
      </c>
      <c r="D2" s="69" t="s">
        <v>262</v>
      </c>
      <c r="E2" s="69" t="s">
        <v>262</v>
      </c>
      <c r="F2" s="69" t="s">
        <v>90</v>
      </c>
      <c r="G2" s="69"/>
      <c r="H2" s="70">
        <v>23.160290330789</v>
      </c>
      <c r="I2" s="70">
        <v>112.51003429168</v>
      </c>
      <c r="J2" s="70" t="s">
        <v>30</v>
      </c>
      <c r="K2" s="71">
        <v>1659.55</v>
      </c>
      <c r="L2" s="72">
        <v>22.23</v>
      </c>
      <c r="M2" s="72"/>
      <c r="N2" s="72">
        <f>V2</f>
        <v>0.125390791027154</v>
      </c>
      <c r="O2" s="71">
        <v>5</v>
      </c>
      <c r="P2" s="109">
        <v>1.85546772068511</v>
      </c>
      <c r="Q2" s="74">
        <f>LOG10(P2)</f>
        <v>0.26845340338958412</v>
      </c>
      <c r="R2" s="74">
        <v>-25.078833511265898</v>
      </c>
      <c r="S2" s="75" t="e">
        <f>#REF!-R2</f>
        <v>#REF!</v>
      </c>
      <c r="T2" s="73">
        <v>-6.5012999999999996</v>
      </c>
      <c r="U2" s="75">
        <v>0.99419999999999997</v>
      </c>
      <c r="V2" s="110">
        <v>0.125390791027154</v>
      </c>
      <c r="W2" s="78">
        <f>LOG10(V2)</f>
        <v>-0.90173435786694489</v>
      </c>
      <c r="X2" s="111">
        <v>1.8848167539267</v>
      </c>
      <c r="Y2" s="76" t="e">
        <f>#REF!-X2</f>
        <v>#REF!</v>
      </c>
      <c r="Z2" s="112">
        <v>-18.189</v>
      </c>
      <c r="AA2" s="112">
        <v>0.99990000000000001</v>
      </c>
      <c r="AB2" s="113">
        <f>P2/V2</f>
        <v>14.797479986255922</v>
      </c>
      <c r="AC2" s="113">
        <f>AVERAGE(AB2:AB2)</f>
        <v>14.797479986255922</v>
      </c>
      <c r="AD2" s="113">
        <f>AVERAGE(AC2:AC2)</f>
        <v>14.797479986255922</v>
      </c>
      <c r="AE2" s="113">
        <f>AVERAGE(AB2:AB2)</f>
        <v>14.797479986255922</v>
      </c>
      <c r="AF2" s="80">
        <v>5</v>
      </c>
      <c r="AG2" s="114">
        <v>1.85546772068511</v>
      </c>
      <c r="AH2" s="81">
        <f>LOG10(AG2)</f>
        <v>0.26845340338958412</v>
      </c>
      <c r="AI2" s="81">
        <v>-25.078833511265898</v>
      </c>
      <c r="AJ2" s="82">
        <v>0.125390791027154</v>
      </c>
      <c r="AK2" s="82">
        <f>LOG10(AJ2)</f>
        <v>-0.90173435786694489</v>
      </c>
      <c r="AL2" s="82">
        <v>1.8848167539267</v>
      </c>
      <c r="AM2" s="115">
        <v>14.797479986255922</v>
      </c>
      <c r="AN2" s="69" t="s">
        <v>419</v>
      </c>
      <c r="AO2" s="69" t="s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</vt:lpstr>
      <vt:lpstr>sheet0</vt:lpstr>
      <vt:lpstr>sheet_1</vt:lpstr>
      <vt:lpstr>sheet_2</vt:lpstr>
      <vt:lpstr>sheet_3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</cp:lastModifiedBy>
  <dcterms:created xsi:type="dcterms:W3CDTF">2015-06-05T18:17:20Z</dcterms:created>
  <dcterms:modified xsi:type="dcterms:W3CDTF">2023-01-19T02:16:31Z</dcterms:modified>
</cp:coreProperties>
</file>