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200" windowHeight="6810"/>
  </bookViews>
  <sheets>
    <sheet name="Sheet1" sheetId="1" r:id="rId1"/>
    <sheet name="Feuil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E5" i="1"/>
  <c r="C8" i="1"/>
  <c r="D8" i="1"/>
  <c r="K7" i="1" l="1"/>
  <c r="K15" i="1"/>
  <c r="K6" i="1"/>
  <c r="D11" i="1"/>
  <c r="D12" i="1" s="1"/>
  <c r="K25" i="1"/>
  <c r="K24" i="1"/>
  <c r="K22" i="1"/>
  <c r="K21" i="1"/>
  <c r="K20" i="1"/>
  <c r="K19" i="1"/>
  <c r="K18" i="1"/>
  <c r="I14" i="1"/>
  <c r="K23" i="1"/>
  <c r="K13" i="1"/>
  <c r="K12" i="1"/>
  <c r="K11" i="1"/>
  <c r="K8" i="1"/>
  <c r="D10" i="1"/>
  <c r="C7" i="1"/>
  <c r="K4" i="1"/>
  <c r="K5" i="1"/>
  <c r="I13" i="1"/>
  <c r="I12" i="1"/>
  <c r="I11" i="1"/>
  <c r="I10" i="1"/>
  <c r="I8" i="1"/>
  <c r="H8" i="1"/>
  <c r="I7" i="1"/>
  <c r="H7" i="1"/>
  <c r="H6" i="1"/>
  <c r="I6" i="1"/>
  <c r="K3" i="1"/>
  <c r="D7" i="1"/>
  <c r="C6" i="1"/>
  <c r="K26" i="1" l="1"/>
  <c r="D13" i="1"/>
  <c r="D6" i="1"/>
</calcChain>
</file>

<file path=xl/sharedStrings.xml><?xml version="1.0" encoding="utf-8"?>
<sst xmlns="http://schemas.openxmlformats.org/spreadsheetml/2006/main" count="46" uniqueCount="33">
  <si>
    <t>RI premium</t>
  </si>
  <si>
    <t>Premium</t>
  </si>
  <si>
    <t>RI Ext</t>
  </si>
  <si>
    <t>Local Premium</t>
  </si>
  <si>
    <t>VAT</t>
  </si>
  <si>
    <t>ARCA FEE</t>
  </si>
  <si>
    <t>Brokerage</t>
  </si>
  <si>
    <t>Gross Premium</t>
  </si>
  <si>
    <t>Total AIB Income</t>
  </si>
  <si>
    <t>ARCA Fee</t>
  </si>
  <si>
    <t>Net Rev</t>
  </si>
  <si>
    <t>(25% local R)</t>
  </si>
  <si>
    <t>Vat (@16%)</t>
  </si>
  <si>
    <t>Gross Revenue</t>
  </si>
  <si>
    <t>Payments</t>
  </si>
  <si>
    <t>Total</t>
  </si>
  <si>
    <t>RI (75%)</t>
  </si>
  <si>
    <t>AIB</t>
  </si>
  <si>
    <t>Balance</t>
  </si>
  <si>
    <t>ARCA (2%)</t>
  </si>
  <si>
    <t>RI Prem (+Brk comm)</t>
  </si>
  <si>
    <t>Broker Comm (AIB)</t>
  </si>
  <si>
    <t>Brokerage TTC</t>
  </si>
  <si>
    <t>AIB Net Income</t>
  </si>
  <si>
    <t>Net due to RIs (Local=25% &amp; RI=75%)</t>
  </si>
  <si>
    <t>Net due AIB</t>
  </si>
  <si>
    <t>ARC (2%)</t>
  </si>
  <si>
    <t>Net Due ti AIB</t>
  </si>
  <si>
    <t>ARCA (2%)/Pr</t>
  </si>
  <si>
    <t>ARCA (2%)/AIB Com</t>
  </si>
  <si>
    <t>DGI / Pr</t>
  </si>
  <si>
    <t>DGI / AIB Com</t>
  </si>
  <si>
    <t>Activa 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</si>
</sst>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164" fontId="3" fillId="2" borderId="1" xfId="0" applyNumberFormat="1" applyFont="1" applyFill="1" applyBorder="1"/>
    <xf numFmtId="164" fontId="4" fillId="2" borderId="1" xfId="0" applyNumberFormat="1" applyFont="1" applyFill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9" fontId="0" fillId="0" borderId="0" xfId="0" applyNumberFormat="1"/>
    <xf numFmtId="0" fontId="5" fillId="2" borderId="0" xfId="0" applyFont="1" applyFill="1" applyAlignment="1">
      <alignment horizontal="right"/>
    </xf>
    <xf numFmtId="164" fontId="5" fillId="2" borderId="0" xfId="0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164" fontId="2" fillId="0" borderId="1" xfId="0" applyNumberFormat="1" applyFont="1" applyFill="1" applyBorder="1"/>
    <xf numFmtId="164" fontId="2" fillId="0" borderId="0" xfId="0" applyNumberFormat="1" applyFont="1" applyFill="1"/>
    <xf numFmtId="0" fontId="6" fillId="0" borderId="0" xfId="0" applyFont="1" applyAlignment="1">
      <alignment horizontal="right"/>
    </xf>
    <xf numFmtId="164" fontId="6" fillId="0" borderId="0" xfId="0" applyNumberFormat="1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8" fillId="3" borderId="0" xfId="0" applyFont="1" applyFill="1" applyAlignment="1">
      <alignment horizontal="right"/>
    </xf>
    <xf numFmtId="164" fontId="8" fillId="3" borderId="0" xfId="0" applyNumberFormat="1" applyFont="1" applyFill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6"/>
  <sheetViews>
    <sheetView tabSelected="1" topLeftCell="A4" workbookViewId="0">
      <selection activeCell="G17" sqref="G17"/>
    </sheetView>
  </sheetViews>
  <sheetFormatPr baseColWidth="10" defaultColWidth="9.140625" defaultRowHeight="15" x14ac:dyDescent="0.25"/>
  <cols>
    <col min="2" max="2" width="16.28515625" customWidth="1"/>
    <col min="3" max="3" width="8.5703125" customWidth="1"/>
    <col min="4" max="4" width="14" bestFit="1" customWidth="1"/>
    <col min="5" max="5" width="14" customWidth="1"/>
    <col min="7" max="7" width="15.85546875" bestFit="1" customWidth="1"/>
    <col min="8" max="8" width="7.7109375" bestFit="1" customWidth="1"/>
    <col min="9" max="9" width="14" style="3" bestFit="1" customWidth="1"/>
    <col min="10" max="10" width="35.28515625" style="10" customWidth="1"/>
    <col min="11" max="11" width="11" customWidth="1"/>
    <col min="12" max="12" width="12.85546875" customWidth="1"/>
  </cols>
  <sheetData>
    <row r="3" spans="2:12" x14ac:dyDescent="0.25">
      <c r="B3" s="1" t="s">
        <v>0</v>
      </c>
      <c r="C3" s="1"/>
      <c r="D3" s="1"/>
      <c r="E3" s="1"/>
      <c r="J3" s="10" t="s">
        <v>24</v>
      </c>
      <c r="K3" s="3">
        <f>K5-K4</f>
        <v>90</v>
      </c>
    </row>
    <row r="4" spans="2:12" x14ac:dyDescent="0.25">
      <c r="B4" s="5" t="s">
        <v>1</v>
      </c>
      <c r="C4" s="5" t="s">
        <v>2</v>
      </c>
      <c r="D4" s="5" t="s">
        <v>3</v>
      </c>
      <c r="E4" s="24"/>
      <c r="G4" s="5" t="s">
        <v>1</v>
      </c>
      <c r="H4" s="5" t="s">
        <v>2</v>
      </c>
      <c r="I4" s="5" t="s">
        <v>3</v>
      </c>
      <c r="J4" s="20" t="s">
        <v>21</v>
      </c>
      <c r="K4" s="21">
        <f>10%*K5</f>
        <v>10</v>
      </c>
    </row>
    <row r="5" spans="2:12" x14ac:dyDescent="0.25">
      <c r="B5" s="6" t="s">
        <v>1</v>
      </c>
      <c r="C5" s="4">
        <v>75</v>
      </c>
      <c r="D5" s="4">
        <v>25</v>
      </c>
      <c r="E5" s="25">
        <f>D5+C5</f>
        <v>100</v>
      </c>
      <c r="G5" s="6" t="s">
        <v>1</v>
      </c>
      <c r="H5" s="4">
        <v>75</v>
      </c>
      <c r="I5" s="4">
        <v>25</v>
      </c>
      <c r="J5" s="11" t="s">
        <v>20</v>
      </c>
      <c r="K5" s="12">
        <f>D5+C5</f>
        <v>100</v>
      </c>
      <c r="L5" s="13" t="s">
        <v>11</v>
      </c>
    </row>
    <row r="6" spans="2:12" x14ac:dyDescent="0.25">
      <c r="B6" s="6" t="s">
        <v>4</v>
      </c>
      <c r="C6" s="4">
        <f>C5*16%</f>
        <v>12</v>
      </c>
      <c r="D6" s="4">
        <f>D5*16%</f>
        <v>4</v>
      </c>
      <c r="E6" s="25"/>
      <c r="G6" s="6" t="s">
        <v>4</v>
      </c>
      <c r="H6" s="4">
        <f>16%*H5</f>
        <v>12</v>
      </c>
      <c r="I6" s="18">
        <f>16%*I5</f>
        <v>4</v>
      </c>
      <c r="J6" s="10" t="s">
        <v>4</v>
      </c>
      <c r="K6" s="3">
        <f>16%*K5</f>
        <v>16</v>
      </c>
    </row>
    <row r="7" spans="2:12" x14ac:dyDescent="0.25">
      <c r="B7" s="6" t="s">
        <v>5</v>
      </c>
      <c r="C7" s="4">
        <f>C5*2%</f>
        <v>1.5</v>
      </c>
      <c r="D7" s="4">
        <f>D5*2%</f>
        <v>0.5</v>
      </c>
      <c r="E7" s="25"/>
      <c r="G7" s="6" t="s">
        <v>5</v>
      </c>
      <c r="H7" s="4">
        <f>2%*H5</f>
        <v>1.5</v>
      </c>
      <c r="I7" s="18">
        <f>2%*I5</f>
        <v>0.5</v>
      </c>
      <c r="J7" s="10" t="s">
        <v>19</v>
      </c>
      <c r="K7" s="3">
        <f>2%*K5</f>
        <v>2</v>
      </c>
    </row>
    <row r="8" spans="2:12" x14ac:dyDescent="0.25">
      <c r="B8" s="6" t="s">
        <v>6</v>
      </c>
      <c r="C8" s="4">
        <f>C5*10%</f>
        <v>7.5</v>
      </c>
      <c r="D8" s="8">
        <f>(D5+C5)*8%</f>
        <v>8</v>
      </c>
      <c r="E8" s="25"/>
      <c r="G8" s="6" t="s">
        <v>22</v>
      </c>
      <c r="H8" s="4">
        <f>10%*H5</f>
        <v>7.5</v>
      </c>
      <c r="I8" s="18">
        <f>10%*I5</f>
        <v>2.5</v>
      </c>
      <c r="J8" s="11" t="s">
        <v>7</v>
      </c>
      <c r="K8" s="12">
        <f>K7+K6+K5</f>
        <v>118</v>
      </c>
    </row>
    <row r="9" spans="2:12" x14ac:dyDescent="0.25">
      <c r="B9" s="6"/>
      <c r="C9" s="4"/>
      <c r="D9" s="4"/>
      <c r="E9" s="25"/>
      <c r="G9" s="6"/>
      <c r="H9" s="4"/>
      <c r="I9" s="18"/>
      <c r="K9" s="3"/>
    </row>
    <row r="10" spans="2:12" x14ac:dyDescent="0.25">
      <c r="B10" s="6" t="s">
        <v>7</v>
      </c>
      <c r="C10" s="4"/>
      <c r="D10" s="4">
        <f>D5+C5+C6+D6+C7+D7</f>
        <v>118</v>
      </c>
      <c r="E10" s="25"/>
      <c r="G10" s="6" t="s">
        <v>7</v>
      </c>
      <c r="H10" s="4"/>
      <c r="I10" s="18">
        <f>SUM(H5:I7)</f>
        <v>118</v>
      </c>
      <c r="K10" s="3"/>
    </row>
    <row r="11" spans="2:12" x14ac:dyDescent="0.25">
      <c r="B11" s="7" t="s">
        <v>8</v>
      </c>
      <c r="C11" s="4"/>
      <c r="D11" s="9">
        <f>D8+C8</f>
        <v>15.5</v>
      </c>
      <c r="E11" s="25"/>
      <c r="G11" s="7" t="s">
        <v>23</v>
      </c>
      <c r="H11" s="4"/>
      <c r="I11" s="18">
        <f>(H8+I8)/1.16</f>
        <v>8.6206896551724146</v>
      </c>
      <c r="J11" s="20" t="s">
        <v>10</v>
      </c>
      <c r="K11" s="21">
        <f>K4/1.16</f>
        <v>8.6206896551724146</v>
      </c>
    </row>
    <row r="12" spans="2:12" x14ac:dyDescent="0.25">
      <c r="B12" s="7" t="s">
        <v>4</v>
      </c>
      <c r="C12" s="4"/>
      <c r="D12" s="8">
        <f>D11*16%</f>
        <v>2.48</v>
      </c>
      <c r="E12" s="25"/>
      <c r="G12" s="7" t="s">
        <v>4</v>
      </c>
      <c r="H12" s="4"/>
      <c r="I12" s="18">
        <f>16%*I11</f>
        <v>1.3793103448275863</v>
      </c>
      <c r="J12" s="20" t="s">
        <v>12</v>
      </c>
      <c r="K12" s="21">
        <f>16%*K11</f>
        <v>1.3793103448275863</v>
      </c>
    </row>
    <row r="13" spans="2:12" x14ac:dyDescent="0.25">
      <c r="B13" s="6" t="s">
        <v>9</v>
      </c>
      <c r="C13" s="4"/>
      <c r="D13" s="4">
        <f>D11*2%</f>
        <v>0.31</v>
      </c>
      <c r="E13" s="25"/>
      <c r="G13" s="6" t="s">
        <v>9</v>
      </c>
      <c r="H13" s="4"/>
      <c r="I13" s="18">
        <f>2%*I11</f>
        <v>0.17241379310344829</v>
      </c>
      <c r="J13" s="22" t="s">
        <v>13</v>
      </c>
      <c r="K13" s="23">
        <f>K12+K11</f>
        <v>10</v>
      </c>
    </row>
    <row r="14" spans="2:12" x14ac:dyDescent="0.25">
      <c r="C14" s="3"/>
      <c r="D14" s="3"/>
      <c r="E14" s="3"/>
      <c r="G14" s="7" t="s">
        <v>25</v>
      </c>
      <c r="H14" s="2"/>
      <c r="I14" s="18">
        <f>I11-I13</f>
        <v>8.4482758620689662</v>
      </c>
      <c r="J14" s="26" t="s">
        <v>26</v>
      </c>
      <c r="K14" s="27">
        <f>2%*K11</f>
        <v>0.17241379310344829</v>
      </c>
      <c r="L14" s="28"/>
    </row>
    <row r="15" spans="2:12" x14ac:dyDescent="0.25">
      <c r="I15" s="19"/>
      <c r="J15" s="10" t="s">
        <v>27</v>
      </c>
      <c r="K15" s="3">
        <f>K11-K14</f>
        <v>8.4482758620689662</v>
      </c>
    </row>
    <row r="16" spans="2:12" x14ac:dyDescent="0.25">
      <c r="I16" s="19"/>
    </row>
    <row r="17" spans="9:12" x14ac:dyDescent="0.25">
      <c r="I17" s="19"/>
      <c r="J17" s="10" t="s">
        <v>14</v>
      </c>
    </row>
    <row r="18" spans="9:12" x14ac:dyDescent="0.25">
      <c r="J18" s="11" t="s">
        <v>15</v>
      </c>
      <c r="K18" s="12">
        <f>K8</f>
        <v>118</v>
      </c>
    </row>
    <row r="19" spans="9:12" x14ac:dyDescent="0.25">
      <c r="J19" s="16" t="s">
        <v>32</v>
      </c>
      <c r="K19" s="17">
        <f>-K3*25%</f>
        <v>-22.5</v>
      </c>
    </row>
    <row r="20" spans="9:12" x14ac:dyDescent="0.25">
      <c r="J20" s="16" t="s">
        <v>28</v>
      </c>
      <c r="K20" s="17">
        <f>-K7</f>
        <v>-2</v>
      </c>
    </row>
    <row r="21" spans="9:12" x14ac:dyDescent="0.25">
      <c r="J21" s="26" t="s">
        <v>29</v>
      </c>
      <c r="K21" s="27">
        <f>-K14</f>
        <v>-0.17241379310344829</v>
      </c>
      <c r="L21" s="28"/>
    </row>
    <row r="22" spans="9:12" x14ac:dyDescent="0.25">
      <c r="J22" s="16" t="s">
        <v>16</v>
      </c>
      <c r="K22" s="17">
        <f>-75%*K3</f>
        <v>-67.5</v>
      </c>
    </row>
    <row r="23" spans="9:12" x14ac:dyDescent="0.25">
      <c r="J23" s="16" t="s">
        <v>17</v>
      </c>
      <c r="K23" s="17">
        <f>-K15</f>
        <v>-8.4482758620689662</v>
      </c>
    </row>
    <row r="24" spans="9:12" x14ac:dyDescent="0.25">
      <c r="J24" s="16" t="s">
        <v>31</v>
      </c>
      <c r="K24" s="17">
        <f>-K12</f>
        <v>-1.3793103448275863</v>
      </c>
    </row>
    <row r="25" spans="9:12" x14ac:dyDescent="0.25">
      <c r="J25" s="16" t="s">
        <v>30</v>
      </c>
      <c r="K25" s="17">
        <f>-K6</f>
        <v>-16</v>
      </c>
    </row>
    <row r="26" spans="9:12" x14ac:dyDescent="0.25">
      <c r="J26" s="14" t="s">
        <v>18</v>
      </c>
      <c r="K26" s="15">
        <f>SUM(K18:K25)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2019-05-16T10:44:33Z</dcterms:created>
  <dcterms:modified xsi:type="dcterms:W3CDTF">2019-05-16T15:33:00Z</dcterms:modified>
</cp:coreProperties>
</file>