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0479217-2A46-4B41-86BC-0C8F0A908C7E}" xr6:coauthVersionLast="47" xr6:coauthVersionMax="47" xr10:uidLastSave="{00000000-0000-0000-0000-000000000000}"/>
  <bookViews>
    <workbookView xWindow="-28920" yWindow="-2295" windowWidth="29040" windowHeight="15840" xr2:uid="{00000000-000D-0000-FFFF-FFFF00000000}"/>
  </bookViews>
  <sheets>
    <sheet name="2023" sheetId="1" r:id="rId1"/>
    <sheet name="Synthèse Mars 2022" sheetId="2" r:id="rId2"/>
    <sheet name="Params" sheetId="3" r:id="rId3"/>
  </sheets>
  <definedNames>
    <definedName name="_xlnm._FilterDatabase" localSheetId="2" hidden="1">Params!$D$3:$L$30</definedName>
    <definedName name="AF" localSheetId="0">#REF!</definedName>
    <definedName name="AF">#REF!</definedName>
    <definedName name="brokeragefees" localSheetId="0">#REF!</definedName>
    <definedName name="brokeragefees">#REF!</definedName>
    <definedName name="div_2013" localSheetId="0">#REF!</definedName>
    <definedName name="div_2013">#REF!</definedName>
    <definedName name="div_2014" localSheetId="0">#REF!</definedName>
    <definedName name="div_2014">#REF!</definedName>
    <definedName name="div_2015" localSheetId="0">#REF!</definedName>
    <definedName name="div_2015">#REF!</definedName>
    <definedName name="div_2016" localSheetId="0">#REF!</definedName>
    <definedName name="div_2016">#REF!</definedName>
    <definedName name="div_2017" localSheetId="0">#REF!</definedName>
    <definedName name="div_2017">#REF!</definedName>
    <definedName name="gapril2013" localSheetId="0">#REF!</definedName>
    <definedName name="gapril2013">#REF!</definedName>
    <definedName name="gaugust2013" localSheetId="0">#REF!</definedName>
    <definedName name="gaugust2013">#REF!</definedName>
    <definedName name="gdecember2013" localSheetId="0">#REF!</definedName>
    <definedName name="gdecember2013">#REF!</definedName>
    <definedName name="gjuly2013" localSheetId="0">#REF!</definedName>
    <definedName name="gjuly2013">#REF!</definedName>
    <definedName name="gjune2013" localSheetId="0">#REF!</definedName>
    <definedName name="gjune2013">#REF!</definedName>
    <definedName name="gmarch2013" localSheetId="0">#REF!</definedName>
    <definedName name="gmarch2013">#REF!</definedName>
    <definedName name="gmarch2018" localSheetId="0">#REF!</definedName>
    <definedName name="gmarch2018">#REF!</definedName>
    <definedName name="gmay2013" localSheetId="0">#REF!</definedName>
    <definedName name="gmay2013">#REF!</definedName>
    <definedName name="gnovember2013" localSheetId="0">#REF!</definedName>
    <definedName name="gnovember2013">#REF!</definedName>
    <definedName name="goctober2013" localSheetId="0">#REF!</definedName>
    <definedName name="goctober2013">#REF!</definedName>
    <definedName name="gseptember2013" localSheetId="0">#REF!</definedName>
    <definedName name="gseptember2013">#REF!</definedName>
    <definedName name="minorityinterest" localSheetId="0">#REF!</definedName>
    <definedName name="minorityinterest">#REF!</definedName>
    <definedName name="RFQ_BGFIBANK" localSheetId="0">#REF!</definedName>
    <definedName name="RFQ_BGFIBANK">#REF!</definedName>
    <definedName name="Sheet1" localSheetId="0">#REF!</definedName>
    <definedName name="Sheet1">#REF!</definedName>
    <definedName name="Summary1" localSheetId="0">#REF!</definedName>
    <definedName name="Summary1">#REF!</definedName>
    <definedName name="taxrate" localSheetId="0">#REF!</definedName>
    <definedName name="taxrate">#REF!</definedName>
    <definedName name="WEQER" localSheetId="0">#REF!</definedName>
    <definedName name="WEQER">#REF!</definedName>
    <definedName name="Y" localSheetId="0">#REF!</definedName>
    <definedName name="Y">#REF!</definedName>
    <definedName name="Z_2EA402D0_DDBD_43F3_9E3C_D1DE175F7E90_.wvu.FilterData" localSheetId="0" hidden="1">'2023'!$A$1:$BF$10</definedName>
    <definedName name="Z_5491847E_D2CD_4C6B_B82A_4D23B39E0FEB_.wvu.FilterData" localSheetId="0" hidden="1">'2023'!$A$1:$BE$10</definedName>
    <definedName name="Z_787AE3FB_2284_4E7D_9241_9C5511C458AD_.wvu.FilterData" localSheetId="0" hidden="1">'2023'!$A$1:$BE$10</definedName>
    <definedName name="Z_8DF0E294_742D_48F3_BDD0_74431B9D34E6_.wvu.FilterData" localSheetId="0" hidden="1">'2023'!$A$1:$BF$10</definedName>
    <definedName name="Z_D957A83B_5E90_4E7B_B836_9A4201E9D393_.wvu.FilterData" localSheetId="0" hidden="1">'2023'!$A$1:$BF$10</definedName>
    <definedName name="Z_F6FC42B7_3173_43C3_B465_285D120EE1EB_.wvu.FilterData" localSheetId="0" hidden="1">'2023'!$A$1:$BF$10</definedName>
    <definedName name="znovember2019" localSheetId="0">#REF!</definedName>
    <definedName name="znovember2019">#REF!</definedName>
  </definedNames>
  <calcPr calcId="191029"/>
  <customWorkbookViews>
    <customWorkbookView name="Filtre Serge SULA" guid="{787AE3FB-2284-4E7D-9241-9C5511C458AD}" maximized="1" windowWidth="0" windowHeight="0" activeSheetId="0"/>
    <customWorkbookView name="Filtre 1" guid="{5491847E-D2CD-4C6B-B82A-4D23B39E0FEB}" maximized="1" windowWidth="0" windowHeight="0" activeSheetId="0"/>
    <customWorkbookView name="vue de david" guid="{8DF0E294-742D-48F3-BDD0-74431B9D34E6}" maximized="1" windowWidth="0" windowHeight="0" activeSheetId="0"/>
    <customWorkbookView name="Apphia" guid="{F6FC42B7-3173-43C3-B465-285D120EE1EB}" maximized="1" windowWidth="0" windowHeight="0" activeSheetId="0"/>
    <customWorkbookView name="Filtre 2" guid="{D957A83B-5E90-4E7B-B836-9A4201E9D393}" maximized="1" windowWidth="0" windowHeight="0" activeSheetId="0"/>
    <customWorkbookView name="Vue de Victor" guid="{2EA402D0-DDBD-43F3-9E3C-D1DE175F7E90}" maximized="1" windowWidth="0" windowHeight="0" activeSheetId="0"/>
  </customWorkbookViews>
  <pivotCaches>
    <pivotCache cacheId="4" r:id="rId4"/>
  </pivotCaches>
</workbook>
</file>

<file path=xl/calcChain.xml><?xml version="1.0" encoding="utf-8"?>
<calcChain xmlns="http://schemas.openxmlformats.org/spreadsheetml/2006/main">
  <c r="AX11" i="1" l="1"/>
  <c r="AW11" i="1"/>
  <c r="AV11" i="1"/>
  <c r="AT11" i="1"/>
  <c r="AR11" i="1"/>
  <c r="T11" i="1"/>
  <c r="BF11" i="1"/>
  <c r="AY10" i="1"/>
  <c r="AB10" i="1"/>
  <c r="Z10" i="1"/>
  <c r="G10" i="1"/>
  <c r="AY3" i="1"/>
  <c r="AB3" i="1"/>
  <c r="Z3" i="1"/>
  <c r="G3" i="1"/>
  <c r="BC8" i="1"/>
  <c r="AY8" i="1"/>
  <c r="AB8" i="1"/>
  <c r="AI8" i="1" s="1"/>
  <c r="AK8" i="1" s="1"/>
  <c r="Z8" i="1"/>
  <c r="G8" i="1"/>
  <c r="BC7" i="1"/>
  <c r="AY7" i="1"/>
  <c r="AV7" i="1"/>
  <c r="AX7" i="1" s="1"/>
  <c r="AB7" i="1"/>
  <c r="AN7" i="1" s="1"/>
  <c r="AQ7" i="1" s="1"/>
  <c r="AT7" i="1" s="1"/>
  <c r="Z7" i="1"/>
  <c r="G7" i="1"/>
  <c r="BC6" i="1"/>
  <c r="AY6" i="1"/>
  <c r="AB6" i="1"/>
  <c r="Z6" i="1"/>
  <c r="G6" i="1"/>
  <c r="BC9" i="1"/>
  <c r="AY9" i="1"/>
  <c r="AB9" i="1"/>
  <c r="Z9" i="1"/>
  <c r="G9" i="1"/>
  <c r="BC4" i="1"/>
  <c r="AY4" i="1"/>
  <c r="AB4" i="1"/>
  <c r="AF4" i="1" s="1"/>
  <c r="Z4" i="1"/>
  <c r="G4" i="1"/>
  <c r="BC5" i="1"/>
  <c r="AY5" i="1"/>
  <c r="AB5" i="1"/>
  <c r="AI5" i="1" s="1"/>
  <c r="AK5" i="1" s="1"/>
  <c r="Z5" i="1"/>
  <c r="G5" i="1"/>
  <c r="BC2" i="1"/>
  <c r="AY2" i="1"/>
  <c r="AB2" i="1"/>
  <c r="AN2" i="1" s="1"/>
  <c r="AQ2" i="1" s="1"/>
  <c r="AT2" i="1" s="1"/>
  <c r="Z2" i="1"/>
  <c r="G2" i="1"/>
  <c r="AI2" i="1" l="1"/>
  <c r="AK2" i="1" s="1"/>
  <c r="AF7" i="1"/>
  <c r="AH7" i="1" s="1"/>
  <c r="AN5" i="1"/>
  <c r="AQ5" i="1" s="1"/>
  <c r="AT5" i="1" s="1"/>
  <c r="AI7" i="1"/>
  <c r="AK7" i="1" s="1"/>
  <c r="AF8" i="1"/>
  <c r="AM8" i="1" s="1"/>
  <c r="AN8" i="1"/>
  <c r="AQ8" i="1" s="1"/>
  <c r="AT8" i="1" s="1"/>
  <c r="AF2" i="1"/>
  <c r="AN9" i="1"/>
  <c r="AQ9" i="1" s="1"/>
  <c r="AT9" i="1" s="1"/>
  <c r="AF9" i="1"/>
  <c r="AI9" i="1"/>
  <c r="AK9" i="1" s="1"/>
  <c r="AG4" i="1"/>
  <c r="AH4" i="1" s="1"/>
  <c r="AW4" i="1" s="1"/>
  <c r="AX4" i="1" s="1"/>
  <c r="AF6" i="1"/>
  <c r="AN6" i="1"/>
  <c r="AQ6" i="1" s="1"/>
  <c r="AT6" i="1" s="1"/>
  <c r="AN10" i="1"/>
  <c r="AQ10" i="1" s="1"/>
  <c r="AT10" i="1" s="1"/>
  <c r="AI10" i="1"/>
  <c r="AK10" i="1" s="1"/>
  <c r="AF10" i="1"/>
  <c r="AI6" i="1"/>
  <c r="AK6" i="1" s="1"/>
  <c r="AI4" i="1"/>
  <c r="AK4" i="1" s="1"/>
  <c r="AN4" i="1"/>
  <c r="AQ4" i="1" s="1"/>
  <c r="AT4" i="1" s="1"/>
  <c r="AF5" i="1"/>
  <c r="AI3" i="1"/>
  <c r="AK3" i="1" s="1"/>
  <c r="AF3" i="1"/>
  <c r="AN3" i="1"/>
  <c r="AG8" i="1" l="1"/>
  <c r="AH8" i="1" s="1"/>
  <c r="AW8" i="1" s="1"/>
  <c r="AX8" i="1" s="1"/>
  <c r="AQ3" i="1"/>
  <c r="AN11" i="1"/>
  <c r="AM7" i="1"/>
  <c r="AM4" i="1"/>
  <c r="AG2" i="1"/>
  <c r="AH2" i="1" s="1"/>
  <c r="AW2" i="1" s="1"/>
  <c r="AX2" i="1" s="1"/>
  <c r="AM2" i="1"/>
  <c r="AM6" i="1"/>
  <c r="AG6" i="1"/>
  <c r="AH6" i="1" s="1"/>
  <c r="AW6" i="1" s="1"/>
  <c r="AX6" i="1" s="1"/>
  <c r="AG10" i="1"/>
  <c r="AH10" i="1" s="1"/>
  <c r="AW10" i="1" s="1"/>
  <c r="AX10" i="1" s="1"/>
  <c r="AM10" i="1"/>
  <c r="AG9" i="1"/>
  <c r="AH9" i="1" s="1"/>
  <c r="AW9" i="1" s="1"/>
  <c r="AX9" i="1" s="1"/>
  <c r="AM9" i="1"/>
  <c r="AM3" i="1"/>
  <c r="AG3" i="1"/>
  <c r="AH3" i="1" s="1"/>
  <c r="AW3" i="1" s="1"/>
  <c r="AX3" i="1" s="1"/>
  <c r="AH5" i="1"/>
  <c r="AW5" i="1" s="1"/>
  <c r="AX5" i="1" s="1"/>
  <c r="AM5" i="1"/>
  <c r="AT3" i="1" l="1"/>
  <c r="AQ11" i="1"/>
  <c r="AM11" i="1"/>
</calcChain>
</file>

<file path=xl/sharedStrings.xml><?xml version="1.0" encoding="utf-8"?>
<sst xmlns="http://schemas.openxmlformats.org/spreadsheetml/2006/main" count="270" uniqueCount="174">
  <si>
    <t>MONTH</t>
  </si>
  <si>
    <t>DECLARED TO ARCA</t>
  </si>
  <si>
    <t>OPERATION DATE</t>
  </si>
  <si>
    <t>ISSUE DATE</t>
  </si>
  <si>
    <t>EFFECT DATE</t>
  </si>
  <si>
    <t>EXPIRY DATE</t>
  </si>
  <si>
    <t>AIB REF.</t>
  </si>
  <si>
    <t>N° D'AVENANT</t>
  </si>
  <si>
    <t>TYPE D'AVENANT</t>
  </si>
  <si>
    <t>POLICY REF</t>
  </si>
  <si>
    <t>CLIENT</t>
  </si>
  <si>
    <t>INDUSTRY</t>
  </si>
  <si>
    <t>ACC. MANAGER</t>
  </si>
  <si>
    <t>ASSISTED BY</t>
  </si>
  <si>
    <t>PRODUCT NAME</t>
  </si>
  <si>
    <t>CATEGORY</t>
  </si>
  <si>
    <t>INSURER</t>
  </si>
  <si>
    <t>REINSURER</t>
  </si>
  <si>
    <t>SUM INSURED</t>
  </si>
  <si>
    <t>GROSS PREMIUMS</t>
  </si>
  <si>
    <t>FRONTING</t>
  </si>
  <si>
    <t>FRONTING DISCOUNT</t>
  </si>
  <si>
    <t>ACCESSOIRES</t>
  </si>
  <si>
    <t>NET PREMIUM</t>
  </si>
  <si>
    <t>VAT</t>
  </si>
  <si>
    <t>RI RATE</t>
  </si>
  <si>
    <t>AIB Com %</t>
  </si>
  <si>
    <t>LOCAL COM.</t>
  </si>
  <si>
    <t>FRONTING COM.</t>
  </si>
  <si>
    <t>RI COM.</t>
  </si>
  <si>
    <t>HON. FEES</t>
  </si>
  <si>
    <t>TOTAL NET / REVENUE (+ Arca)</t>
  </si>
  <si>
    <t>TOTAL VAT / REVENUE</t>
  </si>
  <si>
    <t>GROSS REVENUE</t>
  </si>
  <si>
    <t>ARCA fees (2%)</t>
  </si>
  <si>
    <t>A. PAID TO ARCA</t>
  </si>
  <si>
    <t>BALANCE DUE TO ARCA</t>
  </si>
  <si>
    <t>Date of Pymt to ARCA</t>
  </si>
  <si>
    <t>NET COM (Excl all taxes)</t>
  </si>
  <si>
    <t>NET COM (Sharable)</t>
  </si>
  <si>
    <t>PARTNER</t>
  </si>
  <si>
    <t>% RATE TO PARTNER</t>
  </si>
  <si>
    <t>A. DUE TO PARTNER</t>
  </si>
  <si>
    <t>A. PAID TO PARTNER</t>
  </si>
  <si>
    <t>DATE OF PAYMT TO PARTNER</t>
  </si>
  <si>
    <t>BALANCE DUE TO PARTNER</t>
  </si>
  <si>
    <t>REF PYMNT TO PARTNER</t>
  </si>
  <si>
    <t>COM RECEIVED</t>
  </si>
  <si>
    <t>COM INVOICED</t>
  </si>
  <si>
    <t>BALANCE DUE TO AIB</t>
  </si>
  <si>
    <t>DUE BY</t>
  </si>
  <si>
    <t>DATE OF RECEIPT</t>
  </si>
  <si>
    <t>DEBIT NOTE REF.</t>
  </si>
  <si>
    <t>RENEWAL STATUS</t>
  </si>
  <si>
    <t>COVER TO RENEW</t>
  </si>
  <si>
    <t>RENEWAL PREMIUM</t>
  </si>
  <si>
    <t>RENEWAL INSURER</t>
  </si>
  <si>
    <t>COMMENTS</t>
  </si>
  <si>
    <t>JANUARY</t>
  </si>
  <si>
    <t>Yes</t>
  </si>
  <si>
    <t>INCORPORATION</t>
  </si>
  <si>
    <t>ANDY</t>
  </si>
  <si>
    <t>MOTOR TPL</t>
  </si>
  <si>
    <t>SFA</t>
  </si>
  <si>
    <t>RENOUVELLEMENT</t>
  </si>
  <si>
    <t>ALICE</t>
  </si>
  <si>
    <t>Apphia</t>
  </si>
  <si>
    <t>ACTIVA</t>
  </si>
  <si>
    <t>OLEA</t>
  </si>
  <si>
    <t>MEDICAL</t>
  </si>
  <si>
    <t>MEDICAL &amp; GPA</t>
  </si>
  <si>
    <t>SOUSCRIPTION</t>
  </si>
  <si>
    <t>ACTIVA/GGA</t>
  </si>
  <si>
    <t>LIFE</t>
  </si>
  <si>
    <t>RAWSUR - LIFE</t>
  </si>
  <si>
    <t>MERCER</t>
  </si>
  <si>
    <t>SYNTYCHE</t>
  </si>
  <si>
    <t>MICHEE</t>
  </si>
  <si>
    <t>Tychique</t>
  </si>
  <si>
    <t>GPA</t>
  </si>
  <si>
    <t>MARINE CARGO / GIT</t>
  </si>
  <si>
    <t>MARINE</t>
  </si>
  <si>
    <t>FIRE</t>
  </si>
  <si>
    <t>PROPERTIES</t>
  </si>
  <si>
    <t>GENERAL LIABILITY</t>
  </si>
  <si>
    <t>LIABILITIES</t>
  </si>
  <si>
    <t>SUNU</t>
  </si>
  <si>
    <t>MAYFAIR</t>
  </si>
  <si>
    <t>FIRE/HOME</t>
  </si>
  <si>
    <t>COMP MOTOR</t>
  </si>
  <si>
    <t>MOTOR COMP</t>
  </si>
  <si>
    <t>RAWSUR</t>
  </si>
  <si>
    <t>BOLLORE</t>
  </si>
  <si>
    <t>ONCE OFF</t>
  </si>
  <si>
    <t>BBB</t>
  </si>
  <si>
    <t>FEBRUARY</t>
  </si>
  <si>
    <t>MARCH</t>
  </si>
  <si>
    <t>No</t>
  </si>
  <si>
    <t>PROROGATION</t>
  </si>
  <si>
    <t>PROPERTY DAMAGE &amp; BI</t>
  </si>
  <si>
    <t>MARSH</t>
  </si>
  <si>
    <t>O'NEILS</t>
  </si>
  <si>
    <t>RENEWING...</t>
  </si>
  <si>
    <t>JUNE</t>
  </si>
  <si>
    <t>AFINBRO</t>
  </si>
  <si>
    <t>Aucun</t>
  </si>
  <si>
    <t>MAY</t>
  </si>
  <si>
    <t>CAR</t>
  </si>
  <si>
    <t>CONSTRUCTIONS</t>
  </si>
  <si>
    <t>EXTENDED</t>
  </si>
  <si>
    <t>MACHINARY BREAKDOWN</t>
  </si>
  <si>
    <t>McGill</t>
  </si>
  <si>
    <t>AVIATION HULL ALL RISK</t>
  </si>
  <si>
    <t>AVIATION</t>
  </si>
  <si>
    <t>RENEWED</t>
  </si>
  <si>
    <t>PVT</t>
  </si>
  <si>
    <t>POLITICAL VIOLENCE</t>
  </si>
  <si>
    <t>TRAVEL</t>
  </si>
  <si>
    <t>TRC</t>
  </si>
  <si>
    <t>NOVEMBER</t>
  </si>
  <si>
    <t>WP Brokers</t>
  </si>
  <si>
    <t>PUBLIC LIABILITY</t>
  </si>
  <si>
    <t>APRIL</t>
  </si>
  <si>
    <t>CIT</t>
  </si>
  <si>
    <t>RISTOURNE</t>
  </si>
  <si>
    <t>33002-0017-104-0000037 / 0012</t>
  </si>
  <si>
    <t>HELIOS INFRACO DRC SARL ( HT)</t>
  </si>
  <si>
    <t>LOKTON/OLEA</t>
  </si>
  <si>
    <t>11001-33002-0001-207-00000018-2022 / 219000001</t>
  </si>
  <si>
    <t>12003-33002-0003-112-00000039-2022 / 45000012</t>
  </si>
  <si>
    <t xml:space="preserve">00020283
</t>
  </si>
  <si>
    <t>FACILITY SERVICES</t>
  </si>
  <si>
    <t xml:space="preserve">12001-33002-0007-121-00010651-2023
</t>
  </si>
  <si>
    <t>JULY</t>
  </si>
  <si>
    <t>PI</t>
  </si>
  <si>
    <t>SEPTEMBER</t>
  </si>
  <si>
    <t>FIDELITY GUARANTEE</t>
  </si>
  <si>
    <t>301-59000003</t>
  </si>
  <si>
    <t xml:space="preserve"> LOKTON/OLEA </t>
  </si>
  <si>
    <t>EMPLOYER'S LIABILITY</t>
  </si>
  <si>
    <t>AUTRES MODIFICATIONS</t>
  </si>
  <si>
    <t>AUGUST</t>
  </si>
  <si>
    <t>D&amp;O</t>
  </si>
  <si>
    <t>MOTOR TPL - BOAT</t>
  </si>
  <si>
    <t>ANNULATION</t>
  </si>
  <si>
    <t>REFUELING LIABILITY</t>
  </si>
  <si>
    <t>ACTIVA - LIFE</t>
  </si>
  <si>
    <t>RESILIATION</t>
  </si>
  <si>
    <t>OCTOBER</t>
  </si>
  <si>
    <t>AFRISSUR</t>
  </si>
  <si>
    <t>Total général</t>
  </si>
  <si>
    <t>MONTHS</t>
  </si>
  <si>
    <t>CATEGORIES</t>
  </si>
  <si>
    <t>PRODUCT NAMES</t>
  </si>
  <si>
    <t>ACCOUNT MANAGERS</t>
  </si>
  <si>
    <t>ASSISTANTS</t>
  </si>
  <si>
    <t>HERMINE</t>
  </si>
  <si>
    <t>LOST</t>
  </si>
  <si>
    <t>GRACE</t>
  </si>
  <si>
    <t>CANCELLED</t>
  </si>
  <si>
    <t>Gras Savoye Kenya</t>
  </si>
  <si>
    <t>CYBER</t>
  </si>
  <si>
    <t>RAMSY</t>
  </si>
  <si>
    <t>SERGE</t>
  </si>
  <si>
    <t>VICTOR</t>
  </si>
  <si>
    <t>AON</t>
  </si>
  <si>
    <t>NIRAJ</t>
  </si>
  <si>
    <t>Fenchurch Insurance</t>
  </si>
  <si>
    <t>SONAS</t>
  </si>
  <si>
    <t>DECEMBER</t>
  </si>
  <si>
    <t>UAP OLD MUTUAL</t>
  </si>
  <si>
    <t>PI - MEDICAL MALPRACTICE</t>
  </si>
  <si>
    <t>Total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</si>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</sst>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&quot;-&quot;mmm&quot;-&quot;yyyy"/>
    <numFmt numFmtId="165" formatCode="[$-409]dd\-mmm\-yy"/>
    <numFmt numFmtId="166" formatCode="_-[$$-409]* #,##0.00_ ;_-[$$-409]* \-#,##0.00\ ;_-[$$-409]* &quot;-&quot;??_ ;_-@_ "/>
    <numFmt numFmtId="167" formatCode="0.000%"/>
    <numFmt numFmtId="168" formatCode="[$-409]d\-mmm\-yy"/>
    <numFmt numFmtId="169" formatCode="dd&quot;/&quot;mm&quot;/&quot;yyyy"/>
  </numFmts>
  <fonts count="10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b/>
      <sz val="11"/>
      <color theme="1"/>
      <name val="Calibri"/>
    </font>
    <font>
      <b/>
      <sz val="10"/>
      <color theme="1"/>
      <name val="Calibri"/>
    </font>
    <font>
      <i/>
      <sz val="11"/>
      <color theme="1"/>
      <name val="Calibri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/>
    <xf numFmtId="0" fontId="1" fillId="0" borderId="2" xfId="0" applyFont="1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4" xfId="0" pivotButton="1" applyBorder="1"/>
    <xf numFmtId="0" fontId="1" fillId="0" borderId="0" xfId="0" applyFont="1" applyFill="1"/>
    <xf numFmtId="1" fontId="1" fillId="0" borderId="0" xfId="0" applyNumberFormat="1" applyFont="1" applyFill="1"/>
    <xf numFmtId="0" fontId="1" fillId="0" borderId="0" xfId="0" applyFont="1" applyFill="1" applyAlignment="1">
      <alignment horizontal="left"/>
    </xf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/>
    <xf numFmtId="168" fontId="1" fillId="0" borderId="0" xfId="0" applyNumberFormat="1" applyFont="1" applyFill="1"/>
    <xf numFmtId="9" fontId="1" fillId="0" borderId="0" xfId="0" applyNumberFormat="1" applyFont="1" applyFill="1"/>
    <xf numFmtId="0" fontId="2" fillId="0" borderId="0" xfId="0" applyFont="1" applyFill="1"/>
    <xf numFmtId="169" fontId="1" fillId="0" borderId="0" xfId="0" applyNumberFormat="1" applyFont="1" applyFill="1"/>
    <xf numFmtId="0" fontId="1" fillId="0" borderId="0" xfId="0" quotePrefix="1" applyFont="1" applyFill="1" applyAlignment="1">
      <alignment horizontal="left"/>
    </xf>
    <xf numFmtId="0" fontId="0" fillId="0" borderId="0" xfId="0" applyFill="1"/>
    <xf numFmtId="166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166" fontId="3" fillId="0" borderId="0" xfId="0" applyNumberFormat="1" applyFont="1" applyFill="1"/>
    <xf numFmtId="0" fontId="8" fillId="0" borderId="0" xfId="0" applyFont="1" applyFill="1"/>
    <xf numFmtId="164" fontId="8" fillId="0" borderId="0" xfId="0" applyNumberFormat="1" applyFont="1" applyFill="1"/>
    <xf numFmtId="1" fontId="8" fillId="0" borderId="0" xfId="0" applyNumberFormat="1" applyFont="1" applyFill="1"/>
    <xf numFmtId="0" fontId="8" fillId="0" borderId="0" xfId="0" applyFont="1" applyFill="1" applyAlignment="1">
      <alignment horizontal="left"/>
    </xf>
    <xf numFmtId="165" fontId="8" fillId="0" borderId="0" xfId="0" applyNumberFormat="1" applyFont="1" applyFill="1"/>
    <xf numFmtId="166" fontId="8" fillId="0" borderId="0" xfId="0" applyNumberFormat="1" applyFont="1" applyFill="1"/>
    <xf numFmtId="167" fontId="8" fillId="0" borderId="0" xfId="0" applyNumberFormat="1" applyFont="1" applyFill="1"/>
    <xf numFmtId="10" fontId="8" fillId="0" borderId="0" xfId="0" applyNumberFormat="1" applyFont="1" applyFill="1"/>
    <xf numFmtId="168" fontId="8" fillId="0" borderId="0" xfId="0" applyNumberFormat="1" applyFont="1" applyFill="1"/>
    <xf numFmtId="9" fontId="8" fillId="0" borderId="0" xfId="0" applyNumberFormat="1" applyFont="1" applyFill="1"/>
    <xf numFmtId="0" fontId="8" fillId="0" borderId="0" xfId="0" applyFont="1"/>
    <xf numFmtId="0" fontId="1" fillId="0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 applyFill="1" applyBorder="1"/>
    <xf numFmtId="166" fontId="1" fillId="2" borderId="0" xfId="0" applyNumberFormat="1" applyFont="1" applyFill="1"/>
    <xf numFmtId="0" fontId="9" fillId="0" borderId="0" xfId="0" applyFont="1" applyFill="1"/>
    <xf numFmtId="166" fontId="9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9" fillId="2" borderId="0" xfId="0" applyNumberFormat="1" applyFont="1" applyFill="1"/>
  </cellXfs>
  <cellStyles count="1">
    <cellStyle name="Normal" xfId="0" builtinId="0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[$-409]dd\-mmm\-yy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&quot;/&quot;mm&quot;/&quot;yyyy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&quot;/&quot;mm&quot;/&quot;yyyy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[$-409]d\-mmm\-yy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.0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254.475664814818" refreshedVersion="8" recordCount="76" xr:uid="{00000000-000A-0000-FFFF-FFFF00000000}">
  <cacheSource type="worksheet">
    <worksheetSource ref="A1:BE10" sheet="2023"/>
  </cacheSource>
  <cacheFields count="57">
    <cacheField name="MONTH" numFmtId="0">
      <sharedItems count="5">
        <s v="JANUARY"/>
        <s v="FEBRUARY"/>
        <s v="MARCH"/>
        <s v="JUNE"/>
        <s v="MAY"/>
      </sharedItems>
    </cacheField>
    <cacheField name="DECLARED TO ARCA" numFmtId="0">
      <sharedItems/>
    </cacheField>
    <cacheField name="OPERATION DATE" numFmtId="14">
      <sharedItems containsSemiMixedTypes="0" containsNonDate="0" containsDate="1" containsString="0" minDate="2022-11-04T00:00:00" maxDate="2023-06-27T00:00:00"/>
    </cacheField>
    <cacheField name="ISSUE DATE" numFmtId="0">
      <sharedItems containsDate="1" containsBlank="1" containsMixedTypes="1" minDate="2022-12-07T00:00:00" maxDate="2023-07-11T00:00:00"/>
    </cacheField>
    <cacheField name="EFFECT DATE" numFmtId="0">
      <sharedItems containsDate="1" containsMixedTypes="1" minDate="2023-01-01T00:00:00" maxDate="2023-06-02T00:00:00"/>
    </cacheField>
    <cacheField name="EXPIRY DATE" numFmtId="0">
      <sharedItems containsDate="1" containsMixedTypes="1" minDate="2023-01-23T00:00:00" maxDate="2024-03-29T00:00:00"/>
    </cacheField>
    <cacheField name="AIB REF." numFmtId="1">
      <sharedItems/>
    </cacheField>
    <cacheField name="N° D'AVENANT" numFmtId="0">
      <sharedItems containsSemiMixedTypes="0" containsString="0" containsNumber="1" containsInteger="1" minValue="0" maxValue="27"/>
    </cacheField>
    <cacheField name="TYPE D'AVENANT" numFmtId="0">
      <sharedItems/>
    </cacheField>
    <cacheField name="POLICY REF" numFmtId="0">
      <sharedItems containsMixedTypes="1" containsNumber="1" containsInteger="1" minValue="10100010" maxValue="51000007"/>
    </cacheField>
    <cacheField name="CLIENT" numFmtId="0">
      <sharedItems/>
    </cacheField>
    <cacheField name="INDUSTRY" numFmtId="0">
      <sharedItems containsBlank="1"/>
    </cacheField>
    <cacheField name="ACC. MANAGER" numFmtId="0">
      <sharedItems count="4">
        <s v="ANDY"/>
        <s v="ALICE"/>
        <s v="SYNTYCHE"/>
        <s v="MICHEE"/>
      </sharedItems>
    </cacheField>
    <cacheField name="ASSISTED BY" numFmtId="0">
      <sharedItems/>
    </cacheField>
    <cacheField name="PRODUCT NAME" numFmtId="0">
      <sharedItems/>
    </cacheField>
    <cacheField name="CATEGORY" numFmtId="0">
      <sharedItems/>
    </cacheField>
    <cacheField name="INSURER" numFmtId="0">
      <sharedItems/>
    </cacheField>
    <cacheField name="REINSURER" numFmtId="0">
      <sharedItems/>
    </cacheField>
    <cacheField name="SUM INSURED" numFmtId="166">
      <sharedItems containsSemiMixedTypes="0" containsString="0" containsNumber="1" minValue="0" maxValue="148918874"/>
    </cacheField>
    <cacheField name="GROSS PREMIUMS" numFmtId="166">
      <sharedItems containsSemiMixedTypes="0" containsString="0" containsNumber="1" minValue="65" maxValue="2435843.46"/>
    </cacheField>
    <cacheField name="FRONTING" numFmtId="166">
      <sharedItems containsSemiMixedTypes="0" containsString="0" containsNumber="1" minValue="0" maxValue="309626.12"/>
    </cacheField>
    <cacheField name="FRONTING DISCOUNT" numFmtId="166">
      <sharedItems containsSemiMixedTypes="0" containsString="0" containsNumber="1" minValue="-233242.59" maxValue="0"/>
    </cacheField>
    <cacheField name="ACCESSOIRES" numFmtId="166">
      <sharedItems containsSemiMixedTypes="0" containsString="0" containsNumber="1" minValue="0" maxValue="3732.97"/>
    </cacheField>
    <cacheField name="NET PREMIUM" numFmtId="166">
      <sharedItems containsSemiMixedTypes="0" containsString="0" containsNumber="1" minValue="54.28" maxValue="1754548"/>
    </cacheField>
    <cacheField name="VAT" numFmtId="166">
      <sharedItems containsSemiMixedTypes="0" containsString="0" containsNumber="1" minValue="0" maxValue="330283.86"/>
    </cacheField>
    <cacheField name="RI RATE" numFmtId="167">
      <sharedItems containsMixedTypes="1" containsNumber="1" minValue="9.5995342487225081E-4" maxValue="7.4746000000000007E-2"/>
    </cacheField>
    <cacheField name="AIB Com %" numFmtId="10">
      <sharedItems containsSemiMixedTypes="0" containsString="0" containsNumber="1" minValue="0" maxValue="0.242397061336067"/>
    </cacheField>
    <cacheField name="LOCAL COM." numFmtId="166">
      <sharedItems containsSemiMixedTypes="0" containsString="0" containsNumber="1" minValue="0" maxValue="58724.97"/>
    </cacheField>
    <cacheField name="FRONTING COM." numFmtId="166">
      <sharedItems containsSemiMixedTypes="0" containsString="0" containsNumber="1" minValue="0" maxValue="22915.058999999997"/>
    </cacheField>
    <cacheField name="RI COM." numFmtId="166">
      <sharedItems containsSemiMixedTypes="0" containsString="0" containsNumber="1" minValue="0" maxValue="14949.2"/>
    </cacheField>
    <cacheField name="HON. FEES" numFmtId="166">
      <sharedItems containsSemiMixedTypes="0" containsString="0" containsNumber="1" minValue="0" maxValue="7747.4633999999996"/>
    </cacheField>
    <cacheField name="TOTAL NET / REVENUE (+ Arca)" numFmtId="166">
      <sharedItems containsSemiMixedTypes="0" containsString="0" containsNumber="1" minValue="8.1419999999999995" maxValue="58724.97"/>
    </cacheField>
    <cacheField name="TOTAL VAT / REVENUE" numFmtId="166">
      <sharedItems containsSemiMixedTypes="0" containsString="0" containsNumber="1" minValue="0" maxValue="9395.9952000000012"/>
    </cacheField>
    <cacheField name="GROSS REVENUE" numFmtId="166">
      <sharedItems containsSemiMixedTypes="0" containsString="0" containsNumber="1" minValue="9.4447200000000002" maxValue="68120.965200000006"/>
    </cacheField>
    <cacheField name="ARCA fees (2%)" numFmtId="166">
      <sharedItems containsSemiMixedTypes="0" containsString="0" containsNumber="1" minValue="0.16283999999999998" maxValue="1174.4994000000002"/>
    </cacheField>
    <cacheField name="A. PAID TO ARCA" numFmtId="166">
      <sharedItems containsSemiMixedTypes="0" containsString="0" containsNumber="1" containsInteger="1" minValue="0" maxValue="0"/>
    </cacheField>
    <cacheField name="BALANCE DUE TO ARCA" numFmtId="166">
      <sharedItems containsSemiMixedTypes="0" containsString="0" containsNumber="1" minValue="0.16283999999999998" maxValue="1174.4994000000002"/>
    </cacheField>
    <cacheField name="Date of Pymt to ARCA" numFmtId="0">
      <sharedItems containsNonDate="0" containsString="0" containsBlank="1"/>
    </cacheField>
    <cacheField name="NET COM (Excl all taxes)" numFmtId="166">
      <sharedItems containsSemiMixedTypes="0" containsString="0" containsNumber="1" minValue="7.9791599999999994" maxValue="57550.470600000001"/>
    </cacheField>
    <cacheField name="NET COM (Sharable)" numFmtId="166">
      <sharedItems containsSemiMixedTypes="0" containsString="0" containsNumber="1" minValue="7.9791599999999994" maxValue="57550.470600000001"/>
    </cacheField>
    <cacheField name="PARTNER" numFmtId="166">
      <sharedItems containsBlank="1"/>
    </cacheField>
    <cacheField name="% RATE TO PARTNER" numFmtId="9">
      <sharedItems containsString="0" containsBlank="1" containsNumber="1" minValue="0" maxValue="0.75"/>
    </cacheField>
    <cacheField name="A. DUE TO PARTNER" numFmtId="166">
      <sharedItems containsSemiMixedTypes="0" containsString="0" containsNumber="1" minValue="0" maxValue="43162.85295"/>
    </cacheField>
    <cacheField name="A. PAID TO PARTNER" numFmtId="166">
      <sharedItems containsString="0" containsBlank="1" containsNumber="1" minValue="3.1916639999999998" maxValue="1152.48"/>
    </cacheField>
    <cacheField name="DATE OF PAYMT TO PARTNER" numFmtId="165">
      <sharedItems containsNonDate="0" containsDate="1" containsString="0" containsBlank="1" minDate="2023-10-20T00:00:00" maxDate="2023-10-31T00:00:00"/>
    </cacheField>
    <cacheField name="BALANCE DUE TO PARTNER" numFmtId="166">
      <sharedItems containsSemiMixedTypes="0" containsString="0" containsNumber="1" minValue="-6.1500000003888999E-4" maxValue="43162.85295"/>
    </cacheField>
    <cacheField name="REF PYMNT TO PARTNER" numFmtId="166">
      <sharedItems containsNonDate="0" containsString="0" containsBlank="1"/>
    </cacheField>
    <cacheField name="COM RECEIVED" numFmtId="166">
      <sharedItems containsString="0" containsBlank="1" containsNumber="1" minValue="9.4447200000000002" maxValue="68120.97"/>
    </cacheField>
    <cacheField name="COM INVOICED" numFmtId="166">
      <sharedItems containsSemiMixedTypes="0" containsString="0" containsNumber="1" minValue="9.4447200000000002" maxValue="68120.97"/>
    </cacheField>
    <cacheField name="BALANCE DUE TO AIB" numFmtId="166">
      <sharedItems containsSemiMixedTypes="0" containsString="0" containsNumber="1" minValue="0" maxValue="18290.738839999995"/>
    </cacheField>
    <cacheField name="DUE BY" numFmtId="166">
      <sharedItems/>
    </cacheField>
    <cacheField name="DATE OF RECEIPT" numFmtId="169">
      <sharedItems containsNonDate="0" containsDate="1" containsString="0" containsBlank="1" minDate="2023-01-23T00:00:00" maxDate="2023-09-29T00:00:00"/>
    </cacheField>
    <cacheField name="DEBIT NOTE REF." numFmtId="0">
      <sharedItems containsBlank="1"/>
    </cacheField>
    <cacheField name="RENEWAL STATUS" numFmtId="0">
      <sharedItems containsBlank="1"/>
    </cacheField>
    <cacheField name="COVER TO RENEW" numFmtId="0">
      <sharedItems containsBlank="1"/>
    </cacheField>
    <cacheField name="RENEWAL PREMIUM" numFmtId="0">
      <sharedItems containsNonDate="0" containsString="0" containsBlank="1"/>
    </cacheField>
    <cacheField name="RENEWAL INSUR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Yes"/>
    <d v="2022-11-23T00:00:00"/>
    <d v="2022-12-16T00:00:00"/>
    <d v="2023-01-05T00:00:00"/>
    <d v="2023-10-14T00:00:00"/>
    <s v="000-001/AIB RDC/2023"/>
    <n v="7"/>
    <s v="INCORPORATION"/>
    <s v="12002-33002-0004-103-00017222-2022"/>
    <s v="Glencore / Kamoto Copper Company"/>
    <s v="Mining"/>
    <x v="0"/>
    <s v="Andy"/>
    <s v="MOTOR TPL"/>
    <s v="MOTOR TPL"/>
    <s v="SFA"/>
    <s v="SFA"/>
    <n v="0"/>
    <n v="2212.14"/>
    <n v="0"/>
    <n v="0"/>
    <n v="27.64"/>
    <n v="1847.06"/>
    <n v="299.95"/>
    <e v="#DIV/0!"/>
    <n v="0.1"/>
    <n v="184.70600000000002"/>
    <n v="0"/>
    <n v="0"/>
    <n v="0"/>
    <n v="184.70600000000002"/>
    <n v="29.552960000000002"/>
    <n v="214.25896000000003"/>
    <n v="3.6941200000000003"/>
    <n v="0"/>
    <n v="3.6941200000000003"/>
    <m/>
    <n v="181.01188000000002"/>
    <n v="181.01188000000002"/>
    <m/>
    <m/>
    <n v="0"/>
    <m/>
    <m/>
    <n v="0"/>
    <m/>
    <n v="214.25896000000003"/>
    <n v="214.25896000000003"/>
    <n v="0"/>
    <s v="SFA"/>
    <d v="2023-01-23T00:00:00"/>
    <m/>
    <m/>
    <s v="MOTOR TPL"/>
    <m/>
    <m/>
  </r>
  <r>
    <x v="0"/>
    <s v="Yes"/>
    <d v="2022-11-23T00:00:00"/>
    <d v="2022-12-16T00:00:00"/>
    <d v="2023-01-25T00:00:00"/>
    <d v="2023-10-14T00:00:00"/>
    <s v="000-002/AIB RDC/2023"/>
    <n v="8"/>
    <s v="INCORPORATION"/>
    <s v="12002-33002-0004-103-00017222-2022"/>
    <s v="Glencore / Kamoto Copper Company"/>
    <s v="Mining"/>
    <x v="0"/>
    <s v="Andy"/>
    <s v="MOTOR TPL"/>
    <s v="MOTOR TPL"/>
    <s v="SFA"/>
    <s v="SFA"/>
    <n v="0"/>
    <n v="3224.99"/>
    <n v="0"/>
    <n v="0"/>
    <n v="40.35"/>
    <n v="2692.7"/>
    <n v="437.28"/>
    <e v="#DIV/0!"/>
    <n v="0.1"/>
    <n v="269.27"/>
    <n v="0"/>
    <n v="0"/>
    <n v="0"/>
    <n v="269.27"/>
    <n v="43.083199999999998"/>
    <n v="312.35319999999996"/>
    <n v="5.3853999999999997"/>
    <n v="0"/>
    <n v="5.3853999999999997"/>
    <m/>
    <n v="263.88459999999998"/>
    <n v="263.88459999999998"/>
    <m/>
    <m/>
    <n v="0"/>
    <m/>
    <m/>
    <n v="0"/>
    <m/>
    <n v="312.35319999999996"/>
    <n v="312.35319999999996"/>
    <n v="0"/>
    <s v="SFA"/>
    <d v="2023-01-23T00:00:00"/>
    <m/>
    <m/>
    <s v="MOTOR TPL"/>
    <m/>
    <m/>
  </r>
  <r>
    <x v="0"/>
    <s v="Yes"/>
    <d v="2022-11-11T00:00:00"/>
    <d v="2022-12-29T00:00:00"/>
    <d v="2023-01-14T00:00:00"/>
    <d v="2024-01-13T00:00:00"/>
    <s v="000-003/AIB RDC/2023"/>
    <n v="2"/>
    <s v="RENOUVELLEMENT"/>
    <s v="00017790"/>
    <s v="IVANHOE / Kamoa Copper SA"/>
    <s v="Mining"/>
    <x v="0"/>
    <s v="Sabrina"/>
    <s v="MOTOR TPL"/>
    <s v="MOTOR TPL"/>
    <s v="SFA"/>
    <s v="SFA"/>
    <n v="0"/>
    <n v="125061.45"/>
    <n v="0"/>
    <n v="-6056.27"/>
    <n v="1565.9"/>
    <n v="104418.39"/>
    <n v="16122.55"/>
    <e v="#DIV/0!"/>
    <n v="0.05"/>
    <n v="5220.9195"/>
    <n v="0"/>
    <n v="0"/>
    <n v="0"/>
    <n v="5220.9195"/>
    <n v="835.34712000000002"/>
    <n v="6056.2666200000003"/>
    <n v="104.41839"/>
    <n v="0"/>
    <n v="104.41839"/>
    <m/>
    <n v="5116.5011100000002"/>
    <n v="5116.5011100000002"/>
    <m/>
    <m/>
    <n v="0"/>
    <m/>
    <m/>
    <n v="0"/>
    <m/>
    <n v="6056.2666200000003"/>
    <n v="6056.2666200000003"/>
    <n v="0"/>
    <s v="SFA"/>
    <d v="2023-01-23T00:00:00"/>
    <m/>
    <m/>
    <s v="MOTOR TPL"/>
    <m/>
    <m/>
  </r>
  <r>
    <x v="0"/>
    <s v="Yes"/>
    <d v="2022-12-24T00:00:00"/>
    <d v="2022-12-07T00:00:00"/>
    <d v="2023-01-01T00:00:00"/>
    <d v="2023-12-31T00:00:00"/>
    <s v="000-004/AIB RDC/2023"/>
    <n v="10"/>
    <s v="RENOUVELLEMENT"/>
    <s v="12001-9001-33002-0030000251-2020"/>
    <s v="CEGELEC RDC"/>
    <m/>
    <x v="1"/>
    <s v="Apphia"/>
    <s v="MOTOR TPL"/>
    <s v="MOTOR TPL"/>
    <s v="ACTIVA"/>
    <s v="ACTIVA"/>
    <n v="0"/>
    <n v="9474.31"/>
    <n v="0"/>
    <n v="0"/>
    <n v="80.87"/>
    <n v="8086.58"/>
    <n v="1306.8499999999999"/>
    <e v="#DIV/0!"/>
    <n v="0.1"/>
    <n v="808.65800000000002"/>
    <n v="0"/>
    <n v="0"/>
    <n v="0"/>
    <n v="808.65800000000002"/>
    <n v="129.38527999999999"/>
    <n v="938.04327999999998"/>
    <n v="16.173159999999999"/>
    <n v="0"/>
    <n v="16.173159999999999"/>
    <m/>
    <n v="792.48483999999996"/>
    <n v="792.48483999999996"/>
    <s v="OLEA"/>
    <m/>
    <n v="0"/>
    <m/>
    <m/>
    <n v="0"/>
    <m/>
    <n v="938.04327999999998"/>
    <n v="938.04327999999998"/>
    <n v="0"/>
    <s v="ACTIVA"/>
    <d v="2023-01-31T00:00:00"/>
    <m/>
    <m/>
    <s v="MOTOR TPL"/>
    <m/>
    <m/>
  </r>
  <r>
    <x v="0"/>
    <s v="Yes"/>
    <d v="2022-12-28T00:00:00"/>
    <d v="2022-12-21T00:00:00"/>
    <d v="2023-01-01T00:00:00"/>
    <d v="2023-12-31T00:00:00"/>
    <s v="000-005/AIB RDC/2023"/>
    <n v="1"/>
    <s v="RENOUVELLEMENT"/>
    <s v="12001-33002-008-102-00002900-2022"/>
    <s v="HAVAS AFRICA"/>
    <m/>
    <x v="1"/>
    <s v="Apphia"/>
    <s v="MEDICAL"/>
    <s v="MEDICAL &amp; GPA"/>
    <s v="ACTIVA"/>
    <s v="ACTIVA"/>
    <n v="0"/>
    <n v="21850.560000000001"/>
    <n v="0"/>
    <n v="0"/>
    <n v="216"/>
    <n v="21600"/>
    <n v="34.56"/>
    <e v="#DIV/0!"/>
    <n v="0.1"/>
    <n v="2160"/>
    <n v="0"/>
    <n v="0"/>
    <n v="0"/>
    <n v="2160"/>
    <n v="345.6"/>
    <n v="2505.6"/>
    <n v="43.2"/>
    <n v="0"/>
    <n v="43.2"/>
    <m/>
    <n v="2116.8000000000002"/>
    <n v="2116.8000000000002"/>
    <m/>
    <m/>
    <n v="0"/>
    <m/>
    <m/>
    <n v="0"/>
    <m/>
    <n v="1252.8"/>
    <n v="2505.6"/>
    <n v="1252.8"/>
    <s v="ACTIVA"/>
    <d v="2023-04-19T00:00:00"/>
    <m/>
    <m/>
    <s v="MEDICAL"/>
    <m/>
    <m/>
  </r>
  <r>
    <x v="0"/>
    <s v="Yes"/>
    <d v="2022-12-12T00:00:00"/>
    <d v="2023-01-01T00:00:00"/>
    <d v="2023-01-01T00:00:00"/>
    <d v="2023-12-31T00:00:00"/>
    <s v="000-006/AIB RDC/2023"/>
    <n v="0"/>
    <s v="SOUSCRIPTION"/>
    <s v="12001-13001-0008-102-00004982-2022"/>
    <s v="RESOLVE TO SAVE LIFES"/>
    <m/>
    <x v="1"/>
    <s v="Apphia"/>
    <s v="MEDICAL"/>
    <s v="MEDICAL &amp; GPA"/>
    <s v="ACTIVA/GGA"/>
    <s v="ACTIVA/GGA"/>
    <n v="0"/>
    <n v="18225"/>
    <n v="0"/>
    <n v="0"/>
    <n v="0"/>
    <n v="9864.75"/>
    <n v="0"/>
    <e v="#DIV/0!"/>
    <n v="6.5484680301072004E-2"/>
    <n v="645.99"/>
    <n v="0"/>
    <n v="0"/>
    <n v="0"/>
    <n v="645.99"/>
    <n v="0"/>
    <n v="645.99"/>
    <n v="12.9198"/>
    <n v="0"/>
    <n v="12.9198"/>
    <m/>
    <n v="633.0702"/>
    <n v="633.0702"/>
    <s v="OLEA"/>
    <n v="0.35"/>
    <n v="221.57456999999999"/>
    <m/>
    <m/>
    <n v="221.57456999999999"/>
    <m/>
    <n v="645.99"/>
    <n v="645.99"/>
    <n v="0"/>
    <s v="ACTIVA/GGA"/>
    <d v="2023-08-08T00:00:00"/>
    <m/>
    <m/>
    <s v="MEDICAL"/>
    <m/>
    <m/>
  </r>
  <r>
    <x v="0"/>
    <s v="Yes"/>
    <d v="2022-12-02T00:00:00"/>
    <m/>
    <d v="2023-01-01T00:00:00"/>
    <d v="2023-12-31T00:00:00"/>
    <s v="000-007/AIB RDC/2023"/>
    <n v="3"/>
    <s v="RENOUVELLEMENT"/>
    <s v="11001-33002-0001-207-00000030-2022 / 301-219000007"/>
    <s v="MAERSK CONGO RDC SA"/>
    <m/>
    <x v="1"/>
    <s v="Apphia"/>
    <s v="LIFE"/>
    <s v="LIFE"/>
    <s v="RAWSUR - LIFE"/>
    <s v="RAWSUR - LIFE"/>
    <n v="0"/>
    <n v="14970"/>
    <n v="0"/>
    <n v="0"/>
    <n v="38"/>
    <n v="14783.79"/>
    <n v="0"/>
    <e v="#DIV/0!"/>
    <n v="0.1"/>
    <n v="1478.3790000000001"/>
    <n v="0"/>
    <n v="0"/>
    <n v="0"/>
    <n v="1478.3790000000001"/>
    <n v="0"/>
    <n v="1478.3790000000001"/>
    <n v="14.783790000000002"/>
    <n v="0"/>
    <n v="14.783790000000002"/>
    <m/>
    <n v="1463.5952100000002"/>
    <n v="1448.8114200000002"/>
    <s v="MERCER"/>
    <n v="0.7"/>
    <n v="1014.1679940000001"/>
    <m/>
    <m/>
    <n v="1014.1679940000001"/>
    <m/>
    <n v="1478.3790000000001"/>
    <n v="1478.3790000000001"/>
    <n v="0"/>
    <s v="RAWSUR - LIFE"/>
    <d v="2023-07-17T00:00:00"/>
    <m/>
    <m/>
    <s v="LIFE"/>
    <m/>
    <m/>
  </r>
  <r>
    <x v="0"/>
    <s v="Yes"/>
    <d v="2022-12-29T00:00:00"/>
    <d v="2022-12-31T00:00:00"/>
    <d v="2023-01-01T00:00:00"/>
    <d v="2023-12-31T00:00:00"/>
    <s v="000-008/AIB RDC/2023"/>
    <n v="0"/>
    <s v="SOUSCRIPTION"/>
    <s v="12001-33002-0001-103-00004929-2022"/>
    <s v="Bolloré Transport &amp; Logistics"/>
    <s v="Transport"/>
    <x v="2"/>
    <s v="Grâce"/>
    <s v="MOTOR TPL"/>
    <s v="MOTOR TPL"/>
    <s v="ACTIVA"/>
    <s v="ACTIVA"/>
    <n v="0"/>
    <n v="50604.187999999995"/>
    <n v="0"/>
    <n v="0"/>
    <n v="431.92"/>
    <n v="43192.38"/>
    <n v="6979.887999999999"/>
    <e v="#DIV/0!"/>
    <n v="0.1"/>
    <n v="4319.2380000000003"/>
    <n v="0"/>
    <n v="0"/>
    <n v="0"/>
    <n v="4319.2380000000003"/>
    <n v="691.07808000000011"/>
    <n v="5010.3160800000005"/>
    <n v="86.384760000000014"/>
    <n v="0"/>
    <n v="86.384760000000014"/>
    <m/>
    <n v="4232.8532400000004"/>
    <n v="4232.8532400000004"/>
    <s v="OLEA"/>
    <m/>
    <n v="0"/>
    <m/>
    <m/>
    <n v="0"/>
    <m/>
    <n v="5010.3160800000005"/>
    <n v="5010.3160800000005"/>
    <n v="0"/>
    <s v="ACTIVA"/>
    <d v="2023-01-31T00:00:00"/>
    <m/>
    <m/>
    <s v="MOTOR TPL"/>
    <m/>
    <m/>
  </r>
  <r>
    <x v="0"/>
    <s v="Yes"/>
    <d v="2022-11-19T00:00:00"/>
    <d v="2022-12-19T00:00:00"/>
    <d v="2023-01-07T00:00:00"/>
    <d v="2024-01-06T00:00:00"/>
    <s v="000-009/AIB RDC/2023"/>
    <n v="2"/>
    <s v="RENOUVELLEMENT"/>
    <s v="12002-33002-0007-101-00017716-2022"/>
    <s v="SERVICE MAINTENANCE SOLUTION ( SMS)"/>
    <m/>
    <x v="3"/>
    <s v="Tychique"/>
    <s v="GPA"/>
    <s v="MEDICAL &amp; GPA"/>
    <s v="SFA"/>
    <s v="SFA"/>
    <n v="0"/>
    <n v="997.03"/>
    <n v="0"/>
    <n v="0"/>
    <n v="20"/>
    <n v="824.94"/>
    <n v="135.19"/>
    <e v="#DIV/0!"/>
    <n v="0.1"/>
    <n v="82.494000000000014"/>
    <n v="0"/>
    <n v="0"/>
    <n v="0"/>
    <n v="82.494000000000014"/>
    <n v="13.199040000000002"/>
    <n v="95.693040000000011"/>
    <n v="1.6498800000000002"/>
    <n v="0"/>
    <n v="1.6498800000000002"/>
    <m/>
    <n v="80.844120000000018"/>
    <n v="80.844120000000018"/>
    <m/>
    <m/>
    <n v="0"/>
    <m/>
    <m/>
    <n v="0"/>
    <m/>
    <n v="95.693040000000011"/>
    <n v="95.693040000000011"/>
    <n v="0"/>
    <s v="SFA"/>
    <d v="2023-01-23T00:00:00"/>
    <m/>
    <m/>
    <s v="GPA"/>
    <m/>
    <m/>
  </r>
  <r>
    <x v="0"/>
    <s v="Yes"/>
    <d v="2023-06-07T00:00:00"/>
    <d v="2023-01-01T00:00:00"/>
    <d v="2023-01-01T00:00:00"/>
    <d v="2023-12-31T00:00:00"/>
    <s v="000-010/AIB RDC/2023"/>
    <n v="3"/>
    <s v="RENOUVELLEMENT"/>
    <s v="12001-33002-0014-007-00000398-2020"/>
    <s v="FERONIA - PLANTATIONS ET HUILERIES DU CONGO ( PHC)"/>
    <m/>
    <x v="3"/>
    <s v="Tychique"/>
    <s v="MARINE CARGO / GIT"/>
    <s v="MARINE"/>
    <s v="ACTIVA"/>
    <s v="ACTIVA"/>
    <n v="6000000"/>
    <n v="36936.21"/>
    <n v="4682.3999999999996"/>
    <n v="0"/>
    <n v="313.57"/>
    <n v="31216"/>
    <n v="0"/>
    <n v="5.2026666666666671E-3"/>
    <n v="0.242397061336067"/>
    <n v="7566.6666666666679"/>
    <n v="1404.7199999999998"/>
    <n v="1167.03"/>
    <n v="0"/>
    <n v="10138.416666666668"/>
    <n v="1622.146666666667"/>
    <n v="11760.563333333335"/>
    <n v="202.76833333333337"/>
    <n v="0"/>
    <n v="202.76833333333337"/>
    <m/>
    <n v="9935.6483333333344"/>
    <n v="8559.0227333333351"/>
    <m/>
    <m/>
    <n v="0"/>
    <m/>
    <m/>
    <n v="0"/>
    <m/>
    <n v="11760.56"/>
    <n v="11760.56"/>
    <n v="0"/>
    <s v="ACTIVA"/>
    <d v="2023-06-05T00:00:00"/>
    <m/>
    <m/>
    <s v="MARINE CARGO / GIT"/>
    <m/>
    <m/>
  </r>
  <r>
    <x v="0"/>
    <s v="Yes"/>
    <d v="2023-06-07T00:00:00"/>
    <d v="2023-01-01T00:00:00"/>
    <d v="2023-01-01T00:00:00"/>
    <d v="2023-12-31T00:00:00"/>
    <s v="000-011/AIB RDC/2023"/>
    <n v="3"/>
    <s v="RENOUVELLEMENT"/>
    <s v="12001-33002-9007-009-00000396-2020"/>
    <s v="FERONIA - PLANTATIONS ET HUILERIES DU CONGO ( PHC)"/>
    <m/>
    <x v="3"/>
    <s v="Tychique"/>
    <s v="FIRE"/>
    <s v="PROPERTIES"/>
    <s v="ACTIVA"/>
    <s v="ACTIVA"/>
    <n v="53720798"/>
    <n v="75783.09"/>
    <n v="9591.75"/>
    <n v="0"/>
    <n v="760.4"/>
    <n v="63945"/>
    <n v="0"/>
    <n v="1.1903211117601045E-3"/>
    <n v="1.27399354509937E-2"/>
    <n v="814.65517241379212"/>
    <n v="2877.5250000000001"/>
    <n v="4073.28"/>
    <n v="0"/>
    <n v="7765.460172413792"/>
    <n v="1242.4736275862067"/>
    <n v="9007.9337999999989"/>
    <n v="155.30920344827584"/>
    <n v="0"/>
    <n v="155.30920344827584"/>
    <m/>
    <n v="7610.1509689655159"/>
    <n v="4790.1764689655165"/>
    <m/>
    <m/>
    <n v="0"/>
    <m/>
    <m/>
    <n v="0"/>
    <m/>
    <n v="9007.83"/>
    <n v="9007.83"/>
    <n v="0"/>
    <s v="ACTIVA"/>
    <d v="2023-06-05T00:00:00"/>
    <m/>
    <m/>
    <s v="FIRE"/>
    <m/>
    <m/>
  </r>
  <r>
    <x v="0"/>
    <s v="Yes"/>
    <d v="2023-02-09T00:00:00"/>
    <d v="2023-01-02T00:00:00"/>
    <d v="2023-01-01T00:00:00"/>
    <d v="2023-12-31T00:00:00"/>
    <s v="000-012/AIB RDC/2023"/>
    <n v="4"/>
    <s v="RENOUVELLEMENT"/>
    <s v="12001-09001/3002/140 000 296"/>
    <s v="FERONIA - PLANTATIONS ET HUILERIES DU CONGO ( PHC)"/>
    <m/>
    <x v="3"/>
    <s v="Tychique"/>
    <s v="MOTOR TPL"/>
    <s v="MOTOR TPL"/>
    <s v="ACTIVA"/>
    <s v="ACTIVA"/>
    <n v="1000000"/>
    <n v="51727.98"/>
    <n v="0"/>
    <n v="0"/>
    <n v="512.16"/>
    <n v="51215.82"/>
    <n v="0"/>
    <n v="5.1215820000000002E-2"/>
    <n v="0.100932368890994"/>
    <n v="5169.3340372947478"/>
    <n v="0"/>
    <n v="0"/>
    <n v="0"/>
    <n v="5169.3340372947478"/>
    <n v="827.09344596715971"/>
    <n v="5996.4274832619076"/>
    <n v="103.38668074589496"/>
    <n v="0"/>
    <n v="103.38668074589496"/>
    <m/>
    <n v="5065.9473565488524"/>
    <n v="5065.9473565488524"/>
    <m/>
    <m/>
    <n v="0"/>
    <m/>
    <m/>
    <n v="0"/>
    <m/>
    <n v="5996.4274832619076"/>
    <n v="5996.4274832619076"/>
    <n v="0"/>
    <s v="ACTIVA"/>
    <d v="2023-03-08T00:00:00"/>
    <m/>
    <m/>
    <s v="MOTOR TPL"/>
    <m/>
    <m/>
  </r>
  <r>
    <x v="0"/>
    <s v="Yes"/>
    <d v="2023-06-07T00:00:00"/>
    <d v="2023-01-01T00:00:00"/>
    <d v="2023-01-01T00:00:00"/>
    <d v="2023-12-31T00:00:00"/>
    <s v="000-013/AIB RDC/2023"/>
    <n v="3"/>
    <s v="RENOUVELLEMENT"/>
    <s v="12001-33002-9005-014-00000399-2020"/>
    <s v="FERONIA - PLANTATIONS ET HUILERIES DU CONGO ( PHC)"/>
    <m/>
    <x v="3"/>
    <s v="Tychique"/>
    <s v="GENERAL LIABILITY"/>
    <s v="LIABILITIES"/>
    <s v="ACTIVA"/>
    <s v="ACTIVA"/>
    <n v="1000000"/>
    <n v="9200.86"/>
    <n v="0"/>
    <n v="0"/>
    <n v="0"/>
    <n v="8965.4500000000007"/>
    <n v="0"/>
    <n v="8.9654500000000015E-3"/>
    <n v="0.15"/>
    <n v="1344.8175000000001"/>
    <n v="0"/>
    <n v="0"/>
    <n v="0"/>
    <n v="1344.8175000000001"/>
    <n v="215.17080000000001"/>
    <n v="1559.9883000000002"/>
    <n v="26.896350000000002"/>
    <n v="0"/>
    <n v="26.896350000000002"/>
    <m/>
    <n v="1317.9211500000001"/>
    <n v="1317.9211500000001"/>
    <m/>
    <m/>
    <n v="0"/>
    <m/>
    <m/>
    <n v="0"/>
    <m/>
    <n v="1559.9883000000002"/>
    <n v="1559.9883000000002"/>
    <n v="0"/>
    <s v="ACTIVA"/>
    <d v="2023-06-05T00:00:00"/>
    <m/>
    <m/>
    <s v="GENERAL LIABILITY"/>
    <m/>
    <m/>
  </r>
  <r>
    <x v="0"/>
    <s v="Yes"/>
    <d v="2022-12-19T00:00:00"/>
    <d v="2022-12-19T00:00:00"/>
    <d v="2023-01-07T00:00:00"/>
    <d v="2024-01-06T00:00:00"/>
    <s v="000-014/AIB RDC/2023"/>
    <n v="2"/>
    <s v="RENOUVELLEMENT"/>
    <s v="12002-33002-0024-113-00017717-2022"/>
    <s v="SERVICE MAINTENANCE SOLUTION ( SMS)"/>
    <m/>
    <x v="3"/>
    <s v="Tychique"/>
    <s v="GENERAL LIABILITY"/>
    <s v="LIABILITIES"/>
    <s v="SFA"/>
    <s v="SFA"/>
    <n v="500000"/>
    <n v="2621"/>
    <n v="0"/>
    <n v="0"/>
    <n v="21"/>
    <n v="2200.19"/>
    <n v="355.39"/>
    <n v="4.4003799999999997E-3"/>
    <n v="0.15"/>
    <n v="330.02850000000001"/>
    <n v="0"/>
    <n v="0"/>
    <n v="0"/>
    <n v="330.02850000000001"/>
    <n v="52.804560000000002"/>
    <n v="382.83305999999999"/>
    <n v="6.6005700000000003"/>
    <n v="0"/>
    <n v="6.6005700000000003"/>
    <m/>
    <n v="323.42793"/>
    <n v="323.42793"/>
    <m/>
    <m/>
    <n v="0"/>
    <m/>
    <m/>
    <n v="0"/>
    <m/>
    <n v="382.83305999999999"/>
    <n v="382.83305999999999"/>
    <n v="0"/>
    <s v="SFA"/>
    <d v="2023-01-23T00:00:00"/>
    <m/>
    <m/>
    <s v="GENERAL LIABILITY"/>
    <m/>
    <m/>
  </r>
  <r>
    <x v="0"/>
    <s v="Yes"/>
    <d v="2022-12-14T00:00:00"/>
    <d v="2022-12-21T00:00:00"/>
    <d v="2023-01-01T00:00:00"/>
    <d v="2023-12-31T00:00:00"/>
    <s v="000-015/AIB RDC/2023"/>
    <n v="3"/>
    <s v="RENOUVELLEMENT"/>
    <s v="33002-0017-104-0000032 / 10"/>
    <s v="Cargoman Sarl"/>
    <s v="Aviation"/>
    <x v="0"/>
    <s v="Andy"/>
    <s v="MOTOR TPL"/>
    <s v="MOTOR TPL"/>
    <s v="SUNU"/>
    <s v="SUNU"/>
    <n v="0"/>
    <n v="2177.3200000000002"/>
    <n v="0"/>
    <n v="0"/>
    <n v="18.579999999999998"/>
    <n v="1858.41"/>
    <n v="300.32"/>
    <e v="#DIV/0!"/>
    <n v="0.1"/>
    <n v="185.84100000000001"/>
    <n v="0"/>
    <n v="0"/>
    <n v="0"/>
    <n v="185.84100000000001"/>
    <n v="29.734560000000002"/>
    <n v="215.57556"/>
    <n v="3.7168200000000002"/>
    <n v="0"/>
    <n v="3.7168200000000002"/>
    <m/>
    <n v="182.12418"/>
    <n v="182.12418"/>
    <m/>
    <m/>
    <n v="0"/>
    <m/>
    <m/>
    <n v="0"/>
    <m/>
    <n v="215.57556"/>
    <n v="215.57556"/>
    <n v="0"/>
    <s v="SUNU"/>
    <d v="2023-02-08T00:00:00"/>
    <m/>
    <m/>
    <s v="MOTOR TPL"/>
    <m/>
    <m/>
  </r>
  <r>
    <x v="0"/>
    <s v="Yes"/>
    <d v="2022-12-17T00:00:00"/>
    <d v="2022-12-17T00:00:00"/>
    <d v="2023-01-01T00:00:00"/>
    <d v="2023-12-31T00:00:00"/>
    <s v="000-016/AIB RDC/2023"/>
    <n v="2"/>
    <s v="RENOUVELLEMENT"/>
    <s v="33002-0011-111-0000927 / 0003"/>
    <s v="Canal Plus RDC  SARLU"/>
    <s v="Audiovision"/>
    <x v="0"/>
    <s v="Andy"/>
    <s v="MARINE CARGO / GIT"/>
    <s v="MARINE"/>
    <s v="SUNU"/>
    <s v="SUNU"/>
    <n v="0"/>
    <n v="41173.21"/>
    <n v="0"/>
    <n v="0"/>
    <n v="351.42"/>
    <n v="35142.720000000001"/>
    <n v="5679.07"/>
    <e v="#DIV/0!"/>
    <n v="0.15"/>
    <n v="5271.4080000000004"/>
    <n v="0"/>
    <n v="0"/>
    <n v="0"/>
    <n v="5271.4080000000004"/>
    <n v="843.42528000000004"/>
    <n v="6114.8332800000007"/>
    <n v="105.42816000000001"/>
    <n v="0"/>
    <n v="105.42816000000001"/>
    <m/>
    <n v="5165.97984"/>
    <n v="5165.97984"/>
    <s v="OLEA"/>
    <m/>
    <n v="0"/>
    <m/>
    <m/>
    <n v="0"/>
    <m/>
    <n v="6114.8332800000007"/>
    <n v="6114.8332800000007"/>
    <n v="0"/>
    <s v="SUNU"/>
    <d v="2023-02-08T00:00:00"/>
    <m/>
    <m/>
    <s v="MARINE CARGO / GIT"/>
    <m/>
    <m/>
  </r>
  <r>
    <x v="0"/>
    <s v="Yes"/>
    <d v="2022-12-20T00:00:00"/>
    <d v="2023-02-22T00:00:00"/>
    <d v="2023-01-01T00:00:00"/>
    <d v="2023-12-31T00:00:00"/>
    <s v="000-017/AIB RDC/2023"/>
    <n v="3"/>
    <s v="RENOUVELLEMENT"/>
    <s v="12001-09005/3002/1450000323"/>
    <s v="Cegelec CSS (Vinci energies)"/>
    <s v="Construction"/>
    <x v="0"/>
    <s v="Andy"/>
    <s v="GENERAL LIABILITY"/>
    <s v="LIABILITIES"/>
    <s v="ACTIVA"/>
    <s v="ACTIVA"/>
    <n v="0"/>
    <n v="3729.69"/>
    <n v="0"/>
    <n v="0"/>
    <n v="31.83"/>
    <n v="3183.42"/>
    <n v="514.44000000000005"/>
    <e v="#DIV/0!"/>
    <n v="0.15"/>
    <n v="477.51299999999998"/>
    <n v="0"/>
    <n v="0"/>
    <n v="0"/>
    <n v="477.51299999999998"/>
    <n v="76.402079999999998"/>
    <n v="553.91507999999999"/>
    <n v="9.5502599999999997"/>
    <n v="0"/>
    <n v="9.5502599999999997"/>
    <m/>
    <n v="467.96274"/>
    <n v="467.96274"/>
    <s v="OLEA"/>
    <m/>
    <n v="0"/>
    <m/>
    <m/>
    <n v="0"/>
    <m/>
    <n v="553.91507999999999"/>
    <n v="553.91507999999999"/>
    <n v="0"/>
    <s v="ACTIVA"/>
    <d v="2023-04-19T00:00:00"/>
    <m/>
    <m/>
    <s v="GENERAL LIABILITY"/>
    <m/>
    <m/>
  </r>
  <r>
    <x v="0"/>
    <s v="Yes"/>
    <d v="2022-12-26T00:00:00"/>
    <d v="2023-01-06T00:00:00"/>
    <d v="2023-01-01T00:00:00"/>
    <d v="2023-12-31T00:00:00"/>
    <s v="000-018/AIB RDC/2023"/>
    <n v="2"/>
    <s v="RENOUVELLEMENT"/>
    <s v="12005-33002-0012-13001-00004352-2022"/>
    <s v="Agence Française de Développement - AFD"/>
    <s v="NGO"/>
    <x v="0"/>
    <s v="Sabrina"/>
    <s v="FIRE"/>
    <s v="PROPERTIES"/>
    <s v="MAYFAIR"/>
    <s v="MAYFAIR"/>
    <n v="3109816"/>
    <n v="5116.32"/>
    <n v="0"/>
    <n v="0"/>
    <n v="50"/>
    <n v="4966"/>
    <n v="0"/>
    <n v="1.5968790436475984E-3"/>
    <n v="0.15"/>
    <n v="744.9"/>
    <n v="0"/>
    <n v="0"/>
    <n v="0"/>
    <n v="744.9"/>
    <n v="0"/>
    <n v="744.9"/>
    <n v="14.898"/>
    <n v="0"/>
    <n v="14.898"/>
    <m/>
    <n v="730.00199999999995"/>
    <n v="730.00199999999995"/>
    <s v="OLEA"/>
    <m/>
    <n v="0"/>
    <m/>
    <m/>
    <n v="0"/>
    <m/>
    <n v="744.9"/>
    <n v="744.9"/>
    <n v="0"/>
    <s v="MAYFAIR"/>
    <d v="2023-03-03T00:00:00"/>
    <m/>
    <m/>
    <s v="FIRE"/>
    <m/>
    <m/>
  </r>
  <r>
    <x v="0"/>
    <s v="Yes"/>
    <d v="2022-12-27T00:00:00"/>
    <d v="2023-01-06T00:00:00"/>
    <d v="2023-01-01T00:00:00"/>
    <d v="2023-12-31T00:00:00"/>
    <s v="000-019/AIB RDC/2023"/>
    <n v="1"/>
    <s v="RENOUVELLEMENT"/>
    <s v="12005-33002-0012-13001-00004353-2022"/>
    <s v="Agence Française de Développement - AFD"/>
    <s v="NGO"/>
    <x v="0"/>
    <s v="Sabrina"/>
    <s v="FIRE/HOME"/>
    <s v="PROPERTIES"/>
    <s v="MAYFAIR"/>
    <s v="MAYFAIR"/>
    <n v="2101010"/>
    <n v="2559.1799999999998"/>
    <n v="0"/>
    <n v="0"/>
    <n v="50"/>
    <n v="2459"/>
    <n v="0"/>
    <n v="1.170389479345648E-3"/>
    <n v="0.2"/>
    <n v="491.8"/>
    <n v="0"/>
    <n v="0"/>
    <n v="0"/>
    <n v="491.8"/>
    <n v="0"/>
    <n v="491.8"/>
    <n v="9.8360000000000003"/>
    <n v="0"/>
    <n v="9.8360000000000003"/>
    <m/>
    <n v="481.964"/>
    <n v="481.964"/>
    <s v="OLEA"/>
    <m/>
    <n v="0"/>
    <m/>
    <m/>
    <n v="0"/>
    <m/>
    <n v="491.8"/>
    <n v="491.8"/>
    <n v="0"/>
    <s v="MAYFAIR"/>
    <d v="2023-03-03T00:00:00"/>
    <m/>
    <m/>
    <s v="FIRE/HOME"/>
    <m/>
    <m/>
  </r>
  <r>
    <x v="0"/>
    <s v="Yes"/>
    <d v="2022-12-27T00:00:00"/>
    <d v="2023-01-06T00:00:00"/>
    <d v="2023-01-01T00:00:00"/>
    <d v="2023-12-31T00:00:00"/>
    <s v="000-020/AIB RDC/2023"/>
    <n v="1"/>
    <s v="RENOUVELLEMENT"/>
    <s v="12005-33002-0014-13001-00004354-2022"/>
    <s v="Agence Française de Développement - AFD"/>
    <s v="NGO"/>
    <x v="0"/>
    <s v="Sabrina"/>
    <s v="GENERAL LIABILITY"/>
    <s v="LIABILITIES"/>
    <s v="MAYFAIR"/>
    <s v="MAYFAIR"/>
    <n v="0"/>
    <n v="888"/>
    <n v="0"/>
    <n v="0"/>
    <n v="20"/>
    <n v="850"/>
    <n v="0"/>
    <e v="#DIV/0!"/>
    <n v="0.15"/>
    <n v="127.5"/>
    <n v="0"/>
    <n v="0"/>
    <n v="0"/>
    <n v="127.5"/>
    <n v="0"/>
    <n v="127.5"/>
    <n v="2.5500000000000003"/>
    <n v="0"/>
    <n v="2.5500000000000003"/>
    <m/>
    <n v="124.95"/>
    <n v="124.95"/>
    <s v="OLEA"/>
    <m/>
    <n v="0"/>
    <m/>
    <m/>
    <n v="0"/>
    <m/>
    <n v="127.5"/>
    <n v="127.5"/>
    <n v="0"/>
    <s v="MAYFAIR"/>
    <d v="2023-03-03T00:00:00"/>
    <m/>
    <m/>
    <s v="GENERAL LIABILITY"/>
    <m/>
    <m/>
  </r>
  <r>
    <x v="0"/>
    <s v="Yes"/>
    <d v="2022-12-27T00:00:00"/>
    <d v="2023-01-06T00:00:00"/>
    <d v="2023-01-01T00:00:00"/>
    <d v="2023-12-31T00:00:00"/>
    <s v="000-021/AIB RDC/2023"/>
    <n v="1"/>
    <s v="RENOUVELLEMENT"/>
    <s v="12005-33002-0014-13001-00004355-2022"/>
    <s v="Agence Française de Développement - AFD"/>
    <s v="NGO"/>
    <x v="0"/>
    <s v="Sabrina"/>
    <s v="GENERAL LIABILITY"/>
    <s v="LIABILITIES"/>
    <s v="MAYFAIR"/>
    <s v="MAYFAIR"/>
    <n v="0"/>
    <n v="530.4"/>
    <n v="0"/>
    <n v="0"/>
    <n v="20"/>
    <n v="500"/>
    <n v="0"/>
    <e v="#DIV/0!"/>
    <n v="0.15"/>
    <n v="75"/>
    <n v="0"/>
    <n v="0"/>
    <n v="0"/>
    <n v="75"/>
    <n v="0"/>
    <n v="75"/>
    <n v="1.5"/>
    <n v="0"/>
    <n v="1.5"/>
    <m/>
    <n v="73.5"/>
    <n v="73.5"/>
    <s v="OLEA"/>
    <m/>
    <n v="0"/>
    <m/>
    <m/>
    <n v="0"/>
    <m/>
    <n v="75"/>
    <n v="75"/>
    <n v="0"/>
    <s v="MAYFAIR"/>
    <d v="2023-03-03T00:00:00"/>
    <m/>
    <m/>
    <s v="GENERAL LIABILITY"/>
    <m/>
    <m/>
  </r>
  <r>
    <x v="0"/>
    <s v="Yes"/>
    <d v="2022-12-27T00:00:00"/>
    <d v="2023-01-06T00:00:00"/>
    <d v="2023-01-01T00:00:00"/>
    <d v="2023-12-31T00:00:00"/>
    <s v="000-022/AIB RDC/2023"/>
    <n v="1"/>
    <s v="RENOUVELLEMENT"/>
    <s v="12005-33002-0003-13001-00004356-2022"/>
    <s v="Agence Française de Développement - AFD"/>
    <s v="NGO"/>
    <x v="0"/>
    <s v="Sabrina"/>
    <s v="COMP MOTOR"/>
    <s v="MOTOR COMP"/>
    <s v="MAYFAIR"/>
    <s v="MAYFAIR"/>
    <n v="190876.9"/>
    <n v="8766.4699999999993"/>
    <n v="0"/>
    <n v="0"/>
    <n v="50"/>
    <n v="8544.58"/>
    <n v="0"/>
    <n v="4.4764872019610547E-2"/>
    <n v="0.15"/>
    <n v="1281.6869999999999"/>
    <n v="0"/>
    <n v="0"/>
    <n v="0"/>
    <n v="1281.6869999999999"/>
    <n v="0"/>
    <n v="1281.6869999999999"/>
    <n v="25.63374"/>
    <n v="0"/>
    <n v="25.63374"/>
    <m/>
    <n v="1256.0532599999999"/>
    <n v="1256.0532599999999"/>
    <s v="OLEA"/>
    <m/>
    <n v="0"/>
    <m/>
    <m/>
    <n v="0"/>
    <m/>
    <n v="1281.6869999999999"/>
    <n v="1281.6869999999999"/>
    <n v="0"/>
    <s v="MAYFAIR"/>
    <d v="2023-03-03T00:00:00"/>
    <m/>
    <m/>
    <s v="COMP MOTOR"/>
    <m/>
    <m/>
  </r>
  <r>
    <x v="0"/>
    <s v="Yes"/>
    <d v="2022-12-26T00:00:00"/>
    <d v="2023-02-03T00:00:00"/>
    <d v="2023-01-01T00:00:00"/>
    <d v="2023-12-31T00:00:00"/>
    <s v="000-023/AIB RDC/2023"/>
    <n v="0"/>
    <s v="SOUSCRIPTION"/>
    <n v="45000018"/>
    <s v="Bolloré Transport &amp; Logistics"/>
    <s v="Transport"/>
    <x v="0"/>
    <s v="Andy"/>
    <s v="FIRE"/>
    <s v="PROPERTIES"/>
    <s v="RAWSUR"/>
    <s v="SANLAM"/>
    <n v="0"/>
    <n v="365966.91"/>
    <n v="0"/>
    <n v="0"/>
    <n v="0"/>
    <n v="310141.45"/>
    <n v="49622.63"/>
    <e v="#DIV/0!"/>
    <n v="0.18934898898550967"/>
    <n v="58724.97"/>
    <n v="0"/>
    <n v="0"/>
    <n v="0"/>
    <n v="58724.97"/>
    <n v="9395.9952000000012"/>
    <n v="68120.965200000006"/>
    <n v="1174.4994000000002"/>
    <n v="0"/>
    <n v="1174.4994000000002"/>
    <m/>
    <n v="57550.470600000001"/>
    <n v="57550.470600000001"/>
    <s v="OLEA"/>
    <n v="0.75"/>
    <n v="43162.85295"/>
    <m/>
    <m/>
    <n v="43162.85295"/>
    <m/>
    <n v="68120.97"/>
    <n v="68120.97"/>
    <n v="0"/>
    <s v="RAWSUR"/>
    <d v="2023-03-07T00:00:00"/>
    <m/>
    <m/>
    <s v="FIRE"/>
    <m/>
    <m/>
  </r>
  <r>
    <x v="0"/>
    <s v="Yes"/>
    <d v="2022-12-27T00:00:00"/>
    <d v="2023-02-09T00:00:00"/>
    <d v="2023-01-01T00:00:00"/>
    <d v="2023-12-31T00:00:00"/>
    <s v="000-024/AIB RDC/2023"/>
    <n v="0"/>
    <s v="SOUSCRIPTION"/>
    <s v="00018087"/>
    <s v="Optorg / Tractafric Equipment"/>
    <s v="Distribution"/>
    <x v="0"/>
    <s v="Andy"/>
    <s v="MARINE CARGO / GIT"/>
    <s v="MARINE"/>
    <s v="SFA"/>
    <s v="SFA"/>
    <n v="0"/>
    <n v="48982.49"/>
    <n v="0"/>
    <n v="0"/>
    <n v="216.47"/>
    <n v="41294.120000000003"/>
    <n v="6641.69"/>
    <e v="#DIV/0!"/>
    <n v="0.15"/>
    <n v="6194.1180000000004"/>
    <n v="0"/>
    <n v="0"/>
    <n v="0"/>
    <n v="6194.1180000000004"/>
    <n v="991.05888000000004"/>
    <n v="7185.1768800000009"/>
    <n v="123.88236000000001"/>
    <n v="0"/>
    <n v="123.88236000000001"/>
    <m/>
    <n v="6070.2356400000008"/>
    <n v="6070.2356400000008"/>
    <s v="OLEA"/>
    <m/>
    <n v="0"/>
    <m/>
    <m/>
    <n v="0"/>
    <m/>
    <n v="7185.1768800000009"/>
    <n v="7185.1768800000009"/>
    <n v="0"/>
    <s v="SFA"/>
    <d v="2023-03-20T00:00:00"/>
    <m/>
    <m/>
    <s v="MARINE CARGO / GIT"/>
    <m/>
    <m/>
  </r>
  <r>
    <x v="0"/>
    <s v="Yes"/>
    <d v="2023-01-09T00:00:00"/>
    <d v="2023-01-02T00:00:00"/>
    <d v="2023-01-02T00:00:00"/>
    <d v="2024-01-01T00:00:00"/>
    <s v="000-025/AIB RDC/2023"/>
    <n v="1"/>
    <s v="RENOUVELLEMENT"/>
    <s v="33002-0017-103-0003076 / 0002"/>
    <s v="LOLEKA BONGIMA THEODORE"/>
    <s v="Person"/>
    <x v="1"/>
    <s v="Apphia"/>
    <s v="MOTOR TPL"/>
    <s v="MOTOR TPL"/>
    <s v="SUNU"/>
    <s v="SUNU"/>
    <n v="0"/>
    <n v="240.12"/>
    <n v="0"/>
    <n v="0"/>
    <n v="10"/>
    <n v="197"/>
    <n v="33.119999999999997"/>
    <e v="#DIV/0!"/>
    <n v="0.125"/>
    <n v="24.625"/>
    <n v="0"/>
    <n v="0"/>
    <n v="0"/>
    <n v="24.625"/>
    <n v="3.94"/>
    <n v="28.565000000000001"/>
    <n v="0.49249999999999999"/>
    <n v="0"/>
    <n v="0.49249999999999999"/>
    <m/>
    <n v="24.1325"/>
    <n v="24.1325"/>
    <m/>
    <m/>
    <n v="0"/>
    <m/>
    <m/>
    <n v="0"/>
    <m/>
    <n v="28.565000000000001"/>
    <n v="28.565000000000001"/>
    <n v="0"/>
    <s v="SUNU"/>
    <d v="2023-03-17T00:00:00"/>
    <s v="ND0005/AIB RDC/2022"/>
    <m/>
    <s v="MOTOR TPL"/>
    <m/>
    <m/>
  </r>
  <r>
    <x v="0"/>
    <s v="Yes"/>
    <d v="2022-11-04T00:00:00"/>
    <d v="2023-01-13T00:00:00"/>
    <d v="2023-01-01T00:00:00"/>
    <d v="2023-03-31T00:00:00"/>
    <s v="000-026/AIB RDC/2023"/>
    <n v="0"/>
    <s v="SOUSCRIPTION"/>
    <s v="33002-0006-112-0004489 / 0001"/>
    <s v="ABT ASSOCIATES / Bolloré"/>
    <m/>
    <x v="2"/>
    <s v="Victor"/>
    <s v="FIRE"/>
    <s v="PROPERTIES"/>
    <s v="SUNU"/>
    <s v="SUNU"/>
    <n v="3885387.84"/>
    <n v="4594.4399999999996"/>
    <n v="0"/>
    <n v="0"/>
    <n v="45.48"/>
    <n v="4548.96"/>
    <n v="0"/>
    <n v="1.1707865951420696E-3"/>
    <n v="0.1"/>
    <n v="454.89600000000002"/>
    <n v="0"/>
    <n v="0"/>
    <n v="0"/>
    <n v="454.89600000000002"/>
    <n v="72.783360000000002"/>
    <n v="527.67935999999997"/>
    <n v="9.0979200000000002"/>
    <n v="0"/>
    <n v="9.0979200000000002"/>
    <m/>
    <n v="445.79808000000003"/>
    <n v="445.79808000000003"/>
    <s v="BOLLORE"/>
    <n v="0.4"/>
    <n v="178.31923200000003"/>
    <n v="178.31923200000003"/>
    <d v="2023-10-30T00:00:00"/>
    <n v="0"/>
    <m/>
    <n v="527.67935999999997"/>
    <n v="527.67935999999997"/>
    <n v="0"/>
    <s v="SUNU"/>
    <d v="2023-03-17T00:00:00"/>
    <s v="ND0005/AIB RDC/2022"/>
    <s v="ONCE OFF"/>
    <s v="FIRE"/>
    <m/>
    <m/>
  </r>
  <r>
    <x v="0"/>
    <s v="Yes"/>
    <d v="2023-01-25T00:00:00"/>
    <d v="2023-01-31T00:00:00"/>
    <d v="2023-01-25T00:00:00"/>
    <d v="2024-01-24T00:00:00"/>
    <s v="000-027/AIB RDC/2023"/>
    <n v="0"/>
    <s v="SOUSCRIPTION"/>
    <s v="00018046"/>
    <s v="BGFI BANK RDC"/>
    <s v="BANKING"/>
    <x v="2"/>
    <s v="Grâce"/>
    <s v="BBB"/>
    <s v="PROPERTIES"/>
    <s v="SFA"/>
    <s v="SFA"/>
    <n v="4000000"/>
    <n v="416835.95"/>
    <n v="52761.88"/>
    <n v="-17537.759999999998"/>
    <n v="1504.92"/>
    <n v="298984"/>
    <n v="56520.13"/>
    <n v="7.4746000000000007E-2"/>
    <n v="0.05"/>
    <n v="0"/>
    <n v="17612.059999999998"/>
    <n v="14949.2"/>
    <n v="0"/>
    <n v="32561.26"/>
    <n v="5209.8015999999998"/>
    <n v="37771.061600000001"/>
    <n v="651.22519999999997"/>
    <n v="0"/>
    <n v="651.22519999999997"/>
    <m/>
    <n v="31910.034799999998"/>
    <n v="14650.216"/>
    <m/>
    <m/>
    <n v="0"/>
    <m/>
    <m/>
    <n v="0"/>
    <m/>
    <n v="37771.061600000001"/>
    <n v="37771.061600000001"/>
    <n v="0"/>
    <s v="SFA"/>
    <d v="2023-02-27T00:00:00"/>
    <m/>
    <m/>
    <s v="BBB"/>
    <m/>
    <m/>
  </r>
  <r>
    <x v="0"/>
    <s v="Yes"/>
    <d v="2023-01-31T00:00:00"/>
    <d v="2023-01-23T00:00:00"/>
    <d v="2023-01-20T00:00:00"/>
    <d v="2024-01-19T00:00:00"/>
    <s v="000-028/AIB RDC/2023"/>
    <n v="20"/>
    <s v="RENOUVELLEMENT"/>
    <s v="12002-33002-0004-103-00017955-2023"/>
    <s v="GSA"/>
    <m/>
    <x v="2"/>
    <s v="Grâce"/>
    <s v="MOTOR TPL"/>
    <s v="MOTOR TPL"/>
    <s v="SFA"/>
    <s v="SFA"/>
    <n v="0"/>
    <n v="35750.81"/>
    <n v="0"/>
    <n v="0"/>
    <n v="447.31"/>
    <n v="29850"/>
    <n v="4847.5600000000004"/>
    <e v="#DIV/0!"/>
    <n v="0.1"/>
    <n v="2985"/>
    <n v="0"/>
    <n v="0"/>
    <n v="0"/>
    <n v="2985"/>
    <n v="477.6"/>
    <n v="3462.6"/>
    <n v="59.7"/>
    <n v="0"/>
    <n v="59.7"/>
    <m/>
    <n v="2925.3"/>
    <n v="2925.3"/>
    <m/>
    <m/>
    <n v="0"/>
    <m/>
    <m/>
    <n v="0"/>
    <m/>
    <n v="2596.9499999999998"/>
    <n v="3462.6"/>
    <n v="865.65000000000009"/>
    <s v="SFA"/>
    <d v="2023-09-28T00:00:00"/>
    <s v="ND0092/AIB RDC/2023"/>
    <m/>
    <s v="MOTOR TPL"/>
    <m/>
    <m/>
  </r>
  <r>
    <x v="1"/>
    <s v="Yes"/>
    <d v="2023-01-31T00:00:00"/>
    <d v="2023-02-13T00:00:00"/>
    <d v="2023-02-13T00:00:00"/>
    <d v="2024-02-12T00:00:00"/>
    <s v="000-029/AIB RDC/2023"/>
    <n v="0"/>
    <s v="SOUSCRIPTION"/>
    <s v="12002-33002-0022-111-00018117-2023"/>
    <s v="Bolloré Transport &amp; Logistics / Bolloré"/>
    <m/>
    <x v="2"/>
    <s v="Victor"/>
    <s v="MARINE CARGO / GIT"/>
    <s v="MARINE"/>
    <s v="SFA"/>
    <s v="SFA"/>
    <n v="6040.04"/>
    <n v="65"/>
    <n v="0"/>
    <n v="0"/>
    <n v="0.81"/>
    <n v="54.28"/>
    <n v="8.81"/>
    <n v="8.9866954523479987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</r>
  <r>
    <x v="0"/>
    <s v="Yes"/>
    <d v="2023-01-31T00:00:00"/>
    <d v="2023-01-25T00:00:00"/>
    <d v="2023-01-25T00:00:00"/>
    <d v="2024-01-24T00:00:00"/>
    <s v="000-030/AIB RDC/2023"/>
    <n v="0"/>
    <s v="SOUSCRIPTION"/>
    <s v="12002-33002-0022-111-00017971-2023"/>
    <s v="HELIOS INFRACO DRC SARL ( HT) / Bolloré"/>
    <m/>
    <x v="2"/>
    <s v="Victor"/>
    <s v="MARINE CARGO / GIT"/>
    <s v="MARINE"/>
    <s v="SFA"/>
    <s v="SFA"/>
    <n v="26950"/>
    <n v="65"/>
    <n v="0"/>
    <n v="0"/>
    <n v="0.81"/>
    <n v="54.28"/>
    <n v="8.81"/>
    <n v="2.0141001855287569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2-27T00:00:00"/>
    <m/>
    <s v="ONCE OFF"/>
    <s v="MARINE CARGO / GIT"/>
    <m/>
    <m/>
  </r>
  <r>
    <x v="1"/>
    <s v="Yes"/>
    <d v="2023-01-31T00:00:00"/>
    <d v="2023-02-13T00:00:00"/>
    <d v="2023-02-13T00:00:00"/>
    <d v="2024-02-12T00:00:00"/>
    <s v="000-031/AIB RDC/2023"/>
    <n v="0"/>
    <s v="SOUSCRIPTION"/>
    <s v="12002-33002-0022-111-00018113-2023"/>
    <s v="WUHUANG CONSTRUCTION ET COMMERCE RDC SAS ( WHCC) / Bolloré"/>
    <m/>
    <x v="2"/>
    <s v="Victor"/>
    <s v="MARINE CARGO / GIT"/>
    <s v="MARINE"/>
    <s v="SFA"/>
    <s v="SFA"/>
    <n v="23478.799999999999"/>
    <n v="65"/>
    <n v="0"/>
    <n v="0"/>
    <n v="0.81"/>
    <n v="54.28"/>
    <n v="8.81"/>
    <n v="2.3118728384755611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</r>
  <r>
    <x v="1"/>
    <s v="Yes"/>
    <d v="2023-01-31T00:00:00"/>
    <d v="2023-02-13T00:00:00"/>
    <d v="2023-02-13T00:00:00"/>
    <d v="2024-02-12T00:00:00"/>
    <s v="000-032/AIB RDC/2023"/>
    <n v="0"/>
    <s v="SOUSCRIPTION"/>
    <s v="12002-33002-0022-111-00018110-2023"/>
    <s v="WUHUANG CONSTRUCTION ET COMMERCE RDC SAS ( WHCC) / Bolloré"/>
    <m/>
    <x v="2"/>
    <s v="Victor"/>
    <s v="MARINE CARGO / GIT"/>
    <s v="MARINE"/>
    <s v="SFA"/>
    <s v="SFA"/>
    <n v="20040.66"/>
    <n v="65"/>
    <n v="0"/>
    <n v="0"/>
    <n v="0.81"/>
    <n v="54.28"/>
    <n v="8.81"/>
    <n v="2.7084936324452387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</r>
  <r>
    <x v="2"/>
    <s v="Yes"/>
    <d v="2023-02-02T00:00:00"/>
    <d v="2023-03-11T00:00:00"/>
    <d v="2023-03-10T00:00:00"/>
    <d v="2024-03-08T00:00:00"/>
    <s v="000-033/AIB RDC/2023"/>
    <n v="0"/>
    <s v="SOUSCRIPTION"/>
    <s v="12002-33002-0021-111-00018691-2023"/>
    <s v="DEZIWA / Bolloré"/>
    <m/>
    <x v="2"/>
    <s v="Victor"/>
    <s v="MARINE CARGO / GIT"/>
    <s v="MARINE"/>
    <s v="SFA"/>
    <s v="SFA"/>
    <n v="712662.74"/>
    <n v="1331.35"/>
    <n v="0"/>
    <n v="0"/>
    <n v="16.68"/>
    <n v="1111.75"/>
    <n v="180.55"/>
    <n v="1.5599945634873517E-3"/>
    <n v="0.15"/>
    <n v="166.76249999999999"/>
    <n v="0"/>
    <n v="0"/>
    <n v="0"/>
    <n v="166.76249999999999"/>
    <n v="26.681999999999999"/>
    <n v="193.44449999999998"/>
    <n v="3.3352499999999998"/>
    <n v="0"/>
    <n v="3.3352499999999998"/>
    <m/>
    <n v="163.42724999999999"/>
    <n v="163.42724999999999"/>
    <s v="BOLLORE"/>
    <n v="0.4"/>
    <n v="65.370899999999992"/>
    <n v="65.370899999999992"/>
    <d v="2023-10-30T00:00:00"/>
    <n v="0"/>
    <m/>
    <n v="193.44449999999998"/>
    <n v="193.44449999999998"/>
    <n v="0"/>
    <s v="SFA"/>
    <d v="2023-05-24T00:00:00"/>
    <m/>
    <s v="ONCE OFF"/>
    <s v="MARINE CARGO / GIT"/>
    <m/>
    <m/>
  </r>
  <r>
    <x v="0"/>
    <s v="Yes"/>
    <d v="2023-02-02T00:00:00"/>
    <d v="2023-03-11T00:00:00"/>
    <d v="2023-01-20T00:00:00"/>
    <d v="2024-01-19T00:00:00"/>
    <s v="000-034/AIB RDC/2023"/>
    <n v="0"/>
    <s v="SOUSCRIPTION"/>
    <s v="12002-33002-0021-111-00018690-2023"/>
    <s v="DEZIWA / Bolloré"/>
    <m/>
    <x v="2"/>
    <s v="Victor"/>
    <s v="MARINE CARGO / GIT"/>
    <s v="MARINE"/>
    <s v="SFA"/>
    <s v="SFA"/>
    <n v="23339.43"/>
    <n v="65"/>
    <n v="0"/>
    <n v="0"/>
    <n v="0.81"/>
    <n v="54.28"/>
    <n v="8.81"/>
    <n v="2.3256780478357868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</r>
  <r>
    <x v="0"/>
    <s v="No"/>
    <d v="2023-02-02T00:00:00"/>
    <s v="TBA"/>
    <s v="TBA"/>
    <s v="TBA"/>
    <s v="000-035/AIB RDC/2023"/>
    <n v="0"/>
    <s v="SOUSCRIPTION"/>
    <s v="PR005463"/>
    <s v="DEZIWA / Bolloré"/>
    <m/>
    <x v="2"/>
    <s v="Victor"/>
    <s v="MARINE CARGO / GIT"/>
    <s v="MARINE"/>
    <s v="SFA"/>
    <s v="SFA"/>
    <n v="155580.87"/>
    <n v="290.7"/>
    <n v="0"/>
    <n v="0"/>
    <n v="3.64"/>
    <n v="242.71"/>
    <n v="39.42"/>
    <n v="1.5600246996947634E-3"/>
    <n v="0.15"/>
    <n v="36.406500000000001"/>
    <n v="0"/>
    <n v="0"/>
    <n v="0"/>
    <n v="36.406500000000001"/>
    <n v="5.8250400000000004"/>
    <n v="42.231540000000003"/>
    <n v="0.72813000000000005"/>
    <n v="0"/>
    <n v="0.72813000000000005"/>
    <m/>
    <n v="35.678370000000001"/>
    <n v="35.678370000000001"/>
    <s v="BOLLORE"/>
    <n v="0.4"/>
    <n v="14.271348000000001"/>
    <m/>
    <m/>
    <n v="14.271348000000001"/>
    <m/>
    <m/>
    <n v="42.231540000000003"/>
    <n v="42.231540000000003"/>
    <s v="SFA"/>
    <m/>
    <m/>
    <s v="ONCE OFF"/>
    <s v="MARINE CARGO / GIT"/>
    <m/>
    <m/>
  </r>
  <r>
    <x v="1"/>
    <s v="Yes"/>
    <d v="2023-02-02T00:00:00"/>
    <d v="2023-02-25T00:00:00"/>
    <d v="2023-02-25T00:00:00"/>
    <d v="2024-02-24T00:00:00"/>
    <s v="000-036/AIB RDC/2023"/>
    <n v="0"/>
    <s v="SOUSCRIPTION"/>
    <s v="12002-33002-0022-111-00018224-2023"/>
    <s v="DEZIWA / Bolloré"/>
    <m/>
    <x v="2"/>
    <s v="Victor"/>
    <s v="MARINE CARGO / GIT"/>
    <s v="MARINE"/>
    <s v="SFA"/>
    <s v="SFA"/>
    <n v="29431.15"/>
    <n v="65"/>
    <n v="0"/>
    <n v="0"/>
    <n v="0.81"/>
    <n v="54.28"/>
    <n v="8.81"/>
    <n v="1.844304418957465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</r>
  <r>
    <x v="1"/>
    <s v="Yes"/>
    <d v="2023-02-02T00:00:00"/>
    <d v="2023-02-25T00:00:00"/>
    <d v="2023-02-25T00:00:00"/>
    <d v="2024-02-24T00:00:00"/>
    <s v="000-037/AIB RDC/2023"/>
    <n v="0"/>
    <s v="SOUSCRIPTION"/>
    <s v="12002-33002-0022-111-00018223-2023"/>
    <s v="DEZIWA / Bolloré"/>
    <m/>
    <x v="2"/>
    <s v="Victor"/>
    <s v="MARINE CARGO / GIT"/>
    <s v="MARINE"/>
    <s v="SFA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</r>
  <r>
    <x v="1"/>
    <s v="Yes"/>
    <d v="2023-02-02T00:00:00"/>
    <d v="2023-02-25T00:00:00"/>
    <d v="2023-02-25T00:00:00"/>
    <d v="2024-02-24T00:00:00"/>
    <s v="000-038/AIB RDC/2023"/>
    <n v="0"/>
    <s v="SOUSCRIPTION"/>
    <s v="12002-33002-0022-111-00018229-2023"/>
    <s v="DEZIWA / Bolloré"/>
    <m/>
    <x v="2"/>
    <s v="Victor"/>
    <s v="MARINE CARGO / GIT"/>
    <s v="MARINE"/>
    <s v="SFA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m/>
    <m/>
    <n v="3.1916639999999998"/>
    <m/>
    <n v="9.4447200000000002"/>
    <n v="9.4447200000000002"/>
    <n v="0"/>
    <s v="SFA"/>
    <d v="2023-03-20T00:00:00"/>
    <m/>
    <s v="ONCE OFF"/>
    <s v="MARINE CARGO / GIT"/>
    <m/>
    <m/>
  </r>
  <r>
    <x v="1"/>
    <s v="Yes"/>
    <d v="2023-02-02T00:00:00"/>
    <d v="2023-02-25T00:00:00"/>
    <d v="2023-02-25T00:00:00"/>
    <d v="2024-02-24T00:00:00"/>
    <s v="000-039/AIB RDC/2023"/>
    <n v="0"/>
    <s v="SOUSCRIPTION"/>
    <s v="12002-33002-0022-111-00018228-2023"/>
    <s v="DEZIWA / Bolloré"/>
    <m/>
    <x v="2"/>
    <s v="Victor"/>
    <s v="MARINE CARGO / GIT"/>
    <s v="MARINE"/>
    <s v="SFA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m/>
    <m/>
    <n v="3.1916639999999998"/>
    <m/>
    <n v="9.4447200000000002"/>
    <n v="9.4447200000000002"/>
    <n v="0"/>
    <s v="SFA"/>
    <d v="2023-03-20T00:00:00"/>
    <m/>
    <s v="ONCE OFF"/>
    <s v="MARINE CARGO / GIT"/>
    <m/>
    <m/>
  </r>
  <r>
    <x v="1"/>
    <s v="Yes"/>
    <d v="2023-02-02T00:00:00"/>
    <d v="2023-02-25T00:00:00"/>
    <d v="2023-02-25T00:00:00"/>
    <d v="2024-02-24T00:00:00"/>
    <s v="000-040/AIB RDC/2023"/>
    <n v="0"/>
    <s v="SOUSCRIPTION"/>
    <s v="12002-33002-0022-111-00018227-2023"/>
    <s v="DEZIWA / Bolloré"/>
    <m/>
    <x v="2"/>
    <s v="Victor"/>
    <s v="MARINE CARGO / GIT"/>
    <s v="MARINE"/>
    <s v="SFA"/>
    <s v="SFA"/>
    <n v="29716.89"/>
    <n v="65"/>
    <n v="0"/>
    <n v="0"/>
    <n v="0.81"/>
    <n v="54.28"/>
    <n v="8.81"/>
    <n v="1.8265706808485006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</r>
  <r>
    <x v="1"/>
    <s v="Yes"/>
    <d v="2023-02-02T00:00:00"/>
    <d v="2023-02-10T00:00:00"/>
    <d v="2023-02-10T00:00:00"/>
    <d v="2024-02-09T00:00:00"/>
    <s v="000-041/AIB RDC/2023"/>
    <n v="0"/>
    <s v="SOUSCRIPTION"/>
    <s v="12002-33002-0022-111-00018107-2023"/>
    <s v="DEZIWA / Bolloré"/>
    <m/>
    <x v="2"/>
    <s v="Victor"/>
    <s v="MARINE CARGO / GIT"/>
    <s v="MARINE"/>
    <s v="SFA"/>
    <s v="SFA"/>
    <n v="75920.350000000006"/>
    <n v="87.29"/>
    <n v="0"/>
    <n v="0"/>
    <n v="1.0900000000000001"/>
    <n v="72.88"/>
    <n v="11.84"/>
    <n v="9.5995342487225081E-4"/>
    <n v="0.15"/>
    <n v="10.931999999999999"/>
    <n v="0"/>
    <n v="0"/>
    <n v="0"/>
    <n v="10.931999999999999"/>
    <n v="1.7491199999999998"/>
    <n v="12.681119999999998"/>
    <n v="0.21863999999999997"/>
    <n v="0"/>
    <n v="0.21863999999999997"/>
    <m/>
    <n v="10.713359999999998"/>
    <n v="10.713359999999998"/>
    <s v="BOLLORE"/>
    <n v="0.4"/>
    <n v="4.2853439999999994"/>
    <n v="4.2853439999999994"/>
    <d v="2023-10-30T00:00:00"/>
    <n v="0"/>
    <m/>
    <n v="12.681119999999998"/>
    <n v="12.681119999999998"/>
    <n v="0"/>
    <s v="SFA"/>
    <d v="2023-03-20T00:00:00"/>
    <m/>
    <s v="ONCE OFF"/>
    <s v="MARINE CARGO / GIT"/>
    <m/>
    <m/>
  </r>
  <r>
    <x v="2"/>
    <s v="Yes"/>
    <d v="2023-02-02T00:00:00"/>
    <d v="2023-03-30T00:00:00"/>
    <d v="2023-03-30T00:00:00"/>
    <d v="2024-03-28T00:00:00"/>
    <s v="000-042/AIB RDC/2023"/>
    <n v="0"/>
    <s v="SOUSCRIPTION"/>
    <s v="12002-33002-0021-111-00019219-2023"/>
    <s v="DEZIWA / Bolloré"/>
    <m/>
    <x v="2"/>
    <s v="Victor"/>
    <s v="MARINE CARGO / GIT"/>
    <s v="MARINE"/>
    <s v="SFA"/>
    <s v="SFA"/>
    <n v="501939.35"/>
    <n v="937.84"/>
    <n v="0"/>
    <n v="0"/>
    <n v="11.75"/>
    <n v="783.03"/>
    <n v="127.16"/>
    <n v="1.560009192345649E-3"/>
    <n v="0.15"/>
    <n v="117.4545"/>
    <n v="0"/>
    <n v="0"/>
    <n v="0"/>
    <n v="117.4545"/>
    <n v="18.792719999999999"/>
    <n v="136.24722"/>
    <n v="2.3490899999999999"/>
    <n v="0"/>
    <n v="2.3490899999999999"/>
    <m/>
    <n v="115.10540999999999"/>
    <n v="115.10540999999999"/>
    <s v="BOLLORE"/>
    <n v="0.4"/>
    <n v="46.042164"/>
    <n v="46.042164"/>
    <d v="2023-10-30T00:00:00"/>
    <n v="0"/>
    <m/>
    <n v="136.24722"/>
    <n v="136.24722"/>
    <n v="0"/>
    <s v="SFA"/>
    <d v="2023-05-24T00:00:00"/>
    <m/>
    <s v="ONCE OFF"/>
    <s v="MARINE CARGO / GIT"/>
    <m/>
    <m/>
  </r>
  <r>
    <x v="0"/>
    <s v="No"/>
    <d v="2023-02-02T00:00:00"/>
    <s v="TBA"/>
    <s v="TBA"/>
    <s v="TBA"/>
    <s v="000-043/AIB RDC/2023"/>
    <n v="0"/>
    <s v="SOUSCRIPTION"/>
    <s v="PR005483"/>
    <s v="DEZIWA / Bolloré"/>
    <m/>
    <x v="2"/>
    <s v="Victor"/>
    <s v="MARINE CARGO / GIT"/>
    <s v="MARINE"/>
    <s v="SFA"/>
    <s v="SFA"/>
    <n v="191331.35"/>
    <n v="357.49"/>
    <n v="0"/>
    <n v="0"/>
    <n v="4.4800000000000004"/>
    <n v="298.48"/>
    <n v="48.47"/>
    <n v="1.5600161708993325E-3"/>
    <n v="0.15"/>
    <n v="44.771999999999998"/>
    <n v="0"/>
    <n v="0"/>
    <n v="0"/>
    <n v="44.771999999999998"/>
    <n v="7.1635200000000001"/>
    <n v="51.935519999999997"/>
    <n v="0.89544000000000001"/>
    <n v="0"/>
    <n v="0.89544000000000001"/>
    <m/>
    <n v="43.876559999999998"/>
    <n v="43.876559999999998"/>
    <s v="BOLLORE"/>
    <n v="0.4"/>
    <n v="17.550623999999999"/>
    <m/>
    <m/>
    <n v="17.550623999999999"/>
    <m/>
    <m/>
    <n v="51.935519999999997"/>
    <n v="51.935519999999997"/>
    <s v="SFA"/>
    <m/>
    <m/>
    <s v="ONCE OFF"/>
    <s v="MARINE CARGO / GIT"/>
    <m/>
    <m/>
  </r>
  <r>
    <x v="0"/>
    <s v="No"/>
    <d v="2023-02-02T00:00:00"/>
    <s v="TBA"/>
    <s v="TBA"/>
    <s v="TBA"/>
    <s v="000-044/AIB RDC/2023"/>
    <n v="0"/>
    <s v="SOUSCRIPTION"/>
    <s v="PR005457"/>
    <s v="DEZIWA / Bolloré"/>
    <m/>
    <x v="2"/>
    <s v="Victor"/>
    <s v="MARINE CARGO / GIT"/>
    <s v="MARINE"/>
    <s v="SFA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m/>
    <n v="9.4447200000000002"/>
    <n v="9.4447200000000002"/>
    <s v="SFA"/>
    <m/>
    <m/>
    <s v="ONCE OFF"/>
    <s v="MARINE CARGO / GIT"/>
    <m/>
    <m/>
  </r>
  <r>
    <x v="1"/>
    <s v="Yes"/>
    <d v="2023-02-02T00:00:00"/>
    <d v="2023-02-25T00:00:00"/>
    <d v="2023-02-25T00:00:00"/>
    <d v="2024-02-24T00:00:00"/>
    <s v="000-045/AIB RDC/2023"/>
    <n v="0"/>
    <s v="SOUSCRIPTION"/>
    <s v="12002-33002-0022-111-00018226-2023"/>
    <s v="DEZIWA / Bolloré"/>
    <m/>
    <x v="2"/>
    <s v="Victor"/>
    <s v="MARINE CARGO / GIT"/>
    <s v="MARINE"/>
    <s v="SFA"/>
    <s v="SFA"/>
    <n v="25950.43"/>
    <n v="65"/>
    <n v="0"/>
    <n v="0"/>
    <n v="0.81"/>
    <n v="54.28"/>
    <n v="8.81"/>
    <n v="2.0916801763978476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</r>
  <r>
    <x v="0"/>
    <s v="No"/>
    <d v="2023-02-02T00:00:00"/>
    <s v="TBA"/>
    <s v="TBA"/>
    <s v="TBA"/>
    <s v="000-046/AIB RDC/2023"/>
    <n v="0"/>
    <s v="SOUSCRIPTION"/>
    <s v="PR005452"/>
    <s v="DEZIWA / Bolloré"/>
    <m/>
    <x v="2"/>
    <s v="Victor"/>
    <s v="MARINE CARGO / GIT"/>
    <s v="MARINE"/>
    <s v="SFA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n v="7.9791599999999994"/>
    <s v="BOLLORE"/>
    <n v="0.4"/>
    <n v="3.1916639999999998"/>
    <n v="3.1916639999999998"/>
    <d v="2023-10-30T00:00:00"/>
    <n v="0"/>
    <m/>
    <m/>
    <n v="9.4447200000000002"/>
    <n v="9.4447200000000002"/>
    <s v="SFA"/>
    <m/>
    <m/>
    <s v="ONCE OFF"/>
    <s v="MARINE CARGO / GIT"/>
    <m/>
    <m/>
  </r>
  <r>
    <x v="0"/>
    <s v="Yes"/>
    <d v="2023-02-02T00:00:00"/>
    <d v="2023-03-11T00:00:00"/>
    <d v="2023-01-20T00:00:00"/>
    <d v="2024-01-19T00:00:00"/>
    <s v="000-047/AIB RDC/2023"/>
    <n v="0"/>
    <s v="SOUSCRIPTION"/>
    <s v="12002-33002-0021-111-00018689-2023"/>
    <s v="DEZIWA / Bolloré"/>
    <m/>
    <x v="2"/>
    <s v="Victor"/>
    <s v="MARINE CARGO / GIT"/>
    <s v="MARINE"/>
    <s v="SFA"/>
    <s v="SFA"/>
    <n v="79077.72"/>
    <n v="147.74"/>
    <n v="0"/>
    <n v="0"/>
    <n v="4.3499999999999996"/>
    <n v="123.36"/>
    <n v="20.03"/>
    <n v="1.5599842787576575E-3"/>
    <n v="0.15"/>
    <n v="18.503999999999998"/>
    <n v="0"/>
    <n v="0"/>
    <n v="0"/>
    <n v="18.503999999999998"/>
    <n v="2.9606399999999997"/>
    <n v="21.464639999999996"/>
    <n v="0.37007999999999996"/>
    <n v="0"/>
    <n v="0.37007999999999996"/>
    <m/>
    <n v="18.133919999999996"/>
    <n v="18.133919999999996"/>
    <s v="BOLLORE"/>
    <n v="0.4"/>
    <n v="7.2535679999999987"/>
    <n v="7.2535679999999987"/>
    <d v="2023-10-30T00:00:00"/>
    <n v="0"/>
    <m/>
    <n v="21.464639999999996"/>
    <n v="21.464639999999996"/>
    <n v="0"/>
    <s v="SFA"/>
    <d v="2023-05-24T00:00:00"/>
    <m/>
    <s v="ONCE OFF"/>
    <s v="MARINE CARGO / GIT"/>
    <m/>
    <m/>
  </r>
  <r>
    <x v="0"/>
    <s v="Yes"/>
    <d v="2022-12-20T00:00:00"/>
    <d v="2023-01-01T00:00:00"/>
    <d v="2023-01-01T00:00:00"/>
    <d v="2023-12-31T00:00:00"/>
    <s v="000-048/AIB RDC/2023"/>
    <n v="1"/>
    <s v="RENOUVELLEMENT"/>
    <s v="11001-33002-0001-207-00000029-2022 / 219000006"/>
    <s v="BRITISH AMERICAN TOBACCO / BAT SERVICES CONGO"/>
    <m/>
    <x v="1"/>
    <s v="Apphia"/>
    <s v="LIFE"/>
    <s v="LIFE"/>
    <s v="RAWSUR - LIFE"/>
    <s v="RAWSUR - LIFE"/>
    <n v="0"/>
    <n v="4886.8999999999996"/>
    <n v="0"/>
    <n v="0"/>
    <n v="0"/>
    <n v="4838.47"/>
    <n v="0"/>
    <e v="#DIV/0!"/>
    <n v="0.1"/>
    <n v="483.84700000000004"/>
    <n v="0"/>
    <n v="0"/>
    <n v="0"/>
    <n v="483.84700000000004"/>
    <n v="0"/>
    <n v="483.84700000000004"/>
    <n v="4.83847"/>
    <n v="0"/>
    <n v="4.83847"/>
    <m/>
    <n v="479.00853000000006"/>
    <n v="474.17006000000003"/>
    <s v="MERCER"/>
    <n v="0.7"/>
    <n v="331.91904199999999"/>
    <m/>
    <m/>
    <n v="331.91904199999999"/>
    <m/>
    <n v="483.84700000000004"/>
    <n v="483.84700000000004"/>
    <n v="0"/>
    <s v="RAWSUR - LIFE"/>
    <d v="2023-06-06T00:00:00"/>
    <m/>
    <m/>
    <s v="LIFE"/>
    <m/>
    <m/>
  </r>
  <r>
    <x v="0"/>
    <s v="Yes"/>
    <d v="2023-01-03T00:00:00"/>
    <d v="2023-01-31T00:00:00"/>
    <d v="2023-01-01T00:00:00"/>
    <d v="2023-12-31T00:00:00"/>
    <s v="000-049/AIB RDC/2023"/>
    <n v="0"/>
    <s v="SOUSCRIPTION"/>
    <n v="10100010"/>
    <s v="BRITISH AMERICAN TOBACCO / BAT SERVICES CONGO"/>
    <m/>
    <x v="1"/>
    <s v="Apphia"/>
    <s v="MEDICAL"/>
    <s v="MEDICAL &amp; GPA"/>
    <s v="RAWSUR"/>
    <s v="RAWSUR"/>
    <n v="0"/>
    <n v="144443.22"/>
    <n v="0"/>
    <n v="0"/>
    <n v="0"/>
    <n v="141611"/>
    <n v="0"/>
    <e v="#DIV/0!"/>
    <n v="0.100023303274463"/>
    <n v="14164.39999999998"/>
    <n v="0"/>
    <n v="0"/>
    <n v="0"/>
    <n v="14164.39999999998"/>
    <n v="0"/>
    <n v="14164.39999999998"/>
    <n v="283.28799999999961"/>
    <n v="0"/>
    <n v="283.28799999999961"/>
    <m/>
    <n v="13881.111999999979"/>
    <n v="13881.111999999979"/>
    <s v="MERCER"/>
    <n v="0.5"/>
    <n v="6940.5559999999896"/>
    <m/>
    <m/>
    <n v="6940.5559999999896"/>
    <m/>
    <n v="14164.39999999998"/>
    <n v="14164.39999999998"/>
    <n v="0"/>
    <s v="RAWSUR"/>
    <d v="2023-03-07T00:00:00"/>
    <m/>
    <m/>
    <s v="MEDICAL"/>
    <m/>
    <m/>
  </r>
  <r>
    <x v="0"/>
    <s v="Yes"/>
    <d v="2022-12-02T00:00:00"/>
    <d v="2023-01-01T00:00:00"/>
    <d v="2023-01-01T00:00:00"/>
    <d v="2023-12-31T00:00:00"/>
    <s v="000-050/AIB RDC/2023"/>
    <n v="0"/>
    <s v="SOUSCRIPTION"/>
    <s v="11001-33002-0001-207-00000004-2023 / 219000008"/>
    <s v="CMA CGM RDC SA"/>
    <m/>
    <x v="1"/>
    <s v="Apphia"/>
    <s v="LIFE"/>
    <s v="LIFE"/>
    <s v="RAWSUR - LIFE"/>
    <s v="RAWSUR - LIFE"/>
    <n v="1602847.58"/>
    <n v="17600"/>
    <n v="0"/>
    <n v="0"/>
    <n v="174.3"/>
    <n v="17425.7"/>
    <n v="0"/>
    <n v="1.0871713703432737E-2"/>
    <n v="0.1"/>
    <n v="1742.5700000000002"/>
    <n v="0"/>
    <n v="0"/>
    <n v="0"/>
    <n v="1742.5700000000002"/>
    <n v="0"/>
    <n v="1742.5700000000002"/>
    <n v="17.425700000000003"/>
    <n v="0"/>
    <n v="17.425700000000003"/>
    <m/>
    <n v="1725.1443000000002"/>
    <n v="1707.7186000000002"/>
    <s v="MERCER"/>
    <n v="0.7"/>
    <n v="1195.40302"/>
    <m/>
    <m/>
    <n v="1195.40302"/>
    <m/>
    <n v="1742.5700000000002"/>
    <n v="1742.5700000000002"/>
    <n v="0"/>
    <s v="RAWSUR - LIFE"/>
    <d v="2023-06-06T00:00:00"/>
    <m/>
    <m/>
    <s v="LIFE"/>
    <m/>
    <m/>
  </r>
  <r>
    <x v="0"/>
    <s v="Yes"/>
    <d v="2022-12-21T00:00:00"/>
    <d v="2023-01-13T00:00:00"/>
    <d v="2023-01-09T00:00:00"/>
    <d v="2023-01-23T00:00:00"/>
    <s v="000-051/AIB RDC/2023"/>
    <n v="1"/>
    <s v="PROROGATION"/>
    <s v="12002-33002-0004-104-00017665-2022"/>
    <s v="T K XPORT LLC"/>
    <m/>
    <x v="3"/>
    <s v="Tychique"/>
    <s v="COMP MOTOR"/>
    <s v="MOTOR COMP"/>
    <s v="SFA"/>
    <s v="SFA"/>
    <n v="0"/>
    <n v="2500.0100000000002"/>
    <n v="0"/>
    <n v="0"/>
    <n v="31.24"/>
    <n v="2087.42"/>
    <n v="338.98"/>
    <e v="#DIV/0!"/>
    <n v="0.15"/>
    <n v="313.113"/>
    <n v="0"/>
    <n v="0"/>
    <n v="0"/>
    <n v="313.113"/>
    <n v="50.098080000000003"/>
    <n v="363.21107999999998"/>
    <n v="6.2622600000000004"/>
    <n v="0"/>
    <n v="6.2622600000000004"/>
    <m/>
    <n v="306.85073999999997"/>
    <n v="306.85073999999997"/>
    <m/>
    <m/>
    <n v="0"/>
    <m/>
    <m/>
    <n v="0"/>
    <m/>
    <n v="363.21107999999998"/>
    <n v="363.21107999999998"/>
    <n v="0"/>
    <s v="SFA"/>
    <d v="2023-02-27T00:00:00"/>
    <m/>
    <m/>
    <s v="COMP MOTOR"/>
    <m/>
    <m/>
  </r>
  <r>
    <x v="0"/>
    <s v="Yes"/>
    <d v="2023-01-02T00:00:00"/>
    <d v="2023-01-05T00:00:00"/>
    <d v="2023-01-01T00:00:00"/>
    <d v="2023-12-31T00:00:00"/>
    <s v="000-052/AIB RDC/2023"/>
    <n v="1"/>
    <s v="RENOUVELLEMENT"/>
    <s v="12005-33002-0008-13001-0004398-2023"/>
    <s v="EASTCASTLE INFRASTRUCTURE DRC SARLU"/>
    <m/>
    <x v="3"/>
    <s v="Tychique"/>
    <s v="PROPERTY DAMAGE &amp; BI"/>
    <s v="PROPERTIES"/>
    <s v="MAYFAIR"/>
    <s v="MAYFAIR"/>
    <n v="0"/>
    <n v="34237.5"/>
    <n v="0"/>
    <n v="0"/>
    <n v="100"/>
    <n v="28914.83"/>
    <n v="4642.37"/>
    <e v="#DIV/0!"/>
    <n v="0.15"/>
    <n v="4337.2245000000003"/>
    <n v="0"/>
    <n v="0"/>
    <n v="0"/>
    <n v="4337.2245000000003"/>
    <n v="693.95592000000011"/>
    <n v="5031.1804200000006"/>
    <n v="86.744490000000013"/>
    <n v="0"/>
    <n v="86.744490000000013"/>
    <m/>
    <n v="4250.4800100000002"/>
    <n v="4250.4800100000002"/>
    <s v="MARSH"/>
    <n v="0.3"/>
    <n v="1275.1440030000001"/>
    <m/>
    <m/>
    <n v="1275.1440030000001"/>
    <m/>
    <n v="5031.1804200000006"/>
    <n v="5031.1804200000006"/>
    <n v="0"/>
    <s v="MAYFAIR"/>
    <d v="2023-03-03T00:00:00"/>
    <m/>
    <m/>
    <s v="PROPERTY DAMAGE &amp; BI"/>
    <m/>
    <m/>
  </r>
  <r>
    <x v="2"/>
    <s v="Yes"/>
    <d v="2023-05-25T00:00:00"/>
    <d v="2023-04-26T00:00:00"/>
    <d v="2023-03-25T00:00:00"/>
    <d v="2024-03-23T00:00:00"/>
    <s v="000-053/AIB RDC/2023"/>
    <n v="0"/>
    <s v="SOUSCRIPTION"/>
    <s v="12002-33002-0021-111-00019760-2023"/>
    <s v="ORICA / Bolloré"/>
    <m/>
    <x v="2"/>
    <s v="Victor"/>
    <s v="MARINE CARGO / GIT"/>
    <s v="MARINE"/>
    <s v="SFA"/>
    <s v="SFA"/>
    <n v="60095"/>
    <n v="172.47"/>
    <n v="0"/>
    <n v="0"/>
    <n v="3.82"/>
    <n v="121.15"/>
    <n v="20"/>
    <n v="2.0159747067143691E-3"/>
    <n v="0.15"/>
    <n v="18.172499999999999"/>
    <n v="0"/>
    <n v="0"/>
    <n v="0"/>
    <n v="18.172499999999999"/>
    <n v="2.9076"/>
    <n v="21.080099999999998"/>
    <n v="0.36345"/>
    <n v="0"/>
    <n v="0.36345"/>
    <m/>
    <n v="17.809049999999999"/>
    <n v="17.809049999999999"/>
    <s v="BOLLORE"/>
    <n v="0.4"/>
    <n v="7.1236199999999998"/>
    <n v="7.1236199999999998"/>
    <d v="2023-10-30T00:00:00"/>
    <n v="0"/>
    <m/>
    <n v="21.080099999999998"/>
    <n v="21.080099999999998"/>
    <n v="0"/>
    <s v="SFA"/>
    <d v="2023-05-30T00:00:00"/>
    <m/>
    <s v="ONCE OFF"/>
    <s v="MARINE CARGO / GIT"/>
    <m/>
    <m/>
  </r>
  <r>
    <x v="0"/>
    <s v="Yes"/>
    <d v="2023-01-18T00:00:00"/>
    <d v="2023-01-18T00:00:00"/>
    <d v="2023-01-12T00:00:00"/>
    <d v="2023-07-12T00:00:00"/>
    <s v="000-054/AIB RDC/2023"/>
    <n v="0"/>
    <s v="SOUSCRIPTION"/>
    <s v="12002-33002-0002-112-00017933-2023"/>
    <s v="BIAC RDC"/>
    <m/>
    <x v="3"/>
    <s v="Tychique"/>
    <s v="FIRE"/>
    <s v="PROPERTIES"/>
    <s v="SFA"/>
    <s v="SFA"/>
    <n v="0"/>
    <n v="6028.85"/>
    <n v="0"/>
    <n v="0"/>
    <n v="35.369999999999997"/>
    <n v="5073.83"/>
    <n v="817.47"/>
    <e v="#DIV/0!"/>
    <n v="0.1"/>
    <n v="507.38300000000004"/>
    <n v="0"/>
    <n v="0"/>
    <n v="0"/>
    <n v="507.38300000000004"/>
    <n v="81.181280000000001"/>
    <n v="588.56428000000005"/>
    <n v="10.14766"/>
    <n v="0"/>
    <n v="10.14766"/>
    <m/>
    <n v="497.23534000000006"/>
    <n v="497.23534000000006"/>
    <m/>
    <m/>
    <n v="0"/>
    <m/>
    <m/>
    <n v="0"/>
    <m/>
    <n v="588.56428000000005"/>
    <n v="588.56428000000005"/>
    <n v="0"/>
    <s v="SFA"/>
    <d v="2023-02-27T00:00:00"/>
    <m/>
    <m/>
    <s v="FIRE"/>
    <m/>
    <m/>
  </r>
  <r>
    <x v="0"/>
    <s v="Yes"/>
    <d v="2023-01-14T00:00:00"/>
    <d v="2023-01-14T00:00:00"/>
    <d v="2023-01-12T00:00:00"/>
    <d v="2023-07-12T00:00:00"/>
    <s v="000-055/AIB RDC/2023"/>
    <n v="0"/>
    <s v="SOUSCRIPTION"/>
    <s v="12002-33002-0002-112-00017931-2023"/>
    <s v="BIAC RDC"/>
    <m/>
    <x v="3"/>
    <s v="Tychique"/>
    <s v="FIRE/HOME"/>
    <s v="PROPERTIES"/>
    <s v="SFA"/>
    <s v="SFA"/>
    <n v="0"/>
    <n v="1632.32"/>
    <n v="0"/>
    <n v="0"/>
    <n v="20"/>
    <n v="1363.32"/>
    <n v="221.33"/>
    <e v="#DIV/0!"/>
    <n v="0.2"/>
    <n v="272.66399999999999"/>
    <n v="0"/>
    <n v="0"/>
    <n v="0"/>
    <n v="272.66399999999999"/>
    <n v="43.626239999999996"/>
    <n v="316.29023999999998"/>
    <n v="5.4532799999999995"/>
    <n v="0"/>
    <n v="5.4532799999999995"/>
    <m/>
    <n v="267.21071999999998"/>
    <n v="267.21071999999998"/>
    <m/>
    <m/>
    <n v="0"/>
    <m/>
    <m/>
    <n v="0"/>
    <m/>
    <n v="316.29023999999998"/>
    <n v="316.29023999999998"/>
    <n v="0"/>
    <s v="SFA"/>
    <d v="2023-02-27T00:00:00"/>
    <m/>
    <m/>
    <s v="FIRE/HOME"/>
    <m/>
    <m/>
  </r>
  <r>
    <x v="0"/>
    <s v="Yes"/>
    <d v="2023-01-19T00:00:00"/>
    <d v="2023-01-23T00:00:00"/>
    <d v="2023-01-20T00:00:00"/>
    <d v="2024-01-19T00:00:00"/>
    <s v="000-056/AIB RDC/2023"/>
    <n v="1"/>
    <s v="RENOUVELLEMENT"/>
    <s v="12005-33002-0014-13001-4509-2023"/>
    <s v="RESTAURANT BAR LODGE CHEZ MARC"/>
    <m/>
    <x v="3"/>
    <s v="Apphia"/>
    <s v="GENERAL LIABILITY"/>
    <s v="LIABILITIES"/>
    <s v="MAYFAIR"/>
    <s v="MAYFAIR"/>
    <n v="0"/>
    <n v="1570.58"/>
    <n v="0"/>
    <n v="0"/>
    <n v="50"/>
    <n v="1281"/>
    <n v="212.96"/>
    <e v="#DIV/0!"/>
    <n v="0.15"/>
    <n v="192.15"/>
    <n v="0"/>
    <n v="0"/>
    <n v="0"/>
    <n v="192.15"/>
    <n v="30.744"/>
    <n v="222.89400000000001"/>
    <n v="3.843"/>
    <n v="0"/>
    <n v="3.843"/>
    <m/>
    <n v="188.30700000000002"/>
    <n v="188.30700000000002"/>
    <m/>
    <m/>
    <n v="0"/>
    <m/>
    <m/>
    <n v="0"/>
    <m/>
    <n v="222.89400000000001"/>
    <n v="222.89400000000001"/>
    <n v="0"/>
    <s v="MAYFAIR"/>
    <d v="2023-03-03T00:00:00"/>
    <m/>
    <m/>
    <s v="GENERAL LIABILITY"/>
    <m/>
    <m/>
  </r>
  <r>
    <x v="1"/>
    <s v="Yes"/>
    <d v="2023-01-21T00:00:00"/>
    <d v="2023-02-03T00:00:00"/>
    <d v="2023-02-11T00:00:00"/>
    <d v="2023-06-30T00:00:00"/>
    <s v="000-057/AIB RDC/2023"/>
    <n v="1"/>
    <s v="PROROGATION"/>
    <s v="01-IMR-2022-000039"/>
    <s v="Teichmann Group / T3 Projects"/>
    <s v="Construction"/>
    <x v="0"/>
    <s v="Michée"/>
    <s v="FIRE"/>
    <s v="PROPERTIES"/>
    <s v="SFA"/>
    <s v="SFA"/>
    <n v="0"/>
    <n v="878.35"/>
    <n v="0"/>
    <n v="0"/>
    <n v="20"/>
    <n v="724.36"/>
    <n v="119.1"/>
    <e v="#DIV/0!"/>
    <n v="0.1"/>
    <n v="72.436000000000007"/>
    <n v="0"/>
    <n v="0"/>
    <n v="0"/>
    <n v="72.436000000000007"/>
    <n v="11.589760000000002"/>
    <n v="84.025760000000005"/>
    <n v="1.4487200000000002"/>
    <n v="0"/>
    <n v="1.4487200000000002"/>
    <m/>
    <n v="70.987280000000013"/>
    <n v="70.987280000000013"/>
    <s v="O'NEILS"/>
    <n v="0.5"/>
    <n v="35.493640000000006"/>
    <n v="35.493640000000006"/>
    <d v="2023-10-20T00:00:00"/>
    <n v="0"/>
    <m/>
    <n v="84.025760000000005"/>
    <n v="84.025760000000005"/>
    <n v="0"/>
    <s v="SFA"/>
    <d v="2023-03-20T00:00:00"/>
    <m/>
    <s v="RENEWING..."/>
    <s v="FIRE"/>
    <m/>
    <m/>
  </r>
  <r>
    <x v="1"/>
    <s v="Yes"/>
    <d v="2023-05-05T00:00:00"/>
    <d v="2023-03-06T00:00:00"/>
    <d v="2023-02-21T00:00:00"/>
    <d v="2024-02-20T00:00:00"/>
    <s v="000-058/AIB RDC/2023"/>
    <n v="0"/>
    <s v="SOUSCRIPTION"/>
    <s v="12002-33002-0022-111-00018365-2023"/>
    <s v="PANACO / Bolloré"/>
    <m/>
    <x v="2"/>
    <s v="Victor"/>
    <s v="MARINE CARGO / GIT"/>
    <s v="MARINE"/>
    <s v="SFA"/>
    <s v="SFA"/>
    <n v="245602.62"/>
    <n v="458.89"/>
    <n v="0"/>
    <n v="0"/>
    <n v="5.75"/>
    <n v="383.14"/>
    <n v="62.22"/>
    <n v="1.5599996449549276E-3"/>
    <n v="0.15"/>
    <n v="57.470999999999997"/>
    <n v="0"/>
    <n v="0"/>
    <n v="0"/>
    <n v="57.470999999999997"/>
    <n v="9.1953599999999991"/>
    <n v="66.666359999999997"/>
    <n v="1.1494199999999999"/>
    <n v="0"/>
    <n v="1.1494199999999999"/>
    <m/>
    <n v="56.321579999999997"/>
    <n v="56.321579999999997"/>
    <s v="BOLLORE"/>
    <n v="0.4"/>
    <n v="22.528632000000002"/>
    <n v="22.528632000000002"/>
    <d v="2023-10-30T00:00:00"/>
    <n v="0"/>
    <m/>
    <n v="66.666359999999997"/>
    <n v="66.666359999999997"/>
    <n v="0"/>
    <s v="SFA"/>
    <d v="2023-05-24T00:00:00"/>
    <m/>
    <s v="ONCE OFF"/>
    <s v="MARINE CARGO / GIT"/>
    <m/>
    <m/>
  </r>
  <r>
    <x v="1"/>
    <s v="Yes"/>
    <d v="2023-01-27T00:00:00"/>
    <d v="2023-01-31T00:00:00"/>
    <d v="2023-02-01T00:00:00"/>
    <d v="2024-01-31T00:00:00"/>
    <s v="000-059/AIB RDC/2023"/>
    <n v="1"/>
    <s v="RENOUVELLEMENT"/>
    <s v="12002-33002-0004-104-00018031-2023"/>
    <s v="Confiance DRC Sarl"/>
    <m/>
    <x v="0"/>
    <s v="Michée"/>
    <s v="COMP MOTOR"/>
    <s v="MOTOR COMP"/>
    <s v="SFA"/>
    <s v="SFA"/>
    <n v="0"/>
    <n v="3109.13"/>
    <n v="0"/>
    <n v="0"/>
    <n v="38.94"/>
    <n v="2595.91"/>
    <n v="421.58"/>
    <e v="#DIV/0!"/>
    <n v="0.15"/>
    <n v="389.38649999999996"/>
    <n v="0"/>
    <n v="0"/>
    <n v="0"/>
    <n v="389.38649999999996"/>
    <n v="62.301839999999991"/>
    <n v="451.68833999999993"/>
    <n v="7.7877299999999989"/>
    <n v="0"/>
    <n v="7.7877299999999989"/>
    <m/>
    <n v="381.59876999999994"/>
    <n v="381.59876999999994"/>
    <s v="O'NEILS"/>
    <n v="0.5"/>
    <n v="190.79938499999997"/>
    <n v="190.8"/>
    <d v="2023-10-20T00:00:00"/>
    <n v="-6.1500000003888999E-4"/>
    <m/>
    <n v="451.68833999999993"/>
    <n v="451.68833999999993"/>
    <n v="0"/>
    <s v="SFA"/>
    <d v="2023-03-20T00:00:00"/>
    <m/>
    <m/>
    <s v="COMP MOTOR"/>
    <m/>
    <m/>
  </r>
  <r>
    <x v="3"/>
    <s v="Yes"/>
    <d v="2023-06-26T00:00:00"/>
    <d v="2023-07-10T00:00:00"/>
    <d v="2023-06-01T00:00:00"/>
    <d v="2023-09-06T00:00:00"/>
    <s v="000-060/AIB RDC/2023"/>
    <n v="3"/>
    <s v="INCORPORATION"/>
    <s v="00016944"/>
    <s v="Sandvik Mining &amp; Construction Sarl"/>
    <s v="Mining"/>
    <x v="0"/>
    <s v="Andy"/>
    <s v="COMP MOTOR"/>
    <s v="MOTOR COMP"/>
    <s v="SFA"/>
    <s v="SFA"/>
    <n v="72000"/>
    <n v="994.81"/>
    <n v="0"/>
    <n v="0"/>
    <n v="31.18"/>
    <n v="826.42"/>
    <n v="137.21"/>
    <n v="1.1478055555555556E-2"/>
    <n v="0.15"/>
    <n v="123.96299999999999"/>
    <n v="0"/>
    <n v="0"/>
    <n v="0"/>
    <n v="123.96299999999999"/>
    <n v="19.83408"/>
    <n v="143.79707999999999"/>
    <n v="2.47926"/>
    <n v="0"/>
    <n v="2.47926"/>
    <m/>
    <n v="121.48374"/>
    <n v="121.48374"/>
    <s v="AFINBRO"/>
    <n v="0.5"/>
    <n v="60.741869999999999"/>
    <n v="60.741869999999999"/>
    <d v="2023-10-23T00:00:00"/>
    <n v="0"/>
    <m/>
    <n v="143.79707999999999"/>
    <n v="143.79707999999999"/>
    <n v="0"/>
    <s v="SFA"/>
    <d v="2023-08-25T00:00:00"/>
    <m/>
    <m/>
    <m/>
    <m/>
    <m/>
  </r>
  <r>
    <x v="0"/>
    <s v="Yes"/>
    <d v="2023-01-26T00:00:00"/>
    <d v="2023-03-01T00:00:00"/>
    <d v="2023-01-26T00:00:00"/>
    <d v="2023-03-30T00:00:00"/>
    <s v="000-061/AIB RDC/2023"/>
    <n v="1"/>
    <s v="INCORPORATION"/>
    <s v="12003-33002-0005-111-00000351-2022 / 73200017"/>
    <s v="EXCELLEN MINERALS / Bolloré"/>
    <m/>
    <x v="3"/>
    <s v="Tychique"/>
    <s v="MARINE CARGO / GIT"/>
    <s v="MARINE"/>
    <s v="RAWSUR"/>
    <s v="RAWSUR"/>
    <n v="0"/>
    <n v="15316.4"/>
    <n v="0"/>
    <n v="0"/>
    <n v="100"/>
    <n v="12880"/>
    <n v="2076.8000000000002"/>
    <e v="#DIV/0!"/>
    <n v="0.15"/>
    <n v="1932"/>
    <n v="0"/>
    <n v="0"/>
    <n v="0"/>
    <n v="1932"/>
    <n v="309.12"/>
    <n v="2241.12"/>
    <n v="38.64"/>
    <n v="0"/>
    <n v="38.64"/>
    <m/>
    <n v="1893.36"/>
    <n v="1893.36"/>
    <s v="BOLLORE"/>
    <n v="0.4"/>
    <n v="757.34400000000005"/>
    <n v="757.34400000000005"/>
    <d v="2023-10-30T00:00:00"/>
    <n v="0"/>
    <m/>
    <n v="2241.12"/>
    <n v="2241.12"/>
    <n v="0"/>
    <s v="RAWSUR"/>
    <d v="2023-04-27T00:00:00"/>
    <m/>
    <s v="ONCE OFF"/>
    <s v="MARINE CARGO / GIT"/>
    <m/>
    <m/>
  </r>
  <r>
    <x v="0"/>
    <s v="Yes"/>
    <d v="2023-01-26T00:00:00"/>
    <d v="2023-03-01T00:00:00"/>
    <d v="2023-01-26T00:00:00"/>
    <d v="2023-03-30T00:00:00"/>
    <s v="000-062/AIB RDC/2023"/>
    <n v="1"/>
    <s v="INCORPORATION"/>
    <s v="12003-33002-0005-111-00000352-2022 / 73200016"/>
    <s v="STE LUILU RESSOURCES SAS / Bolloré"/>
    <m/>
    <x v="3"/>
    <s v="Tychique"/>
    <s v="MARINE CARGO / GIT"/>
    <s v="MARINE"/>
    <s v="RAWSUR"/>
    <s v="RAWSUR"/>
    <n v="0"/>
    <n v="23246"/>
    <n v="0"/>
    <n v="0"/>
    <n v="100"/>
    <n v="19600"/>
    <n v="3152"/>
    <e v="#DIV/0!"/>
    <n v="0.15"/>
    <n v="2940"/>
    <n v="0"/>
    <n v="0"/>
    <n v="0"/>
    <n v="2940"/>
    <n v="470.40000000000003"/>
    <n v="3410.4"/>
    <n v="58.800000000000004"/>
    <n v="0"/>
    <n v="58.800000000000004"/>
    <m/>
    <n v="2881.2"/>
    <n v="2881.2"/>
    <s v="BOLLORE"/>
    <n v="0.4"/>
    <n v="1152.48"/>
    <n v="1152.48"/>
    <d v="2023-10-30T00:00:00"/>
    <n v="0"/>
    <m/>
    <n v="3410.4"/>
    <n v="3410.4"/>
    <n v="0"/>
    <s v="RAWSUR"/>
    <d v="2023-04-27T00:00:00"/>
    <m/>
    <s v="ONCE OFF"/>
    <s v="MARINE CARGO / GIT"/>
    <m/>
    <m/>
  </r>
  <r>
    <x v="0"/>
    <s v="Yes"/>
    <d v="2023-01-31T00:00:00"/>
    <d v="2023-02-14T00:00:00"/>
    <d v="2023-01-11T00:00:00"/>
    <d v="2024-01-10T00:00:00"/>
    <s v="000-063/AIB RDC/2023"/>
    <n v="0"/>
    <s v="SOUSCRIPTION"/>
    <s v="12002-33002-0002-112-00018129-2023"/>
    <s v="RAWSUR"/>
    <s v="INSURANCE"/>
    <x v="3"/>
    <s v="Tychique"/>
    <s v="FIRE"/>
    <s v="PROPERTIES"/>
    <s v="SFA"/>
    <s v="SFA"/>
    <n v="3965093.61"/>
    <n v="7496.05"/>
    <n v="0"/>
    <n v="0"/>
    <n v="41.56"/>
    <n v="6311.03"/>
    <n v="1016.41"/>
    <n v="1.5916471641636727E-3"/>
    <n v="0.1"/>
    <n v="631.10300000000007"/>
    <n v="0"/>
    <n v="0"/>
    <n v="0"/>
    <n v="631.10300000000007"/>
    <n v="100.97648000000001"/>
    <n v="732.0794800000001"/>
    <n v="12.622060000000001"/>
    <n v="0"/>
    <n v="12.622060000000001"/>
    <m/>
    <n v="618.48094000000003"/>
    <n v="618.48094000000003"/>
    <m/>
    <m/>
    <n v="0"/>
    <m/>
    <m/>
    <n v="0"/>
    <m/>
    <n v="732.0794800000001"/>
    <n v="732.0794800000001"/>
    <n v="0"/>
    <s v="SFA"/>
    <d v="2023-03-20T00:00:00"/>
    <m/>
    <m/>
    <s v="FIRE"/>
    <m/>
    <m/>
  </r>
  <r>
    <x v="0"/>
    <s v="Yes"/>
    <d v="2023-01-31T00:00:00"/>
    <d v="2023-02-20T00:00:00"/>
    <d v="2023-01-01T00:00:00"/>
    <d v="2023-12-31T00:00:00"/>
    <s v="000-064/AIB RDC/2023"/>
    <n v="0"/>
    <s v="SOUSCRIPTION"/>
    <s v="12002-33002-0002-112-00018180-2023"/>
    <s v="Stevie MEERTEN"/>
    <m/>
    <x v="3"/>
    <s v="Tychique"/>
    <s v="FIRE"/>
    <s v="PROPERTIES"/>
    <s v="SFA"/>
    <s v="SFA"/>
    <n v="611500"/>
    <n v="2700.02"/>
    <n v="0"/>
    <n v="0"/>
    <n v="500"/>
    <n v="1788.15"/>
    <n v="366.1"/>
    <n v="2.9242027800490599E-3"/>
    <n v="0.2"/>
    <n v="357.63000000000005"/>
    <n v="0"/>
    <n v="0"/>
    <n v="0"/>
    <n v="357.63000000000005"/>
    <n v="57.220800000000011"/>
    <n v="414.85080000000005"/>
    <n v="7.1526000000000014"/>
    <n v="0"/>
    <n v="7.1526000000000014"/>
    <m/>
    <n v="350.47740000000005"/>
    <n v="350.47740000000005"/>
    <m/>
    <m/>
    <n v="0"/>
    <m/>
    <m/>
    <n v="0"/>
    <m/>
    <n v="414.85"/>
    <n v="414.85080000000005"/>
    <n v="8.0000000002655725E-4"/>
    <s v="SFA"/>
    <d v="2023-08-25T00:00:00"/>
    <m/>
    <m/>
    <s v="FIRE"/>
    <m/>
    <m/>
  </r>
  <r>
    <x v="0"/>
    <s v="Yes"/>
    <d v="2023-01-26T00:00:00"/>
    <d v="2023-01-01T00:00:00"/>
    <d v="2023-01-01T00:00:00"/>
    <d v="2023-12-31T00:00:00"/>
    <s v="000-065/AIB RDC/2023"/>
    <n v="0"/>
    <s v="SOUSCRIPTION"/>
    <s v="12001-33002-9005-014-00000145-2020"/>
    <s v="Bolloré Transport &amp; Logistics"/>
    <s v="Transport"/>
    <x v="0"/>
    <s v="Andy"/>
    <s v="MARINE CARGO / GIT"/>
    <s v="MARINE"/>
    <s v="ACTIVA"/>
    <s v="ACTIVA"/>
    <n v="0"/>
    <n v="2343.1999999999998"/>
    <n v="0"/>
    <n v="0"/>
    <n v="20"/>
    <n v="2000"/>
    <n v="323.2"/>
    <e v="#DIV/0!"/>
    <n v="0.05"/>
    <n v="100"/>
    <n v="0"/>
    <n v="0"/>
    <n v="0"/>
    <n v="100"/>
    <n v="16"/>
    <n v="116"/>
    <n v="2"/>
    <n v="0"/>
    <n v="2"/>
    <m/>
    <n v="98"/>
    <n v="98"/>
    <s v="OLEA"/>
    <m/>
    <n v="0"/>
    <m/>
    <m/>
    <n v="0"/>
    <m/>
    <n v="116"/>
    <n v="116"/>
    <n v="0"/>
    <s v="ACTIVA"/>
    <d v="2023-06-05T00:00:00"/>
    <m/>
    <m/>
    <s v="MARINE CARGO / GIT"/>
    <m/>
    <m/>
  </r>
  <r>
    <x v="0"/>
    <s v="Yes"/>
    <d v="2023-01-27T00:00:00"/>
    <d v="2023-01-11T00:00:00"/>
    <d v="2023-01-11T00:00:00"/>
    <d v="2024-01-10T00:00:00"/>
    <s v="000-066/AIB RDC/2023"/>
    <n v="0"/>
    <s v="SOUSCRIPTION"/>
    <s v="12001-33002-0001-103-00005043-2023"/>
    <s v="Canal Plus RDC  SARLU"/>
    <s v="Audiovision"/>
    <x v="0"/>
    <s v="Sabrina"/>
    <s v="COMP MOTOR"/>
    <s v="MOTOR COMP"/>
    <s v="ACTIVA"/>
    <s v="ACTIVA"/>
    <n v="1845230.53"/>
    <n v="23527.93"/>
    <n v="0"/>
    <n v="0"/>
    <n v="201.2"/>
    <n v="20120.29"/>
    <n v="3251.44"/>
    <n v="1.0903943801536819E-2"/>
    <n v="0.119077309521881"/>
    <n v="2395.8700000000072"/>
    <n v="0"/>
    <n v="0"/>
    <n v="0"/>
    <n v="2395.8700000000072"/>
    <n v="383.33920000000114"/>
    <n v="2779.2092000000084"/>
    <n v="47.917400000000143"/>
    <n v="0"/>
    <n v="47.917400000000143"/>
    <m/>
    <n v="2347.9526000000069"/>
    <n v="2347.9526000000069"/>
    <s v="OLEA"/>
    <m/>
    <n v="0"/>
    <m/>
    <m/>
    <n v="0"/>
    <m/>
    <n v="2779.2092000000084"/>
    <n v="2779.2092000000084"/>
    <n v="0"/>
    <s v="ACTIVA"/>
    <d v="2023-03-08T00:00:00"/>
    <m/>
    <m/>
    <s v="COMP MOTOR"/>
    <m/>
    <m/>
  </r>
  <r>
    <x v="0"/>
    <s v="Yes"/>
    <d v="2023-01-27T00:00:00"/>
    <d v="2023-01-25T00:00:00"/>
    <d v="2023-01-14T00:00:00"/>
    <d v="2024-01-13T00:00:00"/>
    <s v="000-067/AIB RDC/2023"/>
    <n v="0"/>
    <s v="SOUSCRIPTION"/>
    <s v="12002-33002-0022-111-00017968-2023"/>
    <s v="ERG / Metalkol"/>
    <s v="Mining"/>
    <x v="0"/>
    <s v="Sabrina"/>
    <s v="MARINE CARGO / GIT"/>
    <s v="MARINE"/>
    <s v="SFA"/>
    <s v="SFA"/>
    <n v="70000000"/>
    <n v="95847.18"/>
    <n v="0"/>
    <n v="0"/>
    <n v="404.11"/>
    <n v="80822.31"/>
    <n v="12996.23"/>
    <n v="1.1546044285714286E-3"/>
    <n v="0.15"/>
    <n v="12123.3465"/>
    <n v="0"/>
    <n v="0"/>
    <n v="0"/>
    <n v="12123.3465"/>
    <n v="1939.7354399999999"/>
    <n v="14063.08194"/>
    <n v="242.46692999999999"/>
    <n v="0"/>
    <n v="242.46692999999999"/>
    <m/>
    <n v="11880.879569999999"/>
    <n v="11880.879569999999"/>
    <s v="Aucun"/>
    <m/>
    <n v="0"/>
    <m/>
    <m/>
    <n v="0"/>
    <m/>
    <n v="14063.08194"/>
    <n v="14063.08194"/>
    <n v="0"/>
    <s v="SFA"/>
    <d v="2023-03-20T00:00:00"/>
    <m/>
    <m/>
    <s v="MARINE CARGO / GIT"/>
    <m/>
    <m/>
  </r>
  <r>
    <x v="0"/>
    <s v="Yes"/>
    <d v="2023-01-27T00:00:00"/>
    <d v="2023-01-20T00:00:00"/>
    <d v="2023-01-01T00:00:00"/>
    <d v="2023-12-31T00:00:00"/>
    <s v="000-068/AIB RDC/2023"/>
    <n v="4"/>
    <s v="RENOUVELLEMENT"/>
    <s v="12001-09005/3002/1450000314"/>
    <s v="Bolloré Transport &amp; Logistics"/>
    <s v="Transport"/>
    <x v="0"/>
    <s v="Andy"/>
    <s v="GENERAL LIABILITY"/>
    <s v="LIABILITIES"/>
    <s v="ACTIVA"/>
    <s v="ACTIVA"/>
    <n v="0"/>
    <n v="245681.38"/>
    <n v="0"/>
    <n v="0"/>
    <n v="2096.9699999999998"/>
    <n v="209697.32"/>
    <n v="33887.089999999997"/>
    <e v="#DIV/0!"/>
    <n v="0.05"/>
    <n v="10484.866000000002"/>
    <n v="0"/>
    <n v="0"/>
    <n v="0"/>
    <n v="10484.866000000002"/>
    <n v="1677.5785600000004"/>
    <n v="12162.444560000002"/>
    <n v="209.69732000000005"/>
    <n v="0"/>
    <n v="209.69732000000005"/>
    <m/>
    <n v="10275.168680000002"/>
    <n v="10275.168680000002"/>
    <s v="OLEA"/>
    <m/>
    <n v="0"/>
    <m/>
    <m/>
    <n v="0"/>
    <m/>
    <n v="12162.444560000002"/>
    <n v="12162.444560000002"/>
    <n v="0"/>
    <s v="ACTIVA"/>
    <d v="2023-03-08T00:00:00"/>
    <m/>
    <m/>
    <s v="GENERAL LIABILITY"/>
    <m/>
    <m/>
  </r>
  <r>
    <x v="4"/>
    <s v="Yes"/>
    <d v="2023-01-27T00:00:00"/>
    <d v="2023-01-20T00:00:00"/>
    <d v="2023-05-04T00:00:00"/>
    <d v="2023-09-30T00:00:00"/>
    <s v="000-069/AIB RDC/2023"/>
    <n v="1"/>
    <s v="PROROGATION"/>
    <s v="12002-33002-0006-114-00016195-2022"/>
    <s v="Luano City"/>
    <s v="Construction"/>
    <x v="0"/>
    <s v="Andy"/>
    <s v="CAR"/>
    <s v="CONSTRUCTIONS"/>
    <s v="SFA"/>
    <s v="SFA"/>
    <n v="5552191.1200000001"/>
    <n v="7608.19"/>
    <n v="0"/>
    <n v="0"/>
    <n v="42.03"/>
    <n v="6405.59"/>
    <n v="1031.6199999999999"/>
    <n v="1.1537048818305088E-3"/>
    <n v="0.15"/>
    <n v="960.83849999999995"/>
    <n v="0"/>
    <n v="0"/>
    <n v="0"/>
    <n v="960.83849999999995"/>
    <n v="153.73416"/>
    <n v="1114.57266"/>
    <n v="19.21677"/>
    <n v="0"/>
    <n v="19.21677"/>
    <m/>
    <n v="941.62172999999996"/>
    <n v="941.62172999999996"/>
    <s v="Aucun"/>
    <m/>
    <n v="0"/>
    <m/>
    <m/>
    <n v="0"/>
    <m/>
    <n v="1114.57266"/>
    <n v="1114.57266"/>
    <n v="0"/>
    <s v="SFA"/>
    <d v="2023-02-27T00:00:00"/>
    <m/>
    <s v="EXTENDED"/>
    <s v="CAR"/>
    <m/>
    <m/>
  </r>
  <r>
    <x v="0"/>
    <s v="Yes"/>
    <d v="2023-02-07T00:00:00"/>
    <d v="2023-01-31T00:00:00"/>
    <d v="2023-01-01T00:00:00"/>
    <d v="2023-02-28T00:00:00"/>
    <s v="000-070/AIB RDC/2023"/>
    <n v="6"/>
    <s v="PROROGATION"/>
    <s v="01-TRC-2020-000015"/>
    <s v="LUANO GRANDES PROPRIETES  S.A.R.L/ Résidences"/>
    <s v="Construction"/>
    <x v="0"/>
    <s v="Andy"/>
    <s v="CAR"/>
    <s v="CONSTRUCTIONS"/>
    <s v="SFA"/>
    <s v="SFA"/>
    <n v="0"/>
    <n v="3951.58"/>
    <n v="269.36"/>
    <n v="0"/>
    <n v="26.61"/>
    <n v="3052.81"/>
    <n v="535.80999999999995"/>
    <e v="#DIV/0!"/>
    <n v="0.15"/>
    <n v="457.92149999999998"/>
    <n v="0"/>
    <n v="0"/>
    <n v="0"/>
    <n v="457.92149999999998"/>
    <n v="73.267439999999993"/>
    <n v="531.18894"/>
    <n v="9.1584299999999992"/>
    <n v="0"/>
    <n v="9.1584299999999992"/>
    <m/>
    <n v="448.76306999999997"/>
    <n v="448.76306999999997"/>
    <s v="Aucun"/>
    <m/>
    <n v="0"/>
    <m/>
    <m/>
    <n v="0"/>
    <m/>
    <n v="531.18894"/>
    <n v="531.18894"/>
    <n v="0"/>
    <s v="SFA"/>
    <d v="2023-02-27T00:00:00"/>
    <m/>
    <s v="EXTENDED"/>
    <s v="CAR"/>
    <m/>
    <m/>
  </r>
  <r>
    <x v="0"/>
    <s v="Yes"/>
    <d v="2023-02-07T00:00:00"/>
    <d v="2023-01-18T00:00:00"/>
    <d v="2023-01-01T00:00:00"/>
    <d v="2023-03-30T00:00:00"/>
    <s v="000-071/AIB RDC/2023"/>
    <n v="3"/>
    <s v="PROROGATION"/>
    <s v="01-TRC-2020-000014"/>
    <s v="Luano City"/>
    <s v="Construction"/>
    <x v="0"/>
    <s v="Andy"/>
    <s v="CAR"/>
    <s v="CONSTRUCTIONS"/>
    <s v="SFA"/>
    <s v="SFA"/>
    <n v="0"/>
    <n v="1724.45"/>
    <n v="0"/>
    <n v="0"/>
    <n v="20"/>
    <n v="1441.41"/>
    <n v="233.83"/>
    <e v="#DIV/0!"/>
    <n v="0.15"/>
    <n v="216.2115"/>
    <n v="0"/>
    <n v="0"/>
    <n v="0"/>
    <n v="216.2115"/>
    <n v="34.59384"/>
    <n v="250.80534"/>
    <n v="4.32423"/>
    <n v="0"/>
    <n v="4.32423"/>
    <m/>
    <n v="211.88727"/>
    <n v="211.88727"/>
    <s v="Aucun"/>
    <m/>
    <n v="0"/>
    <m/>
    <m/>
    <n v="0"/>
    <m/>
    <n v="250.80534"/>
    <n v="250.80534"/>
    <n v="0"/>
    <s v="SFA"/>
    <d v="2023-02-27T00:00:00"/>
    <m/>
    <s v="EXTENDED"/>
    <s v="CAR"/>
    <m/>
    <m/>
  </r>
  <r>
    <x v="1"/>
    <s v="Yes"/>
    <d v="2023-02-07T00:00:00"/>
    <d v="2023-01-27T00:00:00"/>
    <d v="2023-02-01T00:00:00"/>
    <d v="2024-01-31T00:00:00"/>
    <s v="000-072/AIB RDC/2023"/>
    <n v="27"/>
    <s v="RENOUVELLEMENT"/>
    <s v="12001-33002-9001-103-00001852"/>
    <s v="CFAO RDC / Loxea RDC"/>
    <s v="Distribution"/>
    <x v="0"/>
    <s v="Sabrina"/>
    <s v="COMP MOTOR"/>
    <s v="MOTOR COMP"/>
    <s v="ACTIVA"/>
    <s v="ACTIVA"/>
    <n v="0"/>
    <n v="302564.27"/>
    <n v="0"/>
    <n v="0"/>
    <n v="2582.4899999999998"/>
    <n v="258248.78"/>
    <n v="41733"/>
    <e v="#DIV/0!"/>
    <n v="0.13807956808159899"/>
    <n v="35658.879999999881"/>
    <n v="0"/>
    <n v="0"/>
    <n v="7747.4633999999996"/>
    <n v="43406.343399999882"/>
    <n v="6945.0149439999814"/>
    <n v="50351.358343999862"/>
    <n v="713.1775999999976"/>
    <n v="0"/>
    <n v="713.1775999999976"/>
    <m/>
    <n v="42693.165799999886"/>
    <n v="42538.216531999882"/>
    <s v="Aucun"/>
    <m/>
    <n v="0"/>
    <m/>
    <m/>
    <n v="0"/>
    <m/>
    <n v="50351.358343999862"/>
    <n v="50351.358343999862"/>
    <n v="0"/>
    <s v="ACTIVA"/>
    <d v="2023-03-08T00:00:00"/>
    <m/>
    <m/>
    <s v="COMP MOTOR"/>
    <m/>
    <m/>
  </r>
  <r>
    <x v="0"/>
    <s v="Yes"/>
    <d v="2023-02-07T00:00:00"/>
    <d v="2023-01-26T00:00:00"/>
    <d v="2023-01-26T00:00:00"/>
    <d v="2024-01-25T00:00:00"/>
    <s v="000-073/AIB RDC/2023"/>
    <n v="0"/>
    <s v="SOUSCRIPTION"/>
    <s v="12002-33002-0022-111-00017981-2023"/>
    <s v="Liberty SPRL"/>
    <s v="Supermarché"/>
    <x v="0"/>
    <s v="Sabrina"/>
    <s v="MARINE CARGO / GIT"/>
    <s v="MARINE"/>
    <s v="SFA"/>
    <s v="SFA"/>
    <n v="1575000"/>
    <n v="5281.85"/>
    <n v="0"/>
    <n v="0"/>
    <n v="66.150000000000006"/>
    <n v="4410"/>
    <n v="716.18"/>
    <n v="2.8E-3"/>
    <n v="0.15"/>
    <n v="661.5"/>
    <n v="0"/>
    <n v="0"/>
    <n v="0"/>
    <n v="661.5"/>
    <n v="105.84"/>
    <n v="767.34"/>
    <n v="13.23"/>
    <n v="0"/>
    <n v="13.23"/>
    <m/>
    <n v="648.27"/>
    <n v="648.27"/>
    <s v="Aucun"/>
    <m/>
    <n v="0"/>
    <m/>
    <m/>
    <n v="0"/>
    <m/>
    <n v="767.34"/>
    <n v="767.34"/>
    <n v="0"/>
    <s v="SFA"/>
    <d v="2023-02-27T00:00:00"/>
    <m/>
    <m/>
    <s v="MARINE CARGO / GIT"/>
    <m/>
    <m/>
  </r>
  <r>
    <x v="0"/>
    <s v="Yes"/>
    <d v="2023-02-07T00:00:00"/>
    <d v="2023-06-12T00:00:00"/>
    <d v="2023-01-01T00:00:00"/>
    <d v="2023-12-31T00:00:00"/>
    <s v="000-074/AIB RDC/2023"/>
    <n v="0"/>
    <s v="SOUSCRIPTION"/>
    <s v="12002-33002-0001-114-00020657-2023"/>
    <s v="Kibali Barrick Gold"/>
    <s v="Mining"/>
    <x v="0"/>
    <s v="Andy"/>
    <s v="MACHINARY BREAKDOWN"/>
    <s v="PROPERTIES"/>
    <s v="SFA"/>
    <s v="McGill"/>
    <n v="148918874"/>
    <n v="1014819.47"/>
    <n v="111689.16"/>
    <n v="-110000"/>
    <n v="3732.97"/>
    <n v="744504.37"/>
    <n v="137602.64000000001"/>
    <n v="4.9993956441008276E-3"/>
    <n v="6.6827510159544204E-2"/>
    <n v="49753.37335000006"/>
    <n v="506.74800000000101"/>
    <n v="0"/>
    <n v="0"/>
    <n v="50260.121350000059"/>
    <n v="8041.6194160000096"/>
    <n v="58301.740766000068"/>
    <n v="1005.2024270000012"/>
    <n v="0"/>
    <n v="1005.2024270000012"/>
    <m/>
    <n v="49254.918923000056"/>
    <n v="48758.305883000059"/>
    <s v="Aucun"/>
    <m/>
    <n v="0"/>
    <m/>
    <m/>
    <n v="0"/>
    <m/>
    <n v="58301.740766000068"/>
    <n v="58301.740766000068"/>
    <n v="0"/>
    <s v="SFA"/>
    <d v="2023-07-28T00:00:00"/>
    <m/>
    <m/>
    <s v="MACHINARY BREAKDOWN"/>
    <m/>
    <m/>
  </r>
  <r>
    <x v="0"/>
    <s v="Yes"/>
    <d v="2023-01-07T00:00:00"/>
    <d v="2023-04-28T00:00:00"/>
    <d v="2023-01-08T00:00:00"/>
    <d v="2024-01-08T00:00:00"/>
    <s v="000-075/AIB RDC/2023"/>
    <n v="0"/>
    <s v="SOUSCRIPTION"/>
    <s v="00019847"/>
    <s v="Compagnie Africaine d'Aviation / CAA"/>
    <s v="Aviation"/>
    <x v="0"/>
    <s v="Andy"/>
    <s v="AVIATION HULL ALL RISK"/>
    <s v="AVIATION"/>
    <s v="SFA"/>
    <s v="ARTHUR J. GALLAGHERS"/>
    <n v="0"/>
    <n v="2435843.46"/>
    <n v="309626.12"/>
    <n v="-233242.59"/>
    <n v="100"/>
    <n v="1754548"/>
    <n v="330283.86"/>
    <e v="#DIV/0!"/>
    <n v="0"/>
    <n v="0"/>
    <n v="22915.058999999997"/>
    <n v="8620.69"/>
    <n v="0"/>
    <n v="31535.748999999996"/>
    <n v="5045.7198399999997"/>
    <n v="36581.468839999994"/>
    <n v="630.71497999999997"/>
    <n v="0"/>
    <n v="630.71497999999997"/>
    <m/>
    <n v="30905.034019999996"/>
    <n v="8448.2762000000002"/>
    <s v="Aucun"/>
    <m/>
    <n v="0"/>
    <m/>
    <m/>
    <n v="0"/>
    <m/>
    <n v="18290.73"/>
    <n v="36581.468839999994"/>
    <n v="18290.738839999995"/>
    <s v="SFA"/>
    <d v="2023-07-28T00:00:00"/>
    <m/>
    <m/>
    <s v="AVIATION HULL ALL RISK"/>
    <m/>
    <m/>
  </r>
  <r>
    <x v="0"/>
    <s v="Yes"/>
    <d v="2023-01-18T00:00:00"/>
    <d v="2023-02-01T00:00:00"/>
    <d v="2023-01-01T00:00:00"/>
    <d v="2023-12-31T00:00:00"/>
    <s v="000-076/AIB RDC/2023"/>
    <n v="2"/>
    <s v="RENOUVELLEMENT"/>
    <n v="51000007"/>
    <s v="Teichmann Group / T3 Projects"/>
    <s v="Construction"/>
    <x v="0"/>
    <s v="Michée"/>
    <s v="CAR"/>
    <s v="CONSTRUCTIONS"/>
    <s v="RAWSUR"/>
    <s v="HOLLARD"/>
    <n v="5500000"/>
    <n v="14625.06"/>
    <n v="1844.12"/>
    <n v="0"/>
    <n v="100"/>
    <n v="10450"/>
    <n v="1983.06"/>
    <n v="1.9E-3"/>
    <n v="0"/>
    <n v="0"/>
    <n v="553.23599999999999"/>
    <n v="900.86206896551732"/>
    <n v="0"/>
    <n v="1454.0980689655173"/>
    <n v="232.65569103448277"/>
    <n v="1686.7537600000001"/>
    <n v="29.081961379310346"/>
    <n v="0"/>
    <n v="29.081961379310346"/>
    <m/>
    <n v="1425.016107586207"/>
    <n v="882.84482758620697"/>
    <s v="O'NEILS"/>
    <n v="0"/>
    <n v="0"/>
    <m/>
    <m/>
    <n v="0"/>
    <m/>
    <n v="1686.7537600000001"/>
    <n v="1686.7537600000001"/>
    <n v="0"/>
    <s v="O'Neils"/>
    <d v="2023-06-09T00:00:00"/>
    <m/>
    <m/>
    <s v="CAR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ynthèse Mars 2022" cacheId="4" applyNumberFormats="0" applyBorderFormats="0" applyFontFormats="0" applyPatternFormats="0" applyAlignmentFormats="0" applyWidthHeightFormats="0" dataCaption="" updatedVersion="8" compact="0" compactData="0">
  <location ref="A3:A5" firstHeaderRow="1" firstDataRow="1" firstDataCol="1" rowPageCount="1" colPageCount="1"/>
  <pivotFields count="57">
    <pivotField name="MONTH" axis="axisPage" compact="0" outline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name="DECLARED TO ARCA" compact="0" outline="0" multipleItemSelectionAllowed="1" showAll="0"/>
    <pivotField name="OPERATION DATE" compact="0" numFmtId="14" outline="0" multipleItemSelectionAllowed="1" showAll="0"/>
    <pivotField name="ISSUE DATE" compact="0" outline="0" multipleItemSelectionAllowed="1" showAll="0"/>
    <pivotField name="EFFECT DATE" compact="0" outline="0" multipleItemSelectionAllowed="1" showAll="0"/>
    <pivotField name="EXPIRY DATE" compact="0" outline="0" multipleItemSelectionAllowed="1" showAll="0"/>
    <pivotField name="AIB REF." compact="0" numFmtId="1" outline="0" multipleItemSelectionAllowed="1" showAll="0"/>
    <pivotField name="N° D'AVENANT" compact="0" outline="0" multipleItemSelectionAllowed="1" showAll="0"/>
    <pivotField name="TYPE D'AVENANT" compact="0" outline="0" multipleItemSelectionAllowed="1" showAll="0"/>
    <pivotField name="POLICY REF" compact="0" outline="0" multipleItemSelectionAllowed="1" showAll="0"/>
    <pivotField name="CLIENT" compact="0" outline="0" multipleItemSelectionAllowed="1" showAll="0"/>
    <pivotField name="INDUSTRY" compact="0" outline="0" multipleItemSelectionAllowed="1" showAll="0"/>
    <pivotField name="ACC. MANAGER" axis="axisRow" compact="0" outline="0" multipleItemSelectionAllowed="1" showAll="0" sortType="ascending">
      <items count="5">
        <item x="1"/>
        <item x="0"/>
        <item x="3"/>
        <item x="2"/>
        <item t="default"/>
      </items>
    </pivotField>
    <pivotField name="ASSISTED BY" compact="0" outline="0" multipleItemSelectionAllowed="1" showAll="0"/>
    <pivotField name="PRODUCT NAME" compact="0" outline="0" multipleItemSelectionAllowed="1" showAll="0"/>
    <pivotField name="CATEGORY" compact="0" outline="0" multipleItemSelectionAllowed="1" showAll="0"/>
    <pivotField name="INSURER" compact="0" outline="0" multipleItemSelectionAllowed="1" showAll="0"/>
    <pivotField name="REINSURER" compact="0" outline="0" multipleItemSelectionAllowed="1" showAll="0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name="RI RATE" compact="0" outline="0" multipleItemSelectionAllowed="1" showAll="0"/>
    <pivotField name="AIB Com %" compact="0" numFmtId="10" outline="0" multipleItemSelectionAllowed="1" showAll="0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compact="0" numFmtId="166" outline="0" showAll="0" includeNewItemsInFilter="1"/>
    <pivotField name="Date of Pymt to ARCA" compact="0" outline="0" multipleItemSelectionAllowed="1" showAll="0"/>
    <pivotField compact="0" numFmtId="166" outline="0" showAll="0" includeNewItemsInFilter="1"/>
    <pivotField compact="0" numFmtId="166" outline="0" showAll="0" includeNewItemsInFilter="1"/>
    <pivotField compact="0" outline="0" showAll="0" includeNewItemsInFilter="1"/>
    <pivotField name="% RATE TO PARTNER" compact="0" outline="0" multipleItemSelectionAllowed="1" showAll="0"/>
    <pivotField compact="0" numFmtId="166" outline="0" showAll="0" includeNewItemsInFilter="1"/>
    <pivotField compact="0" outline="0" showAll="0" includeNewItemsInFilter="1"/>
    <pivotField name="DATE OF PAYMT TO PARTNER" compact="0" outline="0" multipleItemSelectionAllowed="1" showAll="0"/>
    <pivotField compact="0" numFmtId="166" outline="0" showAll="0" includeNewItemsInFilter="1"/>
    <pivotField compact="0" outline="0" showAll="0" includeNewItemsInFilter="1"/>
    <pivotField compact="0" outline="0" showAll="0" includeNewItemsInFilter="1"/>
    <pivotField compact="0" numFmtId="166" outline="0" showAll="0" includeNewItemsInFilter="1"/>
    <pivotField compact="0" numFmtId="166" outline="0" showAll="0" includeNewItemsInFilter="1"/>
    <pivotField name="DUE BY" compact="0" numFmtId="166" outline="0" multipleItemSelectionAllowed="1" showAll="0"/>
    <pivotField name="DATE OF RECEIPT" compact="0" numFmtId="169" outline="0" multipleItemSelectionAllowed="1" showAll="0"/>
    <pivotField name="DEBIT NOTE REF." compact="0" outline="0" multipleItemSelectionAllowed="1" showAll="0"/>
    <pivotField name="RENEWAL STATUS" compact="0" outline="0" multipleItemSelectionAllowed="1" showAll="0"/>
    <pivotField name="COVER TO RENEW" compact="0" numFmtId="169" outline="0" multipleItemSelectionAllowed="1" showAll="0"/>
    <pivotField name="RENEWAL PREMIUM" compact="0" outline="0" multipleItemSelectionAllowed="1" showAll="0"/>
    <pivotField name="RENEWAL INSURER" compact="0" outline="0" multipleItemSelectionAllowed="1" showAll="0"/>
  </pivotFields>
  <rowFields count="1">
    <field x="12"/>
  </rowFields>
  <rowItems count="2">
    <i>
      <x v="3"/>
    </i>
    <i t="grand">
      <x/>
    </i>
  </rowItems>
  <colItems count="1">
    <i/>
  </colItems>
  <pageFields count="1">
    <pageField fld="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A74F3-A1B9-4359-96DA-B1081B673406}" name="Tableau1" displayName="Tableau1" ref="A1:BF11" totalsRowCount="1" headerRowDxfId="117" dataDxfId="118">
  <autoFilter ref="A1:BF10" xr:uid="{53DA74F3-A1B9-4359-96DA-B1081B673406}"/>
  <sortState xmlns:xlrd2="http://schemas.microsoft.com/office/spreadsheetml/2017/richdata2" ref="A2:BF10">
    <sortCondition sortBy="cellColor" ref="AO1:AO10" dxfId="116"/>
  </sortState>
  <tableColumns count="58">
    <tableColumn id="1" xr3:uid="{5689E785-5A01-43FF-BCC3-555A0E71798E}" name="N0" totalsRowLabel="Total" dataDxfId="115" totalsRowDxfId="66"/>
    <tableColumn id="2" xr3:uid="{EB8A37A0-3A1D-4381-B8FA-C0F00AD15D8C}" name="DECLARED TO ARCA" dataDxfId="114" totalsRowDxfId="65"/>
    <tableColumn id="3" xr3:uid="{EA0E7352-62A1-4712-9FF8-14E061728072}" name="OPERATION DATE" dataDxfId="113" totalsRowDxfId="64"/>
    <tableColumn id="4" xr3:uid="{1D510769-E6EC-411E-9C3F-570327D20A06}" name="ISSUE DATE" dataDxfId="112" totalsRowDxfId="63"/>
    <tableColumn id="5" xr3:uid="{28762283-C3C2-4A39-9447-4555C1473C07}" name="EFFECT DATE" dataDxfId="111" totalsRowDxfId="62"/>
    <tableColumn id="6" xr3:uid="{C5995049-A6F3-4C10-B3D2-DFABD2728CB4}" name="EXPIRY DATE" dataDxfId="110" totalsRowDxfId="61"/>
    <tableColumn id="7" xr3:uid="{2754EB31-105B-40C0-8544-F06D918BC1ED}" name="AIB REF." dataDxfId="109" totalsRowDxfId="60">
      <calculatedColumnFormula>TEXT(ROW(G2)-1,"000-000") &amp; "/AIB RDC/2023"</calculatedColumnFormula>
    </tableColumn>
    <tableColumn id="8" xr3:uid="{FAC25BF1-50D9-45A6-B9C8-D9EEA5887954}" name="N° D'AVENANT" dataDxfId="108" totalsRowDxfId="59"/>
    <tableColumn id="9" xr3:uid="{EF85D9A7-3F63-417B-8BCA-B0D122E21D97}" name="TYPE D'AVENANT" dataDxfId="107" totalsRowDxfId="58"/>
    <tableColumn id="10" xr3:uid="{25C99035-9993-42DB-A67E-400DCAA81D98}" name="POLICY REF" dataDxfId="6" totalsRowDxfId="57"/>
    <tableColumn id="11" xr3:uid="{86324489-DA06-49F1-B693-FFD6107DCF2A}" name="CLIENT" dataDxfId="4" totalsRowDxfId="3"/>
    <tableColumn id="12" xr3:uid="{6EE01528-B780-4729-9FF9-579371A9C30F}" name="INDUSTRY" dataDxfId="5" totalsRowDxfId="56"/>
    <tableColumn id="13" xr3:uid="{215BCD47-9B23-4992-9F92-3C7F2F5056A9}" name="ACC. MANAGER" dataDxfId="106" totalsRowDxfId="55"/>
    <tableColumn id="14" xr3:uid="{93AEB8EB-B436-4908-89F1-19CC934B1404}" name="ASSISTED BY" dataDxfId="105" totalsRowDxfId="54"/>
    <tableColumn id="15" xr3:uid="{E6215A4E-031D-4CEF-B19F-1A053EF2E7A5}" name="PRODUCT NAME" dataDxfId="104" totalsRowDxfId="53"/>
    <tableColumn id="16" xr3:uid="{46F0A80C-9E5B-4B8B-B2F8-FFC9DDE2E7A0}" name="CATEGORY" dataDxfId="103" totalsRowDxfId="52"/>
    <tableColumn id="17" xr3:uid="{91001AD1-30D9-40D1-889B-FE63D17B64C0}" name="INSURER" dataDxfId="102" totalsRowDxfId="51"/>
    <tableColumn id="18" xr3:uid="{DD3ABF8A-5923-4F38-830C-6968069E6D9E}" name="REINSURER" dataDxfId="101" totalsRowDxfId="50"/>
    <tableColumn id="19" xr3:uid="{DFED0D62-9D52-4AE4-A27D-25964E6B11E5}" name="SUM INSURED" dataDxfId="100" totalsRowDxfId="49"/>
    <tableColumn id="20" xr3:uid="{1023BEAE-2288-4930-AF88-9899BCC90143}" name="GROSS PREMIUMS" totalsRowFunction="sum" dataDxfId="99" totalsRowDxfId="48"/>
    <tableColumn id="21" xr3:uid="{828B2478-A1C9-41E5-AFE6-814EBE467F0A}" name="FRONTING" dataDxfId="98" totalsRowDxfId="47"/>
    <tableColumn id="22" xr3:uid="{CCABAF3D-B1B1-4A36-AAFC-9AFCF2512864}" name="FRONTING DISCOUNT" dataDxfId="97" totalsRowDxfId="46"/>
    <tableColumn id="23" xr3:uid="{F8D427E4-81A8-4CFB-840B-C76991C84646}" name="ACCESSOIRES" dataDxfId="96" totalsRowDxfId="45"/>
    <tableColumn id="24" xr3:uid="{42F1AAE2-EB30-40FA-B1CF-270B26FCFCB6}" name="NET PREMIUM" dataDxfId="95" totalsRowDxfId="44"/>
    <tableColumn id="25" xr3:uid="{B4184963-6104-4F46-8FFA-E812B697DEEB}" name="VAT" dataDxfId="94" totalsRowDxfId="43"/>
    <tableColumn id="26" xr3:uid="{E8928419-8526-4974-807E-51A08D3091A5}" name="RI RATE" dataDxfId="93" totalsRowDxfId="42">
      <calculatedColumnFormula>X2/S2</calculatedColumnFormula>
    </tableColumn>
    <tableColumn id="27" xr3:uid="{825ADCF0-0B7D-451F-ACDD-D80F8DBC5564}" name="AIB Com %" dataDxfId="92" totalsRowDxfId="41"/>
    <tableColumn id="28" xr3:uid="{F4147568-0C25-4A07-9097-7D825374E89B}" name="LOCAL COM." dataDxfId="91" totalsRowDxfId="40">
      <calculatedColumnFormula>AA2*X2</calculatedColumnFormula>
    </tableColumn>
    <tableColumn id="29" xr3:uid="{CB117446-1764-4063-AE25-78BFFDDAC3D9}" name="FRONTING COM." dataDxfId="90" totalsRowDxfId="39"/>
    <tableColumn id="30" xr3:uid="{BF4DD1C7-8D71-420B-BA49-CA6F83A052F4}" name="RI COM." dataDxfId="89" totalsRowDxfId="38"/>
    <tableColumn id="31" xr3:uid="{E5D8BB46-8D99-4C8F-98E3-B60ED816A7AD}" name="HON. FEES" dataDxfId="88" totalsRowDxfId="37"/>
    <tableColumn id="32" xr3:uid="{E203BE24-0EB9-4311-9560-C91D5FCE262C}" name="TOTAL NET / REVENUE (+ Arca)" dataDxfId="87" totalsRowDxfId="36">
      <calculatedColumnFormula>SUM(AB2:AE2)</calculatedColumnFormula>
    </tableColumn>
    <tableColumn id="33" xr3:uid="{72FAA3FF-1FD3-4BF3-9883-22D3CA9487D4}" name="TOTAL VAT / REVENUE" dataDxfId="86" totalsRowDxfId="35">
      <calculatedColumnFormula>16%*AF2</calculatedColumnFormula>
    </tableColumn>
    <tableColumn id="34" xr3:uid="{CFCD15BA-49E9-4785-9EF8-FDE0FB63F814}" name="GROSS REVENUE" dataDxfId="85" totalsRowDxfId="34">
      <calculatedColumnFormula>AF2+AG2</calculatedColumnFormula>
    </tableColumn>
    <tableColumn id="35" xr3:uid="{0D4B8EB1-4DF3-44BB-B620-F7443ADE8BE0}" name="ARCA fees (2%)" dataDxfId="84" totalsRowDxfId="33">
      <calculatedColumnFormula>2%*(AB2+AC2+AD2)</calculatedColumnFormula>
    </tableColumn>
    <tableColumn id="36" xr3:uid="{7F2293D6-8652-4F25-A2A2-8052EB02322C}" name="A. PAID TO ARCA" dataDxfId="83" totalsRowDxfId="32"/>
    <tableColumn id="37" xr3:uid="{46F09280-BF4A-405C-8DCD-4CBE43A606CA}" name="BALANCE DUE TO ARCA" dataDxfId="82" totalsRowDxfId="31">
      <calculatedColumnFormula>AI2-AJ2</calculatedColumnFormula>
    </tableColumn>
    <tableColumn id="38" xr3:uid="{6D8A92E7-ACA1-4080-AB46-35E680DBCC0F}" name="Date of Pymt to ARCA" dataDxfId="81" totalsRowDxfId="30"/>
    <tableColumn id="39" xr3:uid="{AB5A84CD-90A8-446C-B66B-C2038A3CDB40}" name="NET COM (Excl all taxes)" totalsRowFunction="sum" dataDxfId="80" totalsRowDxfId="29">
      <calculatedColumnFormula>AF2-AI2</calculatedColumnFormula>
    </tableColumn>
    <tableColumn id="40" xr3:uid="{6CA6A93A-457D-405E-814F-181BDD9004CE}" name="NET COM (Sharable)" totalsRowFunction="sum" dataDxfId="10" totalsRowDxfId="28">
      <calculatedColumnFormula>(AB2+AD2+AE2)-((AB2+AD2+AE2)*2%)</calculatedColumnFormula>
    </tableColumn>
    <tableColumn id="41" xr3:uid="{EC4327A3-A7C0-4CF3-9A76-0EA70F4D3363}" name="PARTNER" dataDxfId="8" totalsRowDxfId="7"/>
    <tableColumn id="42" xr3:uid="{3C61DFD9-DBFB-4727-841E-6BF4A1A83CC2}" name="% RATE TO PARTNER" dataDxfId="9" totalsRowDxfId="27"/>
    <tableColumn id="43" xr3:uid="{734E1732-5112-4A7F-9748-B4D32BE68A77}" name="A. DUE TO PARTNER" totalsRowFunction="sum" dataDxfId="79" totalsRowDxfId="26">
      <calculatedColumnFormula>AP2*AN2</calculatedColumnFormula>
    </tableColumn>
    <tableColumn id="44" xr3:uid="{E22A6C73-4BAE-44D2-B383-65A3D29773A8}" name="A. PAID TO PARTNER" totalsRowFunction="sum" dataDxfId="78" totalsRowDxfId="25"/>
    <tableColumn id="45" xr3:uid="{68131E17-EF2C-479C-A733-E5E12BEC9719}" name="DATE OF PAYMT TO PARTNER" dataDxfId="2" totalsRowDxfId="24"/>
    <tableColumn id="46" xr3:uid="{1550AC0D-DBB0-459A-ADC9-73212AA23224}" name="BALANCE DUE TO PARTNER" totalsRowFunction="sum" dataDxfId="0" totalsRowDxfId="14">
      <calculatedColumnFormula>AQ2-AR2</calculatedColumnFormula>
    </tableColumn>
    <tableColumn id="47" xr3:uid="{EEE68DD6-3F4E-4CA5-A1BF-A47FC48352FB}" name="REF PYMNT TO PARTNER" dataDxfId="1" totalsRowDxfId="23"/>
    <tableColumn id="48" xr3:uid="{B159C319-9A91-4EAE-B1EB-E90ECFC51FEF}" name="COM RECEIVED" totalsRowFunction="sum" dataDxfId="77" totalsRowDxfId="13"/>
    <tableColumn id="49" xr3:uid="{496A4255-B836-405C-AD1F-A58786CA54D5}" name="COM INVOICED" totalsRowFunction="sum" dataDxfId="76" totalsRowDxfId="12">
      <calculatedColumnFormula>AH2</calculatedColumnFormula>
    </tableColumn>
    <tableColumn id="50" xr3:uid="{602D925E-19FD-462A-9C9B-F5A021988E39}" name="BALANCE DUE TO AIB" totalsRowFunction="sum" dataDxfId="75" totalsRowDxfId="11">
      <calculatedColumnFormula>AW2-AV2</calculatedColumnFormula>
    </tableColumn>
    <tableColumn id="51" xr3:uid="{E554E63F-9D05-445C-B709-879C2E7D4B67}" name="DUE BY" dataDxfId="74" totalsRowDxfId="22">
      <calculatedColumnFormula>Q2</calculatedColumnFormula>
    </tableColumn>
    <tableColumn id="52" xr3:uid="{E123D58F-0160-4318-B10F-1607B9F98951}" name="DATE OF RECEIPT" dataDxfId="73" totalsRowDxfId="21"/>
    <tableColumn id="53" xr3:uid="{1F8E89D9-0E47-4BB3-82C1-C4DDFA9BD99F}" name="DEBIT NOTE REF." dataDxfId="72" totalsRowDxfId="20"/>
    <tableColumn id="54" xr3:uid="{87DF66EE-82D6-4FE1-AFAE-1EF32EA70D38}" name="RENEWAL STATUS" dataDxfId="71" totalsRowDxfId="19"/>
    <tableColumn id="55" xr3:uid="{F104BCEB-F763-4623-9E43-BB29A5F579D2}" name="COVER TO RENEW" dataDxfId="70" totalsRowDxfId="18"/>
    <tableColumn id="56" xr3:uid="{EAF11EAA-4BF0-4130-A5B8-58BE370491D3}" name="RENEWAL PREMIUM" dataDxfId="69" totalsRowDxfId="17"/>
    <tableColumn id="57" xr3:uid="{F29DBD44-C1B2-41A9-8281-2A618D8D5F15}" name="RENEWAL INSURER" dataDxfId="68" totalsRowDxfId="16"/>
    <tableColumn id="58" xr3:uid="{55DD0915-5DD9-4115-BE9F-9429A6FE2254}" name="COMMENTS" totalsRowFunction="count" dataDxfId="67" totalsRow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12"/>
  <sheetViews>
    <sheetView tabSelected="1" topLeftCell="Q1" zoomScale="80" zoomScaleNormal="80" workbookViewId="0">
      <pane ySplit="1" topLeftCell="A2" activePane="bottomLeft" state="frozen"/>
      <selection pane="bottomLeft" activeCell="AV18" sqref="AV18"/>
    </sheetView>
  </sheetViews>
  <sheetFormatPr baseColWidth="10" defaultColWidth="14.42578125" defaultRowHeight="15.75" customHeight="1" x14ac:dyDescent="0.2"/>
  <cols>
    <col min="1" max="1" width="6.42578125" bestFit="1" customWidth="1"/>
    <col min="2" max="2" width="19.28515625" hidden="1" customWidth="1"/>
    <col min="3" max="3" width="17.28515625" hidden="1" customWidth="1"/>
    <col min="4" max="4" width="12.28515625" hidden="1" customWidth="1"/>
    <col min="5" max="5" width="14.28515625" bestFit="1" customWidth="1"/>
    <col min="6" max="6" width="14.42578125" bestFit="1" customWidth="1"/>
    <col min="7" max="7" width="19" hidden="1" customWidth="1"/>
    <col min="8" max="8" width="15.42578125" hidden="1" customWidth="1"/>
    <col min="9" max="9" width="18.140625" hidden="1" customWidth="1"/>
    <col min="10" max="10" width="45.85546875" style="40" customWidth="1"/>
    <col min="11" max="11" width="29.28515625" style="23" customWidth="1"/>
    <col min="12" max="12" width="11.85546875" hidden="1" customWidth="1"/>
    <col min="13" max="13" width="17.140625" bestFit="1" customWidth="1"/>
    <col min="14" max="14" width="17.140625" hidden="1" customWidth="1"/>
    <col min="15" max="15" width="21.85546875" customWidth="1"/>
    <col min="16" max="16" width="18.5703125" hidden="1" customWidth="1"/>
    <col min="17" max="17" width="12.85546875" bestFit="1" customWidth="1"/>
    <col min="18" max="18" width="18.28515625" hidden="1" customWidth="1"/>
    <col min="19" max="19" width="18.42578125" hidden="1" customWidth="1"/>
    <col min="20" max="20" width="20" bestFit="1" customWidth="1"/>
    <col min="21" max="21" width="13.42578125" hidden="1" customWidth="1"/>
    <col min="22" max="22" width="22" hidden="1" customWidth="1"/>
    <col min="23" max="25" width="20.140625" hidden="1" customWidth="1"/>
    <col min="26" max="26" width="9.28515625" hidden="1" customWidth="1"/>
    <col min="27" max="27" width="16.140625" hidden="1" customWidth="1"/>
    <col min="28" max="28" width="19" hidden="1" customWidth="1"/>
    <col min="29" max="29" width="26.7109375" hidden="1" customWidth="1"/>
    <col min="30" max="30" width="19.7109375" hidden="1" customWidth="1"/>
    <col min="31" max="31" width="13.140625" hidden="1" customWidth="1"/>
    <col min="32" max="32" width="29" hidden="1" customWidth="1"/>
    <col min="33" max="34" width="22.140625" hidden="1" customWidth="1"/>
    <col min="35" max="35" width="20.7109375" hidden="1" customWidth="1"/>
    <col min="36" max="36" width="22.140625" hidden="1" customWidth="1"/>
    <col min="37" max="37" width="23" hidden="1" customWidth="1"/>
    <col min="38" max="38" width="23.42578125" hidden="1" customWidth="1"/>
    <col min="39" max="39" width="28.5703125" hidden="1" customWidth="1"/>
    <col min="40" max="40" width="20.7109375" customWidth="1"/>
    <col min="41" max="41" width="15.5703125" customWidth="1"/>
    <col min="42" max="42" width="20.140625" customWidth="1"/>
    <col min="43" max="43" width="20.7109375" customWidth="1"/>
    <col min="44" max="44" width="21" customWidth="1"/>
    <col min="45" max="45" width="28" bestFit="1" customWidth="1"/>
    <col min="46" max="46" width="25.85546875" customWidth="1"/>
    <col min="47" max="47" width="24.28515625" customWidth="1"/>
    <col min="48" max="48" width="16.85546875" customWidth="1"/>
    <col min="49" max="49" width="17" customWidth="1"/>
    <col min="50" max="50" width="21.85546875" customWidth="1"/>
    <col min="51" max="51" width="13.7109375" customWidth="1"/>
    <col min="52" max="52" width="17.42578125" customWidth="1"/>
    <col min="53" max="53" width="18.85546875" hidden="1" customWidth="1"/>
    <col min="54" max="54" width="21" hidden="1" customWidth="1"/>
    <col min="55" max="55" width="25" hidden="1" customWidth="1"/>
    <col min="56" max="56" width="21" hidden="1" customWidth="1"/>
    <col min="57" max="57" width="18.5703125" hidden="1" customWidth="1"/>
    <col min="58" max="58" width="56" hidden="1" customWidth="1"/>
  </cols>
  <sheetData>
    <row r="1" spans="1:58" s="38" customFormat="1" ht="14.25" customHeight="1" x14ac:dyDescent="0.2">
      <c r="A1" s="28" t="s">
        <v>173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28" t="s">
        <v>7</v>
      </c>
      <c r="I1" s="28" t="s">
        <v>8</v>
      </c>
      <c r="J1" s="31" t="s">
        <v>9</v>
      </c>
      <c r="K1" s="28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4" t="s">
        <v>25</v>
      </c>
      <c r="AA1" s="35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6" t="s">
        <v>37</v>
      </c>
      <c r="AM1" s="33" t="s">
        <v>38</v>
      </c>
      <c r="AN1" s="33" t="s">
        <v>39</v>
      </c>
      <c r="AO1" s="33" t="s">
        <v>40</v>
      </c>
      <c r="AP1" s="37" t="s">
        <v>41</v>
      </c>
      <c r="AQ1" s="33" t="s">
        <v>42</v>
      </c>
      <c r="AR1" s="33" t="s">
        <v>43</v>
      </c>
      <c r="AS1" s="32" t="s">
        <v>44</v>
      </c>
      <c r="AT1" s="33" t="s">
        <v>45</v>
      </c>
      <c r="AU1" s="33" t="s">
        <v>46</v>
      </c>
      <c r="AV1" s="33" t="s">
        <v>47</v>
      </c>
      <c r="AW1" s="33" t="s">
        <v>48</v>
      </c>
      <c r="AX1" s="33" t="s">
        <v>49</v>
      </c>
      <c r="AY1" s="32" t="s">
        <v>50</v>
      </c>
      <c r="AZ1" s="29" t="s">
        <v>51</v>
      </c>
      <c r="BA1" s="28" t="s">
        <v>52</v>
      </c>
      <c r="BB1" s="28" t="s">
        <v>53</v>
      </c>
      <c r="BC1" s="28" t="s">
        <v>54</v>
      </c>
      <c r="BD1" s="28" t="s">
        <v>55</v>
      </c>
      <c r="BE1" s="28" t="s">
        <v>56</v>
      </c>
      <c r="BF1" s="28" t="s">
        <v>57</v>
      </c>
    </row>
    <row r="2" spans="1:58" ht="14.25" customHeight="1" x14ac:dyDescent="0.2">
      <c r="A2" s="20">
        <v>1</v>
      </c>
      <c r="B2" s="11" t="s">
        <v>59</v>
      </c>
      <c r="C2" s="25">
        <v>45044</v>
      </c>
      <c r="D2" s="25">
        <v>45075</v>
      </c>
      <c r="E2" s="25">
        <v>45047</v>
      </c>
      <c r="F2" s="25">
        <v>45412</v>
      </c>
      <c r="G2" s="12" t="str">
        <f>TEXT(ROW(G2)-1,"000-000") &amp; "/AIB RDC/2023"</f>
        <v>000-001/AIB RDC/2023</v>
      </c>
      <c r="H2" s="11">
        <v>0</v>
      </c>
      <c r="I2" s="11" t="s">
        <v>71</v>
      </c>
      <c r="J2" s="13" t="s">
        <v>125</v>
      </c>
      <c r="K2" s="11" t="s">
        <v>126</v>
      </c>
      <c r="L2" s="11"/>
      <c r="M2" s="11" t="s">
        <v>77</v>
      </c>
      <c r="N2" s="11" t="s">
        <v>78</v>
      </c>
      <c r="O2" s="11" t="s">
        <v>89</v>
      </c>
      <c r="P2" s="11" t="s">
        <v>90</v>
      </c>
      <c r="Q2" s="11" t="s">
        <v>86</v>
      </c>
      <c r="R2" s="11" t="s">
        <v>86</v>
      </c>
      <c r="S2" s="24">
        <v>1083750</v>
      </c>
      <c r="T2" s="24">
        <v>55416.94</v>
      </c>
      <c r="U2" s="24">
        <v>0</v>
      </c>
      <c r="V2" s="24">
        <v>0</v>
      </c>
      <c r="W2" s="24">
        <v>473</v>
      </c>
      <c r="X2" s="24">
        <v>47300.23</v>
      </c>
      <c r="Y2" s="24">
        <v>7643.72</v>
      </c>
      <c r="Z2" s="16">
        <f>X2/S2</f>
        <v>4.3644964244521342E-2</v>
      </c>
      <c r="AA2" s="17">
        <v>0.15</v>
      </c>
      <c r="AB2" s="15">
        <f>AA2*X2</f>
        <v>7095.0345000000007</v>
      </c>
      <c r="AC2" s="15">
        <v>0</v>
      </c>
      <c r="AD2" s="15">
        <v>0</v>
      </c>
      <c r="AE2" s="15">
        <v>0</v>
      </c>
      <c r="AF2" s="15">
        <f>SUM(AB2:AE2)</f>
        <v>7095.0345000000007</v>
      </c>
      <c r="AG2" s="15">
        <f>16%*AF2</f>
        <v>1135.2055200000002</v>
      </c>
      <c r="AH2" s="15">
        <f>AF2+AG2</f>
        <v>8230.2400200000011</v>
      </c>
      <c r="AI2" s="15">
        <f>2%*(AB2+AC2+AD2)</f>
        <v>141.90069000000003</v>
      </c>
      <c r="AJ2" s="15">
        <v>0</v>
      </c>
      <c r="AK2" s="15">
        <f>AI2-AJ2</f>
        <v>141.90069000000003</v>
      </c>
      <c r="AL2" s="18"/>
      <c r="AM2" s="15">
        <f>AF2-AI2</f>
        <v>6953.1338100000003</v>
      </c>
      <c r="AN2" s="15">
        <f>(AB2+AD2+AE2)-((AB2+AD2+AE2)*2%)</f>
        <v>6953.1338100000003</v>
      </c>
      <c r="AO2" s="27" t="s">
        <v>127</v>
      </c>
      <c r="AP2" s="19">
        <v>0.35</v>
      </c>
      <c r="AQ2" s="15">
        <f>AP2*AN2</f>
        <v>2433.5968334999998</v>
      </c>
      <c r="AR2" s="15">
        <v>0</v>
      </c>
      <c r="AS2" s="14"/>
      <c r="AT2" s="42">
        <f>AQ2-AR2</f>
        <v>2433.5968334999998</v>
      </c>
      <c r="AU2" s="15"/>
      <c r="AV2" s="15">
        <v>8230.2400200000011</v>
      </c>
      <c r="AW2" s="15">
        <f>AH2</f>
        <v>8230.2400200000011</v>
      </c>
      <c r="AX2" s="15">
        <f>AW2-AV2</f>
        <v>0</v>
      </c>
      <c r="AY2" s="15" t="str">
        <f>Q2</f>
        <v>SUNU</v>
      </c>
      <c r="AZ2" s="21">
        <v>45117</v>
      </c>
      <c r="BA2" s="21"/>
      <c r="BB2" s="11"/>
      <c r="BC2" s="21" t="str">
        <f>O2</f>
        <v>COMP MOTOR</v>
      </c>
      <c r="BD2" s="11"/>
      <c r="BE2" s="11"/>
      <c r="BF2" s="11"/>
    </row>
    <row r="3" spans="1:58" ht="14.25" customHeight="1" x14ac:dyDescent="0.2">
      <c r="A3" s="20">
        <v>2</v>
      </c>
      <c r="B3" s="11" t="s">
        <v>59</v>
      </c>
      <c r="C3" s="25">
        <v>45100</v>
      </c>
      <c r="D3" s="25">
        <v>45061</v>
      </c>
      <c r="E3" s="25">
        <v>45100</v>
      </c>
      <c r="F3" s="25">
        <v>45414</v>
      </c>
      <c r="G3" s="12" t="str">
        <f>TEXT(ROW(G3)-1,"000-000") &amp; "/AIB RDC/2023"</f>
        <v>000-002/AIB RDC/2023</v>
      </c>
      <c r="H3" s="11">
        <v>1</v>
      </c>
      <c r="I3" s="11" t="s">
        <v>60</v>
      </c>
      <c r="J3" s="26" t="s">
        <v>125</v>
      </c>
      <c r="K3" s="11" t="s">
        <v>126</v>
      </c>
      <c r="L3" s="11"/>
      <c r="M3" s="11" t="s">
        <v>77</v>
      </c>
      <c r="N3" s="11" t="s">
        <v>78</v>
      </c>
      <c r="O3" s="11" t="s">
        <v>89</v>
      </c>
      <c r="P3" s="11" t="s">
        <v>90</v>
      </c>
      <c r="Q3" s="11" t="s">
        <v>86</v>
      </c>
      <c r="R3" s="11" t="s">
        <v>86</v>
      </c>
      <c r="S3" s="24">
        <v>80500</v>
      </c>
      <c r="T3" s="24">
        <v>3590.93</v>
      </c>
      <c r="U3" s="24">
        <v>0</v>
      </c>
      <c r="V3" s="24">
        <v>0</v>
      </c>
      <c r="W3" s="24">
        <v>30.65</v>
      </c>
      <c r="X3" s="24">
        <v>3064.98</v>
      </c>
      <c r="Y3" s="24">
        <v>495.3</v>
      </c>
      <c r="Z3" s="16">
        <f>X3/S3</f>
        <v>3.8074285714285713E-2</v>
      </c>
      <c r="AA3" s="17">
        <v>0.15</v>
      </c>
      <c r="AB3" s="15">
        <f>AA3*X3</f>
        <v>459.74700000000001</v>
      </c>
      <c r="AC3" s="15">
        <v>0</v>
      </c>
      <c r="AD3" s="15">
        <v>0</v>
      </c>
      <c r="AE3" s="15">
        <v>0</v>
      </c>
      <c r="AF3" s="15">
        <f>SUM(AB3:AE3)</f>
        <v>459.74700000000001</v>
      </c>
      <c r="AG3" s="15">
        <f>16%*AF3</f>
        <v>73.559520000000006</v>
      </c>
      <c r="AH3" s="15">
        <f>AF3+AG3</f>
        <v>533.30651999999998</v>
      </c>
      <c r="AI3" s="15">
        <f>2%*(AB3+AC3+AD3)</f>
        <v>9.1949400000000008</v>
      </c>
      <c r="AJ3" s="15">
        <v>0</v>
      </c>
      <c r="AK3" s="15">
        <f>AI3-AJ3</f>
        <v>9.1949400000000008</v>
      </c>
      <c r="AL3" s="18"/>
      <c r="AM3" s="15">
        <f>AF3-AI3</f>
        <v>450.55206000000004</v>
      </c>
      <c r="AN3" s="15">
        <f>(AB3+AD3+AE3)-((AB3+AD3+AE3)*2%)</f>
        <v>450.55206000000004</v>
      </c>
      <c r="AO3" s="27" t="s">
        <v>127</v>
      </c>
      <c r="AP3" s="19">
        <v>0.35</v>
      </c>
      <c r="AQ3" s="15">
        <f>AP3*AN3</f>
        <v>157.69322099999999</v>
      </c>
      <c r="AR3" s="15">
        <v>0</v>
      </c>
      <c r="AS3" s="14"/>
      <c r="AT3" s="42">
        <f>AQ3-AR3</f>
        <v>157.69322099999999</v>
      </c>
      <c r="AU3" s="15"/>
      <c r="AV3" s="15">
        <v>527.02</v>
      </c>
      <c r="AW3" s="15">
        <f>AH3</f>
        <v>533.30651999999998</v>
      </c>
      <c r="AX3" s="15">
        <f>AW3-AV3</f>
        <v>6.2865199999999959</v>
      </c>
      <c r="AY3" s="15" t="str">
        <f>Q3</f>
        <v>SUNU</v>
      </c>
      <c r="AZ3" s="21">
        <v>45237</v>
      </c>
      <c r="BA3" s="21"/>
      <c r="BB3" s="11"/>
      <c r="BC3" s="21"/>
      <c r="BD3" s="11"/>
      <c r="BE3" s="11"/>
      <c r="BF3" s="11"/>
    </row>
    <row r="4" spans="1:58" ht="14.25" customHeight="1" x14ac:dyDescent="0.2">
      <c r="A4" s="20">
        <v>3</v>
      </c>
      <c r="B4" s="11" t="s">
        <v>59</v>
      </c>
      <c r="C4" s="25">
        <v>45044</v>
      </c>
      <c r="D4" s="25">
        <v>45064</v>
      </c>
      <c r="E4" s="25">
        <v>45048</v>
      </c>
      <c r="F4" s="25">
        <v>45413</v>
      </c>
      <c r="G4" s="12" t="str">
        <f>TEXT(ROW(G4)-1,"000-000") &amp; "/AIB RDC/2023"</f>
        <v>000-003/AIB RDC/2023</v>
      </c>
      <c r="H4" s="11">
        <v>3</v>
      </c>
      <c r="I4" s="11" t="s">
        <v>64</v>
      </c>
      <c r="J4" s="13" t="s">
        <v>129</v>
      </c>
      <c r="K4" s="11" t="s">
        <v>126</v>
      </c>
      <c r="L4" s="11"/>
      <c r="M4" s="11" t="s">
        <v>77</v>
      </c>
      <c r="N4" s="11" t="s">
        <v>78</v>
      </c>
      <c r="O4" s="11" t="s">
        <v>82</v>
      </c>
      <c r="P4" s="11" t="s">
        <v>83</v>
      </c>
      <c r="Q4" s="11" t="s">
        <v>91</v>
      </c>
      <c r="R4" s="11" t="s">
        <v>91</v>
      </c>
      <c r="S4" s="24">
        <v>26048744.32</v>
      </c>
      <c r="T4" s="24">
        <v>40718.79</v>
      </c>
      <c r="U4" s="24">
        <v>0</v>
      </c>
      <c r="V4" s="24">
        <v>0</v>
      </c>
      <c r="W4" s="24">
        <v>100</v>
      </c>
      <c r="X4" s="24">
        <v>34407.440000000002</v>
      </c>
      <c r="Y4" s="24">
        <v>5521.19</v>
      </c>
      <c r="Z4" s="16">
        <f>X4/S4</f>
        <v>1.320886702918047E-3</v>
      </c>
      <c r="AA4" s="17">
        <v>0.15</v>
      </c>
      <c r="AB4" s="15">
        <f>AA4*X4</f>
        <v>5161.116</v>
      </c>
      <c r="AC4" s="15">
        <v>0</v>
      </c>
      <c r="AD4" s="15">
        <v>0</v>
      </c>
      <c r="AE4" s="15">
        <v>0</v>
      </c>
      <c r="AF4" s="15">
        <f>SUM(AB4:AE4)</f>
        <v>5161.116</v>
      </c>
      <c r="AG4" s="15">
        <f>16%*AF4</f>
        <v>825.77855999999997</v>
      </c>
      <c r="AH4" s="15">
        <f>AF4+AG4</f>
        <v>5986.8945599999997</v>
      </c>
      <c r="AI4" s="15">
        <f>2%*(AB4+AC4+AD4)</f>
        <v>103.22232</v>
      </c>
      <c r="AJ4" s="15">
        <v>0</v>
      </c>
      <c r="AK4" s="15">
        <f>AI4-AJ4</f>
        <v>103.22232</v>
      </c>
      <c r="AL4" s="18"/>
      <c r="AM4" s="15">
        <f>AF4-AI4</f>
        <v>5057.8936800000001</v>
      </c>
      <c r="AN4" s="15">
        <f>(AB4+AD4+AE4)-((AB4+AD4+AE4)*2%)</f>
        <v>5057.8936800000001</v>
      </c>
      <c r="AO4" s="27" t="s">
        <v>127</v>
      </c>
      <c r="AP4" s="19">
        <v>0.35</v>
      </c>
      <c r="AQ4" s="15">
        <f>AP4*AN4</f>
        <v>1770.262788</v>
      </c>
      <c r="AR4" s="15">
        <v>0</v>
      </c>
      <c r="AS4" s="14"/>
      <c r="AT4" s="42">
        <f>AQ4-AR4</f>
        <v>1770.262788</v>
      </c>
      <c r="AU4" s="15"/>
      <c r="AV4" s="15">
        <v>5986.8945599999997</v>
      </c>
      <c r="AW4" s="15">
        <f>AH4</f>
        <v>5986.8945599999997</v>
      </c>
      <c r="AX4" s="15">
        <f>AW4-AV4</f>
        <v>0</v>
      </c>
      <c r="AY4" s="15" t="str">
        <f>Q4</f>
        <v>RAWSUR</v>
      </c>
      <c r="AZ4" s="21">
        <v>45099</v>
      </c>
      <c r="BA4" s="21"/>
      <c r="BB4" s="11"/>
      <c r="BC4" s="21" t="str">
        <f>O4</f>
        <v>FIRE</v>
      </c>
      <c r="BD4" s="11"/>
      <c r="BE4" s="11"/>
      <c r="BF4" s="11"/>
    </row>
    <row r="5" spans="1:58" ht="14.25" customHeight="1" x14ac:dyDescent="0.2">
      <c r="A5" s="20">
        <v>4</v>
      </c>
      <c r="B5" s="11" t="s">
        <v>59</v>
      </c>
      <c r="C5" s="25">
        <v>45044</v>
      </c>
      <c r="D5" s="25">
        <v>45047</v>
      </c>
      <c r="E5" s="25">
        <v>45047</v>
      </c>
      <c r="F5" s="25">
        <v>45412</v>
      </c>
      <c r="G5" s="12" t="str">
        <f>TEXT(ROW(G5)-1,"000-000") &amp; "/AIB RDC/2023"</f>
        <v>000-004/AIB RDC/2023</v>
      </c>
      <c r="H5" s="11">
        <v>3</v>
      </c>
      <c r="I5" s="11" t="s">
        <v>64</v>
      </c>
      <c r="J5" s="13" t="s">
        <v>128</v>
      </c>
      <c r="K5" s="11" t="s">
        <v>126</v>
      </c>
      <c r="L5" s="11"/>
      <c r="M5" s="11" t="s">
        <v>77</v>
      </c>
      <c r="N5" s="11" t="s">
        <v>78</v>
      </c>
      <c r="O5" s="11" t="s">
        <v>73</v>
      </c>
      <c r="P5" s="11" t="s">
        <v>73</v>
      </c>
      <c r="Q5" s="11" t="s">
        <v>74</v>
      </c>
      <c r="R5" s="11" t="s">
        <v>74</v>
      </c>
      <c r="S5" s="24">
        <v>18686258</v>
      </c>
      <c r="T5" s="24">
        <v>100000</v>
      </c>
      <c r="U5" s="24">
        <v>0</v>
      </c>
      <c r="V5" s="24">
        <v>0</v>
      </c>
      <c r="W5" s="24">
        <v>990.1</v>
      </c>
      <c r="X5" s="24">
        <v>99009.9</v>
      </c>
      <c r="Y5" s="24">
        <v>0</v>
      </c>
      <c r="Z5" s="16">
        <f>X5/S5</f>
        <v>5.298540777934244E-3</v>
      </c>
      <c r="AA5" s="17">
        <v>0.1</v>
      </c>
      <c r="AB5" s="15">
        <f>AA5*X5</f>
        <v>9900.99</v>
      </c>
      <c r="AC5" s="15">
        <v>0</v>
      </c>
      <c r="AD5" s="15">
        <v>0</v>
      </c>
      <c r="AE5" s="15">
        <v>0</v>
      </c>
      <c r="AF5" s="15">
        <f>SUM(AB5:AE5)</f>
        <v>9900.99</v>
      </c>
      <c r="AG5" s="15">
        <v>0</v>
      </c>
      <c r="AH5" s="15">
        <f>AF5+AG5</f>
        <v>9900.99</v>
      </c>
      <c r="AI5" s="15">
        <f>1%*(AB5+AC5+AD5)</f>
        <v>99.009900000000002</v>
      </c>
      <c r="AJ5" s="15">
        <v>0</v>
      </c>
      <c r="AK5" s="15">
        <f>AI5-AJ5</f>
        <v>99.009900000000002</v>
      </c>
      <c r="AL5" s="18"/>
      <c r="AM5" s="15">
        <f>AF5-AI5</f>
        <v>9801.9801000000007</v>
      </c>
      <c r="AN5" s="15">
        <f>(AB5+AD5+AE5)-((AB5+AD5+AE5)*2%)</f>
        <v>9702.9701999999997</v>
      </c>
      <c r="AO5" s="27" t="s">
        <v>127</v>
      </c>
      <c r="AP5" s="19">
        <v>0.35</v>
      </c>
      <c r="AQ5" s="15">
        <f>AP5*AN5</f>
        <v>3396.0395699999999</v>
      </c>
      <c r="AR5" s="15">
        <v>0</v>
      </c>
      <c r="AS5" s="14"/>
      <c r="AT5" s="42">
        <f>AQ5-AR5</f>
        <v>3396.0395699999999</v>
      </c>
      <c r="AU5" s="15"/>
      <c r="AV5" s="15">
        <v>9900.99</v>
      </c>
      <c r="AW5" s="15">
        <f>AH5</f>
        <v>9900.99</v>
      </c>
      <c r="AX5" s="15">
        <f>AW5-AV5</f>
        <v>0</v>
      </c>
      <c r="AY5" s="15" t="str">
        <f>Q5</f>
        <v>RAWSUR - LIFE</v>
      </c>
      <c r="AZ5" s="21">
        <v>45124</v>
      </c>
      <c r="BA5" s="21"/>
      <c r="BB5" s="11"/>
      <c r="BC5" s="21" t="str">
        <f>O5</f>
        <v>LIFE</v>
      </c>
      <c r="BD5" s="11"/>
      <c r="BE5" s="11"/>
      <c r="BF5" s="11"/>
    </row>
    <row r="6" spans="1:58" ht="14.25" customHeight="1" x14ac:dyDescent="0.2">
      <c r="A6" s="20">
        <v>5</v>
      </c>
      <c r="B6" s="11" t="s">
        <v>59</v>
      </c>
      <c r="C6" s="25">
        <v>45410</v>
      </c>
      <c r="D6" s="25">
        <v>45047</v>
      </c>
      <c r="E6" s="25">
        <v>45047</v>
      </c>
      <c r="F6" s="25">
        <v>45412</v>
      </c>
      <c r="G6" s="12" t="str">
        <f>TEXT(ROW(G6)-1,"000-000") &amp; "/AIB RDC/2023"</f>
        <v>000-005/AIB RDC/2023</v>
      </c>
      <c r="H6" s="11">
        <v>0</v>
      </c>
      <c r="I6" s="11" t="s">
        <v>71</v>
      </c>
      <c r="J6" s="13">
        <v>73200027</v>
      </c>
      <c r="K6" s="11" t="s">
        <v>126</v>
      </c>
      <c r="L6" s="11"/>
      <c r="M6" s="11" t="s">
        <v>77</v>
      </c>
      <c r="N6" s="11" t="s">
        <v>78</v>
      </c>
      <c r="O6" s="11" t="s">
        <v>80</v>
      </c>
      <c r="P6" s="11" t="s">
        <v>81</v>
      </c>
      <c r="Q6" s="11" t="s">
        <v>91</v>
      </c>
      <c r="R6" s="11" t="s">
        <v>91</v>
      </c>
      <c r="S6" s="24">
        <v>17284320</v>
      </c>
      <c r="T6" s="24">
        <v>38869.449999999997</v>
      </c>
      <c r="U6" s="24">
        <v>0</v>
      </c>
      <c r="V6" s="24">
        <v>0</v>
      </c>
      <c r="W6" s="24">
        <v>100</v>
      </c>
      <c r="X6" s="24">
        <v>32840.21</v>
      </c>
      <c r="Y6" s="24">
        <v>5270</v>
      </c>
      <c r="Z6" s="16">
        <f>X6/S6</f>
        <v>1.9000001157118127E-3</v>
      </c>
      <c r="AA6" s="17">
        <v>0.15</v>
      </c>
      <c r="AB6" s="15">
        <f>AA6*X6</f>
        <v>4926.0315000000001</v>
      </c>
      <c r="AC6" s="15">
        <v>0</v>
      </c>
      <c r="AD6" s="15">
        <v>0</v>
      </c>
      <c r="AE6" s="15">
        <v>0</v>
      </c>
      <c r="AF6" s="15">
        <f>SUM(AB6:AE6)</f>
        <v>4926.0315000000001</v>
      </c>
      <c r="AG6" s="15">
        <f>16%*AF6</f>
        <v>788.16503999999998</v>
      </c>
      <c r="AH6" s="15">
        <f>AF6+AG6</f>
        <v>5714.1965399999999</v>
      </c>
      <c r="AI6" s="15">
        <f>2%*(AB6+AC6+AD6)</f>
        <v>98.520629999999997</v>
      </c>
      <c r="AJ6" s="15">
        <v>0</v>
      </c>
      <c r="AK6" s="15">
        <f>AI6-AJ6</f>
        <v>98.520629999999997</v>
      </c>
      <c r="AL6" s="18"/>
      <c r="AM6" s="15">
        <f>AF6-AI6</f>
        <v>4827.5108700000001</v>
      </c>
      <c r="AN6" s="15">
        <f>(AB6+AD6+AE6)-((AB6+AD6+AE6)*2%)</f>
        <v>4827.5108700000001</v>
      </c>
      <c r="AO6" s="27" t="s">
        <v>127</v>
      </c>
      <c r="AP6" s="19">
        <v>0.35</v>
      </c>
      <c r="AQ6" s="15">
        <f>AP6*AN6</f>
        <v>1689.6288044999999</v>
      </c>
      <c r="AR6" s="15">
        <v>0</v>
      </c>
      <c r="AS6" s="14"/>
      <c r="AT6" s="42">
        <f>AQ6-AR6</f>
        <v>1689.6288044999999</v>
      </c>
      <c r="AU6" s="15"/>
      <c r="AV6" s="15">
        <v>5714.1965399999999</v>
      </c>
      <c r="AW6" s="15">
        <f>AH6</f>
        <v>5714.1965399999999</v>
      </c>
      <c r="AX6" s="15">
        <f>AW6-AV6</f>
        <v>0</v>
      </c>
      <c r="AY6" s="15" t="str">
        <f>Q6</f>
        <v>RAWSUR</v>
      </c>
      <c r="AZ6" s="21">
        <v>45099</v>
      </c>
      <c r="BA6" s="21"/>
      <c r="BB6" s="11"/>
      <c r="BC6" s="21" t="str">
        <f>O6</f>
        <v>MARINE CARGO / GIT</v>
      </c>
      <c r="BD6" s="11"/>
      <c r="BE6" s="11"/>
      <c r="BF6" s="39"/>
    </row>
    <row r="7" spans="1:58" ht="14.25" customHeight="1" x14ac:dyDescent="0.2">
      <c r="A7" s="20">
        <v>6</v>
      </c>
      <c r="B7" s="11" t="s">
        <v>59</v>
      </c>
      <c r="C7" s="25">
        <v>45061</v>
      </c>
      <c r="D7" s="25">
        <v>45047</v>
      </c>
      <c r="E7" s="25">
        <v>45047</v>
      </c>
      <c r="F7" s="25">
        <v>45412</v>
      </c>
      <c r="G7" s="12" t="str">
        <f>TEXT(ROW(G7)-1,"000-000") &amp; "/AIB RDC/2023"</f>
        <v>000-006/AIB RDC/2023</v>
      </c>
      <c r="H7" s="11">
        <v>0</v>
      </c>
      <c r="I7" s="11" t="s">
        <v>71</v>
      </c>
      <c r="J7" s="26">
        <v>10200005</v>
      </c>
      <c r="K7" s="11" t="s">
        <v>126</v>
      </c>
      <c r="L7" s="11"/>
      <c r="M7" s="11" t="s">
        <v>65</v>
      </c>
      <c r="N7" s="11" t="s">
        <v>66</v>
      </c>
      <c r="O7" s="11" t="s">
        <v>69</v>
      </c>
      <c r="P7" s="11" t="s">
        <v>70</v>
      </c>
      <c r="Q7" s="11" t="s">
        <v>91</v>
      </c>
      <c r="R7" s="11" t="s">
        <v>91</v>
      </c>
      <c r="S7" s="24">
        <v>0</v>
      </c>
      <c r="T7" s="24">
        <v>365395.95</v>
      </c>
      <c r="U7" s="24">
        <v>0</v>
      </c>
      <c r="V7" s="24">
        <v>0</v>
      </c>
      <c r="W7" s="24"/>
      <c r="X7" s="24">
        <v>358231.32</v>
      </c>
      <c r="Y7" s="24">
        <v>0</v>
      </c>
      <c r="Z7" s="16" t="e">
        <f>X7/S7</f>
        <v>#DIV/0!</v>
      </c>
      <c r="AA7" s="17">
        <v>0.1</v>
      </c>
      <c r="AB7" s="15">
        <f>AA7*X7</f>
        <v>35823.132000000005</v>
      </c>
      <c r="AC7" s="15">
        <v>0</v>
      </c>
      <c r="AD7" s="15">
        <v>0</v>
      </c>
      <c r="AE7" s="15">
        <v>0</v>
      </c>
      <c r="AF7" s="15">
        <f>SUM(AB7:AE7)</f>
        <v>35823.132000000005</v>
      </c>
      <c r="AG7" s="15">
        <v>0</v>
      </c>
      <c r="AH7" s="15">
        <f>AF7+AG7</f>
        <v>35823.132000000005</v>
      </c>
      <c r="AI7" s="15">
        <f>2%*(AB7+AC7+AD7)</f>
        <v>716.46264000000008</v>
      </c>
      <c r="AJ7" s="15">
        <v>0</v>
      </c>
      <c r="AK7" s="15">
        <f>AI7-AJ7</f>
        <v>716.46264000000008</v>
      </c>
      <c r="AL7" s="18"/>
      <c r="AM7" s="15">
        <f>AF7-AI7</f>
        <v>35106.669360000007</v>
      </c>
      <c r="AN7" s="15">
        <f>(AB7+AD7+AE7)-((AB7+AD7+AE7)*2%)</f>
        <v>35106.669360000007</v>
      </c>
      <c r="AO7" s="27" t="s">
        <v>127</v>
      </c>
      <c r="AP7" s="19">
        <v>0.35</v>
      </c>
      <c r="AQ7" s="15">
        <f>AP7*AN7</f>
        <v>12287.334276000001</v>
      </c>
      <c r="AR7" s="15">
        <v>0</v>
      </c>
      <c r="AS7" s="14"/>
      <c r="AT7" s="42">
        <f>AQ7-AR7</f>
        <v>12287.334276000001</v>
      </c>
      <c r="AU7" s="15"/>
      <c r="AV7" s="15">
        <f>16000+1911.57+17911.562</f>
        <v>35823.131999999998</v>
      </c>
      <c r="AW7" s="15">
        <v>35823.131999999998</v>
      </c>
      <c r="AX7" s="15">
        <f>AW7-AV7</f>
        <v>0</v>
      </c>
      <c r="AY7" s="15" t="str">
        <f>Q7</f>
        <v>RAWSUR</v>
      </c>
      <c r="AZ7" s="21">
        <v>45131</v>
      </c>
      <c r="BA7" s="21"/>
      <c r="BB7" s="11"/>
      <c r="BC7" s="21" t="str">
        <f>O7</f>
        <v>MEDICAL</v>
      </c>
      <c r="BD7" s="11"/>
      <c r="BE7" s="11"/>
      <c r="BF7" s="41"/>
    </row>
    <row r="8" spans="1:58" ht="14.25" customHeight="1" x14ac:dyDescent="0.2">
      <c r="A8" s="20">
        <v>7</v>
      </c>
      <c r="B8" s="11" t="s">
        <v>59</v>
      </c>
      <c r="C8" s="25">
        <v>45058</v>
      </c>
      <c r="D8" s="25">
        <v>45047</v>
      </c>
      <c r="E8" s="25">
        <v>45047</v>
      </c>
      <c r="F8" s="25">
        <v>45412</v>
      </c>
      <c r="G8" s="12" t="str">
        <f>TEXT(ROW(G8)-1,"000-000") &amp; "/AIB RDC/2023"</f>
        <v>000-007/AIB RDC/2023</v>
      </c>
      <c r="H8" s="11">
        <v>0</v>
      </c>
      <c r="I8" s="11" t="s">
        <v>71</v>
      </c>
      <c r="J8" s="26" t="s">
        <v>132</v>
      </c>
      <c r="K8" s="11" t="s">
        <v>126</v>
      </c>
      <c r="L8" s="11"/>
      <c r="M8" s="11" t="s">
        <v>77</v>
      </c>
      <c r="N8" s="11" t="s">
        <v>78</v>
      </c>
      <c r="O8" s="11" t="s">
        <v>99</v>
      </c>
      <c r="P8" s="11" t="s">
        <v>83</v>
      </c>
      <c r="Q8" s="11" t="s">
        <v>67</v>
      </c>
      <c r="R8" s="11" t="s">
        <v>67</v>
      </c>
      <c r="S8" s="24">
        <v>35000000</v>
      </c>
      <c r="T8" s="24">
        <v>329519.5</v>
      </c>
      <c r="U8" s="15">
        <v>0</v>
      </c>
      <c r="V8" s="15">
        <v>0</v>
      </c>
      <c r="W8" s="24">
        <v>2812.5</v>
      </c>
      <c r="X8" s="24">
        <v>281250</v>
      </c>
      <c r="Y8" s="24">
        <v>45450</v>
      </c>
      <c r="Z8" s="16">
        <f>X8/S8</f>
        <v>8.0357142857142849E-3</v>
      </c>
      <c r="AA8" s="17">
        <v>0.15</v>
      </c>
      <c r="AB8" s="15">
        <f>AA8*X8</f>
        <v>42187.5</v>
      </c>
      <c r="AC8" s="15">
        <v>0</v>
      </c>
      <c r="AD8" s="15">
        <v>0</v>
      </c>
      <c r="AE8" s="15">
        <v>0</v>
      </c>
      <c r="AF8" s="15">
        <f>SUM(AB8:AE8)</f>
        <v>42187.5</v>
      </c>
      <c r="AG8" s="15">
        <f>16%*AF8</f>
        <v>6750</v>
      </c>
      <c r="AH8" s="15">
        <f>AF8+AG8</f>
        <v>48937.5</v>
      </c>
      <c r="AI8" s="15">
        <f>2%*(AB8+AC8+AD8)</f>
        <v>843.75</v>
      </c>
      <c r="AJ8" s="15">
        <v>0</v>
      </c>
      <c r="AK8" s="15">
        <f>AI8-AJ8</f>
        <v>843.75</v>
      </c>
      <c r="AL8" s="18"/>
      <c r="AM8" s="15">
        <f>AF8-AI8</f>
        <v>41343.75</v>
      </c>
      <c r="AN8" s="15">
        <f>(AB8+AD8+AE8)-((AB8+AD8+AE8)*2%)</f>
        <v>41343.75</v>
      </c>
      <c r="AO8" s="15" t="s">
        <v>127</v>
      </c>
      <c r="AP8" s="19">
        <v>0.35</v>
      </c>
      <c r="AQ8" s="15">
        <f>AP8*AN8</f>
        <v>14470.312499999998</v>
      </c>
      <c r="AR8" s="15">
        <v>0</v>
      </c>
      <c r="AS8" s="14"/>
      <c r="AT8" s="42">
        <f>AQ8-AR8</f>
        <v>14470.312499999998</v>
      </c>
      <c r="AU8" s="15"/>
      <c r="AV8" s="15">
        <v>48937.5</v>
      </c>
      <c r="AW8" s="15">
        <f>AH8</f>
        <v>48937.5</v>
      </c>
      <c r="AX8" s="15">
        <f>AW8-AV8</f>
        <v>0</v>
      </c>
      <c r="AY8" s="15" t="str">
        <f>Q8</f>
        <v>ACTIVA</v>
      </c>
      <c r="AZ8" s="21">
        <v>45170</v>
      </c>
      <c r="BA8" s="21"/>
      <c r="BB8" s="11"/>
      <c r="BC8" s="21" t="str">
        <f>O8</f>
        <v>PROPERTY DAMAGE &amp; BI</v>
      </c>
      <c r="BD8" s="11"/>
      <c r="BE8" s="11"/>
      <c r="BF8" s="11"/>
    </row>
    <row r="9" spans="1:58" ht="14.25" customHeight="1" x14ac:dyDescent="0.2">
      <c r="A9" s="20">
        <v>8</v>
      </c>
      <c r="B9" s="11" t="s">
        <v>59</v>
      </c>
      <c r="C9" s="25">
        <v>45016</v>
      </c>
      <c r="D9" s="25">
        <v>45066</v>
      </c>
      <c r="E9" s="25">
        <v>45047</v>
      </c>
      <c r="F9" s="25">
        <v>45411</v>
      </c>
      <c r="G9" s="12" t="str">
        <f>TEXT(ROW(G9)-1,"000-000") &amp; "/AIB RDC/2023"</f>
        <v>000-008/AIB RDC/2023</v>
      </c>
      <c r="H9" s="11">
        <v>0</v>
      </c>
      <c r="I9" s="11" t="s">
        <v>71</v>
      </c>
      <c r="J9" s="22" t="s">
        <v>130</v>
      </c>
      <c r="K9" s="11" t="s">
        <v>126</v>
      </c>
      <c r="L9" s="11"/>
      <c r="M9" s="11" t="s">
        <v>77</v>
      </c>
      <c r="N9" s="11" t="s">
        <v>78</v>
      </c>
      <c r="O9" s="11" t="s">
        <v>121</v>
      </c>
      <c r="P9" s="11" t="s">
        <v>85</v>
      </c>
      <c r="Q9" s="11" t="s">
        <v>63</v>
      </c>
      <c r="R9" s="11" t="s">
        <v>63</v>
      </c>
      <c r="S9" s="24">
        <v>5000000</v>
      </c>
      <c r="T9" s="24">
        <v>25574.97</v>
      </c>
      <c r="U9" s="24">
        <v>1937.87</v>
      </c>
      <c r="V9" s="24">
        <v>0</v>
      </c>
      <c r="W9" s="24">
        <v>116</v>
      </c>
      <c r="X9" s="24">
        <v>19262.5</v>
      </c>
      <c r="Y9" s="24">
        <v>3410.62</v>
      </c>
      <c r="Z9" s="16">
        <f>X9/S9</f>
        <v>3.8525E-3</v>
      </c>
      <c r="AA9" s="17">
        <v>0.15</v>
      </c>
      <c r="AB9" s="15">
        <f>AA9*X9</f>
        <v>2889.375</v>
      </c>
      <c r="AC9" s="15">
        <v>0</v>
      </c>
      <c r="AD9" s="15">
        <v>0</v>
      </c>
      <c r="AE9" s="15">
        <v>0</v>
      </c>
      <c r="AF9" s="15">
        <f>SUM(AB9:AE9)</f>
        <v>2889.375</v>
      </c>
      <c r="AG9" s="15">
        <f>16%*AF9</f>
        <v>462.3</v>
      </c>
      <c r="AH9" s="15">
        <f>AF9+AG9</f>
        <v>3351.6750000000002</v>
      </c>
      <c r="AI9" s="15">
        <f>2%*(AB9+AC9+AD9)</f>
        <v>57.787500000000001</v>
      </c>
      <c r="AJ9" s="15">
        <v>0</v>
      </c>
      <c r="AK9" s="15">
        <f>AI9-AJ9</f>
        <v>57.787500000000001</v>
      </c>
      <c r="AL9" s="18"/>
      <c r="AM9" s="15">
        <f>AF9-AI9</f>
        <v>2831.5875000000001</v>
      </c>
      <c r="AN9" s="15">
        <f>(AB9+AD9+AE9)-((AB9+AD9+AE9)*2%)</f>
        <v>2831.5875000000001</v>
      </c>
      <c r="AO9" s="27" t="s">
        <v>127</v>
      </c>
      <c r="AP9" s="19">
        <v>0.35</v>
      </c>
      <c r="AQ9" s="15">
        <f>AP9*AN9</f>
        <v>991.05562499999996</v>
      </c>
      <c r="AR9" s="15">
        <v>0</v>
      </c>
      <c r="AS9" s="14"/>
      <c r="AT9" s="42">
        <f>AQ9-AR9</f>
        <v>991.05562499999996</v>
      </c>
      <c r="AU9" s="15"/>
      <c r="AV9" s="15">
        <v>3351.6750000000002</v>
      </c>
      <c r="AW9" s="15">
        <f>AH9</f>
        <v>3351.6750000000002</v>
      </c>
      <c r="AX9" s="15">
        <f>AW9-AV9</f>
        <v>0</v>
      </c>
      <c r="AY9" s="15" t="str">
        <f>Q9</f>
        <v>SFA</v>
      </c>
      <c r="AZ9" s="21">
        <v>45100</v>
      </c>
      <c r="BA9" s="21"/>
      <c r="BB9" s="11"/>
      <c r="BC9" s="21" t="str">
        <f>O9</f>
        <v>PUBLIC LIABILITY</v>
      </c>
      <c r="BD9" s="11"/>
      <c r="BE9" s="11"/>
      <c r="BF9" s="11"/>
    </row>
    <row r="10" spans="1:58" ht="14.25" customHeight="1" x14ac:dyDescent="0.2">
      <c r="A10" s="20">
        <v>9</v>
      </c>
      <c r="B10" s="11" t="s">
        <v>59</v>
      </c>
      <c r="C10" s="25">
        <v>45105</v>
      </c>
      <c r="D10" s="25">
        <v>45047</v>
      </c>
      <c r="E10" s="25">
        <v>45047</v>
      </c>
      <c r="F10" s="25">
        <v>45412</v>
      </c>
      <c r="G10" s="12" t="str">
        <f>TEXT(ROW(G10)-1,"000-000") &amp; "/AIB RDC/2023"</f>
        <v>000-009/AIB RDC/2023</v>
      </c>
      <c r="H10" s="11">
        <v>0</v>
      </c>
      <c r="I10" s="11" t="s">
        <v>71</v>
      </c>
      <c r="J10" s="26" t="s">
        <v>137</v>
      </c>
      <c r="K10" s="11" t="s">
        <v>126</v>
      </c>
      <c r="L10" s="11"/>
      <c r="M10" s="11" t="s">
        <v>77</v>
      </c>
      <c r="N10" s="11" t="s">
        <v>78</v>
      </c>
      <c r="O10" s="11" t="s">
        <v>115</v>
      </c>
      <c r="P10" s="11" t="s">
        <v>116</v>
      </c>
      <c r="Q10" s="11" t="s">
        <v>91</v>
      </c>
      <c r="R10" s="11" t="s">
        <v>91</v>
      </c>
      <c r="S10" s="24">
        <v>15315546.32</v>
      </c>
      <c r="T10" s="24">
        <v>45120.01</v>
      </c>
      <c r="U10" s="24">
        <v>0</v>
      </c>
      <c r="V10" s="24">
        <v>0</v>
      </c>
      <c r="W10" s="24">
        <v>100</v>
      </c>
      <c r="X10" s="24">
        <v>38137.29</v>
      </c>
      <c r="Y10" s="24">
        <v>6117.07</v>
      </c>
      <c r="Z10" s="16">
        <f>X10/S10</f>
        <v>2.49010314115912E-3</v>
      </c>
      <c r="AA10" s="17">
        <v>0.15</v>
      </c>
      <c r="AB10" s="15">
        <f>AA10*X10</f>
        <v>5720.5934999999999</v>
      </c>
      <c r="AC10" s="15">
        <v>0</v>
      </c>
      <c r="AD10" s="15">
        <v>0</v>
      </c>
      <c r="AE10" s="15">
        <v>0</v>
      </c>
      <c r="AF10" s="15">
        <f>SUM(AB10:AE10)</f>
        <v>5720.5934999999999</v>
      </c>
      <c r="AG10" s="15">
        <f>16%*AF10</f>
        <v>915.29496000000006</v>
      </c>
      <c r="AH10" s="15">
        <f>AF10+AG10</f>
        <v>6635.8884600000001</v>
      </c>
      <c r="AI10" s="15">
        <f>2%*(AB10+AC10+AD10)</f>
        <v>114.41187000000001</v>
      </c>
      <c r="AJ10" s="15">
        <v>0</v>
      </c>
      <c r="AK10" s="15">
        <f>AI10-AJ10</f>
        <v>114.41187000000001</v>
      </c>
      <c r="AL10" s="18"/>
      <c r="AM10" s="15">
        <f>AF10-AI10</f>
        <v>5606.18163</v>
      </c>
      <c r="AN10" s="15">
        <f>(AB10+AD10+AE10)-((AB10+AD10+AE10)*2%)</f>
        <v>5606.18163</v>
      </c>
      <c r="AO10" s="15" t="s">
        <v>138</v>
      </c>
      <c r="AP10" s="19">
        <v>0.35</v>
      </c>
      <c r="AQ10" s="15">
        <f>AP10*AN10</f>
        <v>1962.1635704999999</v>
      </c>
      <c r="AR10" s="15">
        <v>0</v>
      </c>
      <c r="AS10" s="14"/>
      <c r="AT10" s="42">
        <f>AQ10-AR10</f>
        <v>1962.1635704999999</v>
      </c>
      <c r="AU10" s="15"/>
      <c r="AV10" s="15">
        <v>6635.8884600000001</v>
      </c>
      <c r="AW10" s="15">
        <f>AH10</f>
        <v>6635.8884600000001</v>
      </c>
      <c r="AX10" s="15">
        <f>AW10-AV10</f>
        <v>0</v>
      </c>
      <c r="AY10" s="15" t="str">
        <f>Q10</f>
        <v>RAWSUR</v>
      </c>
      <c r="AZ10" s="21">
        <v>45219</v>
      </c>
      <c r="BA10" s="21"/>
      <c r="BB10" s="11"/>
      <c r="BC10" s="21"/>
      <c r="BD10" s="11"/>
      <c r="BE10" s="11"/>
      <c r="BF10" s="11"/>
    </row>
    <row r="11" spans="1:58" ht="15.75" customHeight="1" x14ac:dyDescent="0.2">
      <c r="A11" s="45" t="s">
        <v>172</v>
      </c>
      <c r="B11" s="43"/>
      <c r="C11" s="46"/>
      <c r="D11" s="46"/>
      <c r="E11" s="46"/>
      <c r="F11" s="46"/>
      <c r="G11" s="43"/>
      <c r="H11" s="43"/>
      <c r="I11" s="43"/>
      <c r="J11" s="47"/>
      <c r="K11" s="45"/>
      <c r="L11" s="43"/>
      <c r="M11" s="45"/>
      <c r="N11" s="45"/>
      <c r="O11" s="45"/>
      <c r="P11" s="45"/>
      <c r="Q11" s="45"/>
      <c r="R11" s="45"/>
      <c r="S11" s="46"/>
      <c r="T11" s="48">
        <f>SUBTOTAL(109,Tableau1[GROSS PREMIUMS])</f>
        <v>1004206.54</v>
      </c>
      <c r="U11" s="46"/>
      <c r="V11" s="46"/>
      <c r="W11" s="46"/>
      <c r="X11" s="46"/>
      <c r="Y11" s="46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4">
        <f>SUBTOTAL(109,Tableau1[NET COM (Excl all taxes)])</f>
        <v>111979.25901000001</v>
      </c>
      <c r="AN11" s="44">
        <f>SUBTOTAL(109,Tableau1[NET COM (Sharable)])</f>
        <v>111880.24911</v>
      </c>
      <c r="AO11" s="43"/>
      <c r="AP11" s="43"/>
      <c r="AQ11" s="44">
        <f>SUBTOTAL(109,Tableau1[A. DUE TO PARTNER])</f>
        <v>39158.087188500002</v>
      </c>
      <c r="AR11" s="44">
        <f>SUBTOTAL(109,Tableau1[A. PAID TO PARTNER])</f>
        <v>0</v>
      </c>
      <c r="AS11" s="43"/>
      <c r="AT11" s="49">
        <f>SUBTOTAL(109,Tableau1[BALANCE DUE TO PARTNER])</f>
        <v>39158.087188500002</v>
      </c>
      <c r="AU11" s="43"/>
      <c r="AV11" s="44">
        <f>SUBTOTAL(109,Tableau1[COM RECEIVED])</f>
        <v>125107.53658</v>
      </c>
      <c r="AW11" s="44">
        <f>SUBTOTAL(109,Tableau1[COM INVOICED])</f>
        <v>125113.82310000001</v>
      </c>
      <c r="AX11" s="44">
        <f>SUBTOTAL(109,Tableau1[BALANCE DUE TO AIB])</f>
        <v>6.2865199999999959</v>
      </c>
      <c r="AY11" s="43"/>
      <c r="AZ11" s="43"/>
      <c r="BA11" s="23"/>
      <c r="BB11" s="43"/>
      <c r="BC11" s="43"/>
      <c r="BD11" s="43"/>
      <c r="BE11" s="43"/>
      <c r="BF11" s="43">
        <f>SUBTOTAL(103,Tableau1[COMMENTS])</f>
        <v>0</v>
      </c>
    </row>
    <row r="12" spans="1:58" ht="15.75" customHeight="1" x14ac:dyDescent="0.2">
      <c r="AO12" s="23"/>
    </row>
  </sheetData>
  <customSheetViews>
    <customSheetView guid="{F6FC42B7-3173-43C3-B465-285D120EE1EB}" filter="1" showAutoFilter="1">
      <pageMargins left="0.7" right="0.7" top="0.75" bottom="0.75" header="0.3" footer="0.3"/>
      <autoFilter ref="A1:BF902" xr:uid="{EA9EBB0D-C10F-4BEA-AE4E-852AC616571D}">
        <filterColumn colId="5">
          <filters blank="1">
            <filter val="01/01/2023"/>
            <filter val="01/04/2023"/>
            <filter val="01/04/2024"/>
            <filter val="01/05/2024"/>
            <filter val="01/08/2023"/>
            <filter val="01/10/2024"/>
            <filter val="01/11/2023"/>
            <filter val="02/04/2024"/>
            <filter val="02/05/2024"/>
            <filter val="02/07/2023"/>
            <filter val="02/08/2024"/>
            <filter val="02/09/2023"/>
            <filter val="03/05/2024"/>
            <filter val="03/06/2024"/>
            <filter val="03/08/2023"/>
            <filter val="03/09/2024"/>
            <filter val="03/10/2024"/>
            <filter val="04/05/2024"/>
            <filter val="04/06/2024"/>
            <filter val="04/07/2023"/>
            <filter val="04/07/2024"/>
            <filter val="04/09/2024"/>
            <filter val="04/10/2024"/>
            <filter val="04/11/2023"/>
            <filter val="05/03/2024"/>
            <filter val="05/04/2024"/>
            <filter val="05/05/2023"/>
            <filter val="05/07/2023"/>
            <filter val="05/07/2024"/>
            <filter val="05/08/2023"/>
            <filter val="06/01/2024"/>
            <filter val="06/03/2024"/>
            <filter val="06/04/2024"/>
            <filter val="06/05/2023"/>
            <filter val="06/06/2024"/>
            <filter val="06/07/2023"/>
            <filter val="06/07/2024"/>
            <filter val="06/08/2024"/>
            <filter val="06/09/2023"/>
            <filter val="06/09/2024"/>
            <filter val="06/11/2023"/>
            <filter val="07/02/2023"/>
            <filter val="07/02/2024"/>
            <filter val="07/03/2024"/>
            <filter val="07/04/2024"/>
            <filter val="07/05/2024"/>
            <filter val="07/07/2023"/>
            <filter val="07/07/2024"/>
            <filter val="07/08/2023"/>
            <filter val="07/09/2023"/>
            <filter val="07/09/2024"/>
            <filter val="07/10/2023"/>
            <filter val="07/10/2024"/>
            <filter val="07/11/2023"/>
            <filter val="07/12/2023"/>
            <filter val="08/01/2023"/>
            <filter val="08/01/2024"/>
            <filter val="08/03/2021"/>
            <filter val="08/03/2023"/>
            <filter val="08/03/2024"/>
            <filter val="08/04/2023"/>
            <filter val="08/04/2024"/>
            <filter val="08/05/2024"/>
            <filter val="08/06/2024"/>
            <filter val="09/02/2024"/>
            <filter val="09/03/2023"/>
            <filter val="09/03/2024"/>
            <filter val="09/04/2024"/>
            <filter val="09/05/2024"/>
            <filter val="09/06/2023"/>
            <filter val="09/07/2024"/>
            <filter val="09/09/2023"/>
            <filter val="09/09/2024"/>
            <filter val="09/10/2023"/>
            <filter val="10/01/2024"/>
            <filter val="10/07/2023"/>
            <filter val="10/07/2024"/>
            <filter val="10/08/2023"/>
            <filter val="10/08/2024"/>
            <filter val="10/09/2024"/>
            <filter val="11/03/2023"/>
            <filter val="11/03/2024"/>
            <filter val="11/06/2024"/>
            <filter val="11/07/2024"/>
            <filter val="11/08/2024"/>
            <filter val="11/09/2024"/>
            <filter val="11/10/2023"/>
            <filter val="12/02/2024"/>
            <filter val="12/04/2023"/>
            <filter val="12/05/2023"/>
            <filter val="12/06/2023"/>
            <filter val="12/06/2024"/>
            <filter val="12/07/2023"/>
            <filter val="12/08/2023"/>
            <filter val="12/09/2024"/>
            <filter val="12/10/2023"/>
            <filter val="12/10/2024"/>
            <filter val="12/11/2023"/>
            <filter val="13/01/2024"/>
            <filter val="13/02/2024"/>
            <filter val="13/03/2024"/>
            <filter val="13/09/2024"/>
            <filter val="13/11/2023"/>
            <filter val="14/03/2024"/>
            <filter val="14/06/2024"/>
            <filter val="14/07/2024"/>
            <filter val="14/09/2024"/>
            <filter val="14/10/2023"/>
            <filter val="14/11/2024"/>
            <filter val="15/02/2024"/>
            <filter val="15/03/2024"/>
            <filter val="15/06/2023"/>
            <filter val="15/06/2024"/>
            <filter val="15/10/2024"/>
            <filter val="15/12/2023"/>
            <filter val="15/12/2024"/>
            <filter val="16/02/2024"/>
            <filter val="16/03/2023"/>
            <filter val="16/03/2024"/>
            <filter val="16/04/2023"/>
            <filter val="16/04/2024"/>
            <filter val="16/05/2024"/>
            <filter val="16/06/2024"/>
            <filter val="16/07/2023"/>
            <filter val="16/07/2024"/>
            <filter val="16/08/2023"/>
            <filter val="16/08/2024"/>
            <filter val="17/04/2023"/>
            <filter val="17/05/2023"/>
            <filter val="17/06/2023"/>
            <filter val="17/06/2024"/>
            <filter val="17/07/2023"/>
            <filter val="17/09/2023"/>
            <filter val="17/10/2023"/>
            <filter val="18/03/2024"/>
            <filter val="18/04/2023"/>
            <filter val="18/04/2024"/>
            <filter val="18/05/2024"/>
            <filter val="18/06/2023"/>
            <filter val="18/06/2024"/>
            <filter val="18/07/2024"/>
            <filter val="18/09/2023"/>
            <filter val="18/10/2024"/>
            <filter val="18/11/2024"/>
            <filter val="19/01/2024"/>
            <filter val="19/02/2024"/>
            <filter val="19/03/2024"/>
            <filter val="19/04/2024"/>
            <filter val="19/06/2024"/>
            <filter val="19/09/2024"/>
            <filter val="19/11/2023"/>
            <filter val="20/02/2024"/>
            <filter val="20/03/2024"/>
            <filter val="20/05/2024"/>
            <filter val="20/06/2023"/>
            <filter val="20/06/2024"/>
            <filter val="20/07/2024"/>
            <filter val="20/09/2024"/>
            <filter val="20/10/2024"/>
            <filter val="20/11/2023"/>
            <filter val="20/12/2023"/>
            <filter val="21/01/2024"/>
            <filter val="21/03/2024"/>
            <filter val="21/04/2024"/>
            <filter val="21/05/2024"/>
            <filter val="21/06/2023"/>
            <filter val="21/07/2024"/>
            <filter val="21/08/2023"/>
            <filter val="21/08/2024"/>
            <filter val="21/09/2024"/>
            <filter val="21/11/2024"/>
            <filter val="22/01/2024"/>
            <filter val="22/02/2023"/>
            <filter val="22/03/2024"/>
            <filter val="22/04/2023"/>
            <filter val="22/04/2024"/>
            <filter val="22/05/2024"/>
            <filter val="22/06/2023"/>
            <filter val="22/07/2023"/>
            <filter val="23/01/2023"/>
            <filter val="23/03/2024"/>
            <filter val="23/04/2024"/>
            <filter val="23/06/2023"/>
            <filter val="23/12/2023"/>
            <filter val="24/01/2024"/>
            <filter val="24/02/2024"/>
            <filter val="24/04/2024"/>
            <filter val="24/05/2023"/>
            <filter val="24/06/2024"/>
            <filter val="24/07/2024"/>
            <filter val="24/09/2024"/>
            <filter val="25/01/2024"/>
            <filter val="25/02/2024"/>
            <filter val="25/03/2024"/>
            <filter val="25/05/2023"/>
            <filter val="25/06/2023"/>
            <filter val="26/03/2024"/>
            <filter val="26/04/2024"/>
            <filter val="26/05/2023"/>
            <filter val="26/06/2023"/>
            <filter val="26/07/2024"/>
            <filter val="26/08/2024"/>
            <filter val="26/09/2023"/>
            <filter val="26/09/2024"/>
            <filter val="27/02/2024"/>
            <filter val="27/03/2024"/>
            <filter val="27/06/2023"/>
            <filter val="27/07/2023"/>
            <filter val="27/07/2024"/>
            <filter val="27/08/2023"/>
            <filter val="27/08/2024"/>
            <filter val="27/09/2024"/>
            <filter val="28/02/2023"/>
            <filter val="28/02/2024"/>
            <filter val="28/03/2024"/>
            <filter val="28/07/2023"/>
            <filter val="28/08/2024"/>
            <filter val="28/09/2023"/>
            <filter val="28/09/2024"/>
            <filter val="28/11/2023"/>
            <filter val="29/02/2024"/>
            <filter val="29/03/2024"/>
            <filter val="29/04/2024"/>
            <filter val="29/06/2024"/>
            <filter val="29/07/2023"/>
            <filter val="29/08/2023"/>
            <filter val="29/08/2024"/>
            <filter val="29/10/2024"/>
            <filter val="29/11/2023"/>
            <filter val="30/03/2023"/>
            <filter val="30/03/2024"/>
            <filter val="30/05/2024"/>
            <filter val="30/06/2023"/>
            <filter val="30/08/2023"/>
            <filter val="30/08/2024"/>
            <filter val="30/09/2023"/>
            <filter val="30/11/2023"/>
            <filter val="31/01/2023"/>
            <filter val="31/01/2024"/>
            <filter val="31/02/2023"/>
            <filter val="31/03/2023"/>
            <filter val="31/03/2025"/>
            <filter val="31/07/2023"/>
            <filter val="31/07/2025"/>
            <filter val="31/10/2023"/>
            <filter val="31/12/2023"/>
            <filter val="31/12/2024"/>
            <filter val="TBA"/>
          </filters>
        </filterColumn>
        <filterColumn colId="12">
          <filters>
            <filter val="ALICE"/>
            <filter val="Andy"/>
          </filters>
        </filterColumn>
      </autoFilter>
    </customSheetView>
    <customSheetView guid="{2EA402D0-DDBD-43F3-9E3C-D1DE175F7E90}" filter="1" showAutoFilter="1">
      <pageMargins left="0.7" right="0.7" top="0.75" bottom="0.75" header="0.3" footer="0.3"/>
      <autoFilter ref="A1:BF902" xr:uid="{5E7C78EC-870A-4688-8816-02484BD2CCA4}">
        <filterColumn colId="10">
          <filters>
            <filter val="Bolloré Transport &amp; logistics"/>
            <filter val="Compagnie Africaine d'Aviation - CAA"/>
            <filter val="Compagnie Africaine d'Aviation / CAA"/>
            <filter val="Compagnie Africaine d'Aviation / CAA - GOMA"/>
            <filter val="Compagnie Africaine d'Aviation / CAA - LUBUMBASHI"/>
            <filter val="Teichmann Group / T3 projects"/>
          </filters>
        </filterColumn>
      </autoFilter>
    </customSheetView>
    <customSheetView guid="{D957A83B-5E90-4E7B-B836-9A4201E9D393}" filter="1" showAutoFilter="1">
      <pageMargins left="0.7" right="0.7" top="0.75" bottom="0.75" header="0.3" footer="0.3"/>
      <autoFilter ref="A1:BF660" xr:uid="{17D2C789-2179-44BC-9427-3BA079D2F8EB}">
        <filterColumn colId="10">
          <filters>
            <filter val="All Terrain DRC Service ( ATS)"/>
            <filter val="CMA CGM RDC SA"/>
            <filter val="Compagnie Africaine d'Aviation / CAA - LUBUMBASHI"/>
            <filter val="ERG / Boss Mining ( Metalkol)"/>
            <filter val="ERG / Metalkol ( Boss mining)"/>
            <filter val="FOURTUNE CONSTRUCTION CONGO (Group LAXMAN)"/>
            <filter val="Glencore / Mutanda Mining"/>
            <filter val="GROUP VIVENDI AFRICA RDC ( GVA RDC)"/>
            <filter val="GROUPE  EUROPEEN DE DEVELOPPEMENT CONGO SARLU"/>
            <filter val="HAVAS AFRICA RDC"/>
            <filter val="MASULUKA NDAMBAKASA Francis"/>
            <filter val="Optorg / Tractafric Equipement - Katanga Motors - Tractafric Motor Corporation"/>
            <filter val="ORANGE COMPUTERS"/>
            <filter val="SERVICE MAINTENANCE SOLUTION ( SMS)"/>
            <filter val="SOCIÉTÉ FINANCIERE D’ASSURANCES CONGO ( SFA CONGO)"/>
          </filters>
        </filterColumn>
      </autoFilter>
    </customSheetView>
    <customSheetView guid="{787AE3FB-2284-4E7D-9241-9C5511C458AD}" filter="1" showAutoFilter="1">
      <pageMargins left="0.7" right="0.7" top="0.75" bottom="0.75" header="0.3" footer="0.3"/>
      <autoFilter ref="A1:BE902" xr:uid="{29F18B92-22D2-4B56-98CD-C5098B15A45E}">
        <filterColumn colId="10">
          <filters>
            <filter val="Bolloré Transport &amp; logistics"/>
            <filter val="HELIOS INFRACO DRC SARL ( HT)"/>
            <filter val="Teichmann Group / T3 projects"/>
          </filters>
        </filterColumn>
      </autoFilter>
    </customSheetView>
    <customSheetView guid="{5491847E-D2CD-4C6B-B82A-4D23B39E0FEB}" filter="1" showAutoFilter="1">
      <pageMargins left="0.7" right="0.7" top="0.75" bottom="0.75" header="0.3" footer="0.3"/>
      <autoFilter ref="A1:BE10" xr:uid="{2EDF8DDE-1216-472D-BA96-97E5DD78AB20}"/>
    </customSheetView>
    <customSheetView guid="{2EA402D0-DDBD-43F3-9E3C-D1DE175F7E90}" filter="1" showAutoFilter="1">
      <pageMargins left="0.7" right="0.7" top="0.75" bottom="0.75" header="0.3" footer="0.3"/>
      <autoFilter ref="A1:BE212" xr:uid="{B09EB262-32C0-46C0-B43E-937321D8F18A}"/>
    </customSheetView>
    <customSheetView guid="{8DF0E294-742D-48F3-BDD0-74431B9D34E6}" filter="1" showAutoFilter="1">
      <pageMargins left="0.7" right="0.7" top="0.75" bottom="0.75" header="0.3" footer="0.3"/>
      <autoFilter ref="A1:BF878" xr:uid="{DB7CFABF-B30D-4C8C-AD7F-B883E1CFFEB8}"/>
    </customSheetView>
  </customSheetViews>
  <printOptions horizontalCentered="1"/>
  <pageMargins left="0" right="0" top="0.74803149606299213" bottom="0.74803149606299213" header="0" footer="0"/>
  <pageSetup scale="34" orientation="landscape" r:id="rId1"/>
  <headerFooter>
    <oddHeader>&amp;CProduction HELIOS / LOCKTON - 2023</oddHeader>
  </headerFooter>
  <colBreaks count="1" manualBreakCount="1">
    <brk id="34" man="1"/>
  </col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0000000}">
          <x14:formula1>
            <xm:f>Params!$H$4:$H$15</xm:f>
          </x14:formula1>
          <xm:sqref>Q2:R10</xm:sqref>
        </x14:dataValidation>
        <x14:dataValidation type="list" allowBlank="1" xr:uid="{00000000-0002-0000-0000-000002000000}">
          <x14:formula1>
            <xm:f>Params!$D$4:$D$15</xm:f>
          </x14:formula1>
          <xm:sqref>AO2:AO10</xm:sqref>
        </x14:dataValidation>
        <x14:dataValidation type="list" allowBlank="1" xr:uid="{00000000-0002-0000-0000-000003000000}">
          <x14:formula1>
            <xm:f>Params!$L$4:$L$9</xm:f>
          </x14:formula1>
          <xm:sqref>BB2:BB10</xm:sqref>
        </x14:dataValidation>
        <x14:dataValidation type="list" allowBlank="1" showErrorMessage="1" xr:uid="{00000000-0002-0000-0000-000004000000}">
          <x14:formula1>
            <xm:f>Params!$A$1:$A$2</xm:f>
          </x14:formula1>
          <xm:sqref>B2:B10</xm:sqref>
        </x14:dataValidation>
        <x14:dataValidation type="list" allowBlank="1" showErrorMessage="1" xr:uid="{00000000-0002-0000-0000-000005000000}">
          <x14:formula1>
            <xm:f>Params!$I$4:$I$9</xm:f>
          </x14:formula1>
          <xm:sqref>M2:M10</xm:sqref>
        </x14:dataValidation>
        <x14:dataValidation type="list" allowBlank="1" showErrorMessage="1" xr:uid="{00000000-0002-0000-0000-000006000000}">
          <x14:formula1>
            <xm:f>Params!$F$4:$F$13</xm:f>
          </x14:formula1>
          <xm:sqref>P2:P10</xm:sqref>
        </x14:dataValidation>
        <x14:dataValidation type="list" allowBlank="1" xr:uid="{00000000-0002-0000-0000-000008000000}">
          <x14:formula1>
            <xm:f>Params!$K$4:$K$11</xm:f>
          </x14:formula1>
          <xm:sqref>I2:I10</xm:sqref>
        </x14:dataValidation>
        <x14:dataValidation type="list" allowBlank="1" showErrorMessage="1" xr:uid="{00000000-0002-0000-0000-00000A000000}">
          <x14:formula1>
            <xm:f>Params!$G$4:$G$30</xm:f>
          </x14:formula1>
          <xm:sqref>O2:O10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showGridLines="0" workbookViewId="0"/>
  </sheetViews>
  <sheetFormatPr baseColWidth="10" defaultColWidth="14.42578125" defaultRowHeight="15.75" customHeight="1" x14ac:dyDescent="0.2"/>
  <cols>
    <col min="2" max="2" width="13" customWidth="1"/>
    <col min="3" max="3" width="15.7109375" customWidth="1"/>
    <col min="4" max="4" width="10.7109375" customWidth="1"/>
    <col min="5" max="5" width="18.85546875" customWidth="1"/>
    <col min="6" max="6" width="10.42578125" customWidth="1"/>
    <col min="7" max="7" width="11.28515625" customWidth="1"/>
    <col min="8" max="8" width="11.85546875" customWidth="1"/>
    <col min="9" max="9" width="14.7109375" customWidth="1"/>
  </cols>
  <sheetData>
    <row r="1" spans="1:2" ht="15.75" customHeight="1" x14ac:dyDescent="0.2">
      <c r="A1" s="10" t="s">
        <v>0</v>
      </c>
      <c r="B1" s="9" t="s">
        <v>96</v>
      </c>
    </row>
    <row r="3" spans="1:2" ht="15.75" customHeight="1" x14ac:dyDescent="0.2">
      <c r="A3" s="7" t="s">
        <v>12</v>
      </c>
    </row>
    <row r="4" spans="1:2" ht="15.75" customHeight="1" x14ac:dyDescent="0.2">
      <c r="A4" s="8" t="s">
        <v>76</v>
      </c>
    </row>
    <row r="5" spans="1:2" ht="15.75" customHeight="1" x14ac:dyDescent="0.2">
      <c r="A5" s="9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2"/>
  <sheetViews>
    <sheetView workbookViewId="0"/>
  </sheetViews>
  <sheetFormatPr baseColWidth="10" defaultColWidth="14.42578125" defaultRowHeight="15.75" customHeight="1" x14ac:dyDescent="0.2"/>
  <cols>
    <col min="1" max="1" width="11.42578125" customWidth="1"/>
    <col min="2" max="2" width="21.28515625" customWidth="1"/>
    <col min="3" max="3" width="13.85546875" customWidth="1"/>
    <col min="4" max="4" width="15.42578125" customWidth="1"/>
    <col min="5" max="5" width="12" customWidth="1"/>
    <col min="6" max="6" width="18.7109375" customWidth="1"/>
    <col min="7" max="7" width="22.5703125" customWidth="1"/>
    <col min="8" max="8" width="12.5703125" customWidth="1"/>
    <col min="9" max="9" width="23.28515625" customWidth="1"/>
    <col min="10" max="10" width="14.28515625" customWidth="1"/>
    <col min="11" max="12" width="23.85546875" customWidth="1"/>
    <col min="13" max="26" width="11.42578125" customWidth="1"/>
  </cols>
  <sheetData>
    <row r="1" spans="1:12" ht="14.25" customHeight="1" x14ac:dyDescent="0.2">
      <c r="A1" s="1" t="s">
        <v>59</v>
      </c>
    </row>
    <row r="2" spans="1:12" ht="14.25" customHeight="1" x14ac:dyDescent="0.2">
      <c r="A2" s="1" t="s">
        <v>97</v>
      </c>
    </row>
    <row r="3" spans="1:12" ht="14.25" customHeight="1" x14ac:dyDescent="0.25">
      <c r="D3" s="3" t="s">
        <v>40</v>
      </c>
      <c r="E3" s="3" t="s">
        <v>151</v>
      </c>
      <c r="F3" s="3" t="s">
        <v>152</v>
      </c>
      <c r="G3" s="3" t="s">
        <v>153</v>
      </c>
      <c r="H3" s="3" t="s">
        <v>16</v>
      </c>
      <c r="I3" s="3" t="s">
        <v>154</v>
      </c>
      <c r="J3" s="3" t="s">
        <v>155</v>
      </c>
      <c r="K3" s="4" t="s">
        <v>8</v>
      </c>
      <c r="L3" s="4" t="s">
        <v>53</v>
      </c>
    </row>
    <row r="4" spans="1:12" ht="14.25" customHeight="1" x14ac:dyDescent="0.25">
      <c r="D4" s="1" t="s">
        <v>68</v>
      </c>
      <c r="E4" s="1" t="s">
        <v>58</v>
      </c>
      <c r="F4" s="5" t="s">
        <v>83</v>
      </c>
      <c r="G4" s="1" t="s">
        <v>112</v>
      </c>
      <c r="H4" s="1" t="s">
        <v>67</v>
      </c>
      <c r="I4" s="1" t="s">
        <v>65</v>
      </c>
      <c r="J4" s="1" t="s">
        <v>156</v>
      </c>
      <c r="K4" s="2" t="s">
        <v>71</v>
      </c>
      <c r="L4" s="2" t="s">
        <v>102</v>
      </c>
    </row>
    <row r="5" spans="1:12" ht="14.25" customHeight="1" x14ac:dyDescent="0.25">
      <c r="D5" s="1" t="s">
        <v>100</v>
      </c>
      <c r="E5" s="1" t="s">
        <v>95</v>
      </c>
      <c r="F5" s="5" t="s">
        <v>85</v>
      </c>
      <c r="G5" s="1" t="s">
        <v>94</v>
      </c>
      <c r="H5" s="1" t="s">
        <v>146</v>
      </c>
      <c r="I5" s="1" t="s">
        <v>61</v>
      </c>
      <c r="J5" s="1" t="s">
        <v>77</v>
      </c>
      <c r="K5" s="2" t="s">
        <v>64</v>
      </c>
      <c r="L5" s="2" t="s">
        <v>157</v>
      </c>
    </row>
    <row r="6" spans="1:12" ht="14.25" customHeight="1" x14ac:dyDescent="0.25">
      <c r="D6" s="1" t="s">
        <v>92</v>
      </c>
      <c r="E6" s="1" t="s">
        <v>106</v>
      </c>
      <c r="F6" s="5" t="s">
        <v>108</v>
      </c>
      <c r="G6" s="1" t="s">
        <v>89</v>
      </c>
      <c r="H6" s="1" t="s">
        <v>72</v>
      </c>
      <c r="I6" s="1" t="s">
        <v>77</v>
      </c>
      <c r="J6" s="1" t="s">
        <v>158</v>
      </c>
      <c r="K6" s="2" t="s">
        <v>60</v>
      </c>
      <c r="L6" s="1" t="s">
        <v>159</v>
      </c>
    </row>
    <row r="7" spans="1:12" ht="14.25" customHeight="1" x14ac:dyDescent="0.25">
      <c r="D7" s="1" t="s">
        <v>160</v>
      </c>
      <c r="E7" s="1" t="s">
        <v>103</v>
      </c>
      <c r="F7" s="5" t="s">
        <v>81</v>
      </c>
      <c r="G7" s="1" t="s">
        <v>161</v>
      </c>
      <c r="H7" s="1" t="s">
        <v>87</v>
      </c>
      <c r="I7" s="1" t="s">
        <v>162</v>
      </c>
      <c r="K7" s="2" t="s">
        <v>124</v>
      </c>
      <c r="L7" s="2" t="s">
        <v>114</v>
      </c>
    </row>
    <row r="8" spans="1:12" ht="14.25" customHeight="1" x14ac:dyDescent="0.25">
      <c r="D8" s="1" t="s">
        <v>104</v>
      </c>
      <c r="E8" s="1" t="s">
        <v>96</v>
      </c>
      <c r="F8" s="5" t="s">
        <v>62</v>
      </c>
      <c r="G8" s="1" t="s">
        <v>107</v>
      </c>
      <c r="H8" s="1" t="s">
        <v>91</v>
      </c>
      <c r="I8" s="1" t="s">
        <v>163</v>
      </c>
      <c r="J8" s="1" t="s">
        <v>164</v>
      </c>
      <c r="K8" s="1" t="s">
        <v>98</v>
      </c>
      <c r="L8" s="2" t="s">
        <v>93</v>
      </c>
    </row>
    <row r="9" spans="1:12" ht="14.25" customHeight="1" x14ac:dyDescent="0.25">
      <c r="D9" s="1" t="s">
        <v>165</v>
      </c>
      <c r="E9" s="1" t="s">
        <v>133</v>
      </c>
      <c r="F9" s="5" t="s">
        <v>113</v>
      </c>
      <c r="G9" s="1" t="s">
        <v>142</v>
      </c>
      <c r="H9" s="1" t="s">
        <v>149</v>
      </c>
      <c r="I9" s="1" t="s">
        <v>76</v>
      </c>
      <c r="K9" s="1" t="s">
        <v>144</v>
      </c>
      <c r="L9" s="6" t="s">
        <v>109</v>
      </c>
    </row>
    <row r="10" spans="1:12" ht="14.25" customHeight="1" x14ac:dyDescent="0.25">
      <c r="D10" s="1" t="s">
        <v>101</v>
      </c>
      <c r="E10" s="1" t="s">
        <v>122</v>
      </c>
      <c r="F10" s="5" t="s">
        <v>90</v>
      </c>
      <c r="G10" s="1" t="s">
        <v>123</v>
      </c>
      <c r="H10" s="1" t="s">
        <v>74</v>
      </c>
      <c r="K10" s="1" t="s">
        <v>140</v>
      </c>
    </row>
    <row r="11" spans="1:12" ht="14.25" customHeight="1" x14ac:dyDescent="0.25">
      <c r="D11" s="1" t="s">
        <v>166</v>
      </c>
      <c r="E11" s="1" t="s">
        <v>135</v>
      </c>
      <c r="F11" s="5" t="s">
        <v>73</v>
      </c>
      <c r="G11" s="1" t="s">
        <v>82</v>
      </c>
      <c r="H11" s="1" t="s">
        <v>131</v>
      </c>
      <c r="K11" s="1" t="s">
        <v>147</v>
      </c>
    </row>
    <row r="12" spans="1:12" ht="14.25" customHeight="1" x14ac:dyDescent="0.25">
      <c r="D12" s="1" t="s">
        <v>75</v>
      </c>
      <c r="E12" s="1" t="s">
        <v>141</v>
      </c>
      <c r="F12" s="5" t="s">
        <v>116</v>
      </c>
      <c r="G12" s="1" t="s">
        <v>88</v>
      </c>
      <c r="H12" s="1" t="s">
        <v>63</v>
      </c>
    </row>
    <row r="13" spans="1:12" ht="14.25" customHeight="1" x14ac:dyDescent="0.25">
      <c r="D13" s="1" t="s">
        <v>167</v>
      </c>
      <c r="E13" s="1" t="s">
        <v>148</v>
      </c>
      <c r="F13" s="5" t="s">
        <v>70</v>
      </c>
      <c r="G13" s="1" t="s">
        <v>136</v>
      </c>
      <c r="H13" s="1" t="s">
        <v>168</v>
      </c>
    </row>
    <row r="14" spans="1:12" ht="14.25" customHeight="1" x14ac:dyDescent="0.25">
      <c r="D14" s="1" t="s">
        <v>120</v>
      </c>
      <c r="E14" s="1" t="s">
        <v>119</v>
      </c>
      <c r="F14" s="5"/>
      <c r="G14" s="1" t="s">
        <v>84</v>
      </c>
      <c r="H14" s="1" t="s">
        <v>111</v>
      </c>
    </row>
    <row r="15" spans="1:12" ht="14.25" customHeight="1" x14ac:dyDescent="0.25">
      <c r="D15" s="1" t="s">
        <v>105</v>
      </c>
      <c r="E15" s="1" t="s">
        <v>169</v>
      </c>
      <c r="F15" s="5"/>
      <c r="G15" s="1" t="s">
        <v>79</v>
      </c>
      <c r="H15" s="1" t="s">
        <v>86</v>
      </c>
    </row>
    <row r="16" spans="1:12" ht="14.25" customHeight="1" x14ac:dyDescent="0.25">
      <c r="F16" s="5"/>
      <c r="G16" s="1" t="s">
        <v>73</v>
      </c>
      <c r="H16" s="2" t="s">
        <v>170</v>
      </c>
    </row>
    <row r="17" spans="7:7" ht="14.25" customHeight="1" x14ac:dyDescent="0.2">
      <c r="G17" s="1" t="s">
        <v>139</v>
      </c>
    </row>
    <row r="18" spans="7:7" ht="14.25" customHeight="1" x14ac:dyDescent="0.2">
      <c r="G18" s="1" t="s">
        <v>110</v>
      </c>
    </row>
    <row r="19" spans="7:7" ht="14.25" customHeight="1" x14ac:dyDescent="0.2">
      <c r="G19" s="1" t="s">
        <v>80</v>
      </c>
    </row>
    <row r="20" spans="7:7" ht="14.25" customHeight="1" x14ac:dyDescent="0.2">
      <c r="G20" s="1" t="s">
        <v>69</v>
      </c>
    </row>
    <row r="21" spans="7:7" ht="14.25" customHeight="1" x14ac:dyDescent="0.2">
      <c r="G21" s="1" t="s">
        <v>62</v>
      </c>
    </row>
    <row r="22" spans="7:7" ht="14.25" customHeight="1" x14ac:dyDescent="0.2">
      <c r="G22" s="1" t="s">
        <v>143</v>
      </c>
    </row>
    <row r="23" spans="7:7" ht="14.25" customHeight="1" x14ac:dyDescent="0.2">
      <c r="G23" s="1" t="s">
        <v>134</v>
      </c>
    </row>
    <row r="24" spans="7:7" ht="14.25" customHeight="1" x14ac:dyDescent="0.2">
      <c r="G24" s="1" t="s">
        <v>99</v>
      </c>
    </row>
    <row r="25" spans="7:7" ht="14.25" customHeight="1" x14ac:dyDescent="0.2">
      <c r="G25" s="1" t="s">
        <v>171</v>
      </c>
    </row>
    <row r="26" spans="7:7" ht="14.25" customHeight="1" x14ac:dyDescent="0.2">
      <c r="G26" s="1" t="s">
        <v>121</v>
      </c>
    </row>
    <row r="27" spans="7:7" ht="14.25" customHeight="1" x14ac:dyDescent="0.2">
      <c r="G27" s="1" t="s">
        <v>115</v>
      </c>
    </row>
    <row r="28" spans="7:7" ht="14.25" customHeight="1" x14ac:dyDescent="0.2">
      <c r="G28" s="1" t="s">
        <v>145</v>
      </c>
    </row>
    <row r="29" spans="7:7" ht="14.25" customHeight="1" x14ac:dyDescent="0.2">
      <c r="G29" s="1" t="s">
        <v>117</v>
      </c>
    </row>
    <row r="30" spans="7:7" ht="14.25" customHeight="1" x14ac:dyDescent="0.2">
      <c r="G30" s="1" t="s">
        <v>118</v>
      </c>
    </row>
    <row r="31" spans="7:7" ht="14.25" customHeight="1" x14ac:dyDescent="0.2"/>
    <row r="32" spans="7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autoFilter ref="D3:L30" xr:uid="{00000000-0009-0000-0000-000002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</vt:lpstr>
      <vt:lpstr>Synthèse Mars 2022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2023-11-24T10:56:55Z</cp:lastPrinted>
  <dcterms:modified xsi:type="dcterms:W3CDTF">2023-11-24T12:21:42Z</dcterms:modified>
</cp:coreProperties>
</file>