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xr:revisionPtr revIDLastSave="0" documentId="13_ncr:1_{34D35DA4-C3F2-47B1-8F46-2B8333F188AB}" xr6:coauthVersionLast="38" xr6:coauthVersionMax="38" xr10:uidLastSave="{00000000-0000-0000-0000-000000000000}"/>
  <bookViews>
    <workbookView xWindow="0" yWindow="0" windowWidth="28800" windowHeight="12915" xr2:uid="{8E11CBDD-4EF5-4316-B05D-D67305844000}"/>
  </bookViews>
  <sheets>
    <sheet name="Summary" sheetId="7" r:id="rId1"/>
    <sheet name="Register" sheetId="3" r:id="rId2"/>
    <sheet name="TAX Report" sheetId="8" r:id="rId3"/>
    <sheet name="Balance" sheetId="6" r:id="rId4"/>
    <sheet name="FIFO Table" sheetId="4" r:id="rId5"/>
    <sheet name="Rates" sheetId="5" r:id="rId6"/>
  </sheets>
  <definedNames>
    <definedName name="ExternalData_1" localSheetId="5" hidden="1">Rates!$B$2:$J$102</definedName>
    <definedName name="P_End" localSheetId="2">'TAX Report'!$F$3</definedName>
    <definedName name="P_Start" localSheetId="2">'TAX Report'!$E$3</definedName>
    <definedName name="Tax_Rate" localSheetId="2">'TAX Report'!$J$2</definedName>
    <definedName name="Token" localSheetId="4">'FIFO Table'!$B$2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B120" i="3"/>
  <c r="B121" i="3"/>
  <c r="B122" i="3"/>
  <c r="B123" i="3"/>
  <c r="B124" i="3"/>
  <c r="C120" i="3"/>
  <c r="N120" i="3" s="1" a="1"/>
  <c r="N120" i="3" s="1"/>
  <c r="C121" i="3"/>
  <c r="O121" i="3" s="1" a="1"/>
  <c r="O121" i="3" s="1"/>
  <c r="C122" i="3"/>
  <c r="N122" i="3" s="1" a="1"/>
  <c r="N122" i="3" s="1"/>
  <c r="C123" i="3"/>
  <c r="L123" i="3" s="1" a="1"/>
  <c r="L123" i="3" s="1"/>
  <c r="C124" i="3"/>
  <c r="N124" i="3" s="1" a="1"/>
  <c r="N124" i="3" s="1"/>
  <c r="K120" i="3"/>
  <c r="K121" i="3"/>
  <c r="K122" i="3"/>
  <c r="K123" i="3"/>
  <c r="K124" i="3"/>
  <c r="N123" i="3" a="1"/>
  <c r="N123" i="3" s="1"/>
  <c r="O123" i="3" a="1"/>
  <c r="O123" i="3" s="1"/>
  <c r="B111" i="3"/>
  <c r="B112" i="3"/>
  <c r="B113" i="3"/>
  <c r="B114" i="3"/>
  <c r="B115" i="3"/>
  <c r="B116" i="3"/>
  <c r="B117" i="3"/>
  <c r="B118" i="3"/>
  <c r="B119" i="3"/>
  <c r="C111" i="3"/>
  <c r="N111" i="3" s="1" a="1"/>
  <c r="N111" i="3" s="1"/>
  <c r="C112" i="3"/>
  <c r="N112" i="3" s="1" a="1"/>
  <c r="N112" i="3" s="1"/>
  <c r="C113" i="3"/>
  <c r="L113" i="3" s="1" a="1"/>
  <c r="L113" i="3" s="1"/>
  <c r="C114" i="3"/>
  <c r="N114" i="3" s="1" a="1"/>
  <c r="N114" i="3" s="1"/>
  <c r="C115" i="3"/>
  <c r="L115" i="3" s="1" a="1"/>
  <c r="L115" i="3" s="1"/>
  <c r="C116" i="3"/>
  <c r="N116" i="3" s="1" a="1"/>
  <c r="N116" i="3" s="1"/>
  <c r="C117" i="3"/>
  <c r="N117" i="3" s="1" a="1"/>
  <c r="N117" i="3" s="1"/>
  <c r="C118" i="3"/>
  <c r="N118" i="3" s="1" a="1"/>
  <c r="N118" i="3" s="1"/>
  <c r="C119" i="3"/>
  <c r="N119" i="3" s="1" a="1"/>
  <c r="N119" i="3" s="1"/>
  <c r="K111" i="3"/>
  <c r="K112" i="3"/>
  <c r="K113" i="3"/>
  <c r="K114" i="3"/>
  <c r="K115" i="3"/>
  <c r="K116" i="3"/>
  <c r="K117" i="3"/>
  <c r="K118" i="3"/>
  <c r="K119" i="3"/>
  <c r="L119" i="3" a="1"/>
  <c r="L119" i="3" s="1"/>
  <c r="O119" i="3" a="1"/>
  <c r="O119" i="3" s="1"/>
  <c r="L94" i="3" a="1"/>
  <c r="L94" i="3" s="1"/>
  <c r="N94" i="3" a="1"/>
  <c r="N94" i="3" s="1"/>
  <c r="O94" i="3" a="1"/>
  <c r="O94" i="3" s="1"/>
  <c r="B102" i="3"/>
  <c r="B103" i="3"/>
  <c r="B104" i="3"/>
  <c r="B105" i="3"/>
  <c r="B106" i="3"/>
  <c r="B107" i="3"/>
  <c r="B108" i="3"/>
  <c r="B109" i="3"/>
  <c r="B110" i="3"/>
  <c r="C102" i="3"/>
  <c r="N102" i="3" s="1" a="1"/>
  <c r="N102" i="3" s="1"/>
  <c r="C103" i="3"/>
  <c r="L103" i="3" s="1" a="1"/>
  <c r="L103" i="3" s="1"/>
  <c r="C104" i="3"/>
  <c r="L104" i="3" s="1" a="1"/>
  <c r="L104" i="3" s="1"/>
  <c r="C105" i="3"/>
  <c r="L105" i="3" s="1" a="1"/>
  <c r="L105" i="3" s="1"/>
  <c r="C106" i="3"/>
  <c r="L106" i="3" s="1" a="1"/>
  <c r="L106" i="3" s="1"/>
  <c r="C107" i="3"/>
  <c r="O107" i="3" s="1" a="1"/>
  <c r="O107" i="3" s="1"/>
  <c r="C108" i="3"/>
  <c r="L108" i="3" s="1" a="1"/>
  <c r="L108" i="3" s="1"/>
  <c r="C109" i="3"/>
  <c r="L109" i="3" s="1" a="1"/>
  <c r="L109" i="3" s="1"/>
  <c r="C110" i="3"/>
  <c r="N110" i="3" s="1" a="1"/>
  <c r="N110" i="3" s="1"/>
  <c r="K102" i="3"/>
  <c r="K103" i="3"/>
  <c r="K104" i="3"/>
  <c r="K105" i="3"/>
  <c r="K106" i="3"/>
  <c r="K107" i="3"/>
  <c r="K108" i="3"/>
  <c r="K109" i="3"/>
  <c r="K110" i="3"/>
  <c r="L102" i="3" a="1"/>
  <c r="L102" i="3" s="1"/>
  <c r="L110" i="3" a="1"/>
  <c r="L110" i="3" s="1"/>
  <c r="N106" i="3" a="1"/>
  <c r="N106" i="3" s="1"/>
  <c r="O106" i="3" a="1"/>
  <c r="O106" i="3" s="1"/>
  <c r="B93" i="3"/>
  <c r="B95" i="3"/>
  <c r="B96" i="3"/>
  <c r="B97" i="3"/>
  <c r="B98" i="3"/>
  <c r="B99" i="3"/>
  <c r="B100" i="3"/>
  <c r="B101" i="3"/>
  <c r="C93" i="3"/>
  <c r="O93" i="3" s="1" a="1"/>
  <c r="O93" i="3" s="1"/>
  <c r="C95" i="3"/>
  <c r="L95" i="3" s="1" a="1"/>
  <c r="L95" i="3" s="1"/>
  <c r="C96" i="3"/>
  <c r="L96" i="3" s="1" a="1"/>
  <c r="L96" i="3" s="1"/>
  <c r="C97" i="3"/>
  <c r="N97" i="3" s="1" a="1"/>
  <c r="N97" i="3" s="1"/>
  <c r="C98" i="3"/>
  <c r="O98" i="3" s="1" a="1"/>
  <c r="O98" i="3" s="1"/>
  <c r="C99" i="3"/>
  <c r="O99" i="3" s="1" a="1"/>
  <c r="O99" i="3" s="1"/>
  <c r="C100" i="3"/>
  <c r="L100" i="3" s="1" a="1"/>
  <c r="L100" i="3" s="1"/>
  <c r="C101" i="3"/>
  <c r="N101" i="3" s="1" a="1"/>
  <c r="N101" i="3" s="1"/>
  <c r="K93" i="3"/>
  <c r="K95" i="3"/>
  <c r="K96" i="3"/>
  <c r="K97" i="3"/>
  <c r="K98" i="3"/>
  <c r="K99" i="3"/>
  <c r="K100" i="3"/>
  <c r="K101" i="3"/>
  <c r="L99" i="3" a="1"/>
  <c r="L99" i="3" s="1"/>
  <c r="N96" i="3" a="1"/>
  <c r="N96" i="3" s="1"/>
  <c r="N99" i="3" a="1"/>
  <c r="N99" i="3" s="1"/>
  <c r="N100" i="3" a="1"/>
  <c r="N100" i="3" s="1"/>
  <c r="O96" i="3" a="1"/>
  <c r="O96" i="3" s="1"/>
  <c r="O100" i="3" a="1"/>
  <c r="O100" i="3" s="1"/>
  <c r="B29" i="8"/>
  <c r="B30" i="8"/>
  <c r="B31" i="8"/>
  <c r="B32" i="8"/>
  <c r="B33" i="8"/>
  <c r="B34" i="8"/>
  <c r="B35" i="8"/>
  <c r="B36" i="8"/>
  <c r="B37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6" i="8"/>
  <c r="B7" i="8"/>
  <c r="B8" i="8"/>
  <c r="B9" i="8"/>
  <c r="B10" i="8"/>
  <c r="B11" i="8"/>
  <c r="B12" i="8"/>
  <c r="B13" i="8"/>
  <c r="B14" i="8"/>
  <c r="B15" i="8"/>
  <c r="L93" i="3" l="1" a="1"/>
  <c r="L93" i="3" s="1"/>
  <c r="L118" i="3" a="1"/>
  <c r="L118" i="3" s="1"/>
  <c r="O118" i="3" a="1"/>
  <c r="O118" i="3" s="1"/>
  <c r="L114" i="3" a="1"/>
  <c r="L114" i="3" s="1"/>
  <c r="O102" i="3" a="1"/>
  <c r="O102" i="3" s="1"/>
  <c r="O114" i="3" a="1"/>
  <c r="O114" i="3" s="1"/>
  <c r="N121" i="3" a="1"/>
  <c r="N121" i="3" s="1"/>
  <c r="O111" i="3" a="1"/>
  <c r="O111" i="3" s="1"/>
  <c r="L111" i="3" a="1"/>
  <c r="L111" i="3" s="1"/>
  <c r="O124" i="3" a="1"/>
  <c r="O124" i="3" s="1"/>
  <c r="O97" i="3" a="1"/>
  <c r="O97" i="3" s="1"/>
  <c r="O120" i="3" a="1"/>
  <c r="O120" i="3" s="1"/>
  <c r="L122" i="3" a="1"/>
  <c r="L122" i="3" s="1"/>
  <c r="O101" i="3" a="1"/>
  <c r="O101" i="3" s="1"/>
  <c r="O112" i="3" a="1"/>
  <c r="O112" i="3" s="1"/>
  <c r="L121" i="3" a="1"/>
  <c r="L121" i="3" s="1"/>
  <c r="N93" i="3" a="1"/>
  <c r="N93" i="3" s="1"/>
  <c r="L98" i="3" a="1"/>
  <c r="L98" i="3" s="1"/>
  <c r="N98" i="3" a="1"/>
  <c r="N98" i="3" s="1"/>
  <c r="L101" i="3" a="1"/>
  <c r="L101" i="3" s="1"/>
  <c r="L97" i="3" a="1"/>
  <c r="L97" i="3" s="1"/>
  <c r="O116" i="3" a="1"/>
  <c r="O116" i="3" s="1"/>
  <c r="L117" i="3" a="1"/>
  <c r="L117" i="3" s="1"/>
  <c r="O122" i="3" a="1"/>
  <c r="O122" i="3" s="1"/>
  <c r="O115" i="3" a="1"/>
  <c r="O115" i="3" s="1"/>
  <c r="N113" i="3" a="1"/>
  <c r="N113" i="3" s="1"/>
  <c r="O95" i="3" a="1"/>
  <c r="O95" i="3" s="1"/>
  <c r="N95" i="3" a="1"/>
  <c r="N95" i="3" s="1"/>
  <c r="O117" i="3" a="1"/>
  <c r="O117" i="3" s="1"/>
  <c r="L124" i="3" a="1"/>
  <c r="L124" i="3" s="1"/>
  <c r="L120" i="3" a="1"/>
  <c r="L120" i="3" s="1"/>
  <c r="O113" i="3" a="1"/>
  <c r="O113" i="3" s="1"/>
  <c r="N115" i="3" a="1"/>
  <c r="N115" i="3" s="1"/>
  <c r="L116" i="3" a="1"/>
  <c r="L116" i="3" s="1"/>
  <c r="L112" i="3" a="1"/>
  <c r="L112" i="3" s="1"/>
  <c r="O103" i="3" a="1"/>
  <c r="O103" i="3" s="1"/>
  <c r="L107" i="3" a="1"/>
  <c r="L107" i="3" s="1"/>
  <c r="O110" i="3" a="1"/>
  <c r="O110" i="3" s="1"/>
  <c r="N107" i="3" a="1"/>
  <c r="N107" i="3" s="1"/>
  <c r="N103" i="3" a="1"/>
  <c r="N103" i="3" s="1"/>
  <c r="O109" i="3" a="1"/>
  <c r="O109" i="3" s="1"/>
  <c r="O105" i="3" a="1"/>
  <c r="O105" i="3" s="1"/>
  <c r="N105" i="3" a="1"/>
  <c r="N105" i="3" s="1"/>
  <c r="O108" i="3" a="1"/>
  <c r="O108" i="3" s="1"/>
  <c r="O104" i="3" a="1"/>
  <c r="O104" i="3" s="1"/>
  <c r="N109" i="3" a="1"/>
  <c r="N109" i="3" s="1"/>
  <c r="N108" i="3" a="1"/>
  <c r="N108" i="3" s="1"/>
  <c r="N104" i="3" a="1"/>
  <c r="N104" i="3" s="1"/>
  <c r="C75" i="7"/>
  <c r="B37" i="3" l="1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37" i="3"/>
  <c r="C38" i="3"/>
  <c r="O38" i="3" s="1" a="1"/>
  <c r="O38" i="3" s="1"/>
  <c r="C39" i="3"/>
  <c r="N39" i="3" s="1" a="1"/>
  <c r="N39" i="3" s="1"/>
  <c r="C40" i="3"/>
  <c r="L40" i="3" s="1" a="1"/>
  <c r="L40" i="3" s="1"/>
  <c r="C41" i="3"/>
  <c r="C42" i="3"/>
  <c r="L42" i="3" s="1" a="1"/>
  <c r="L42" i="3" s="1"/>
  <c r="C43" i="3"/>
  <c r="L43" i="3" s="1" a="1"/>
  <c r="L43" i="3" s="1"/>
  <c r="C44" i="3"/>
  <c r="N44" i="3" s="1" a="1"/>
  <c r="N44" i="3" s="1"/>
  <c r="C45" i="3"/>
  <c r="C46" i="3"/>
  <c r="O46" i="3" s="1" a="1"/>
  <c r="O46" i="3" s="1"/>
  <c r="C47" i="3"/>
  <c r="L47" i="3" s="1" a="1"/>
  <c r="L47" i="3" s="1"/>
  <c r="C48" i="3"/>
  <c r="L48" i="3" s="1" a="1"/>
  <c r="L48" i="3" s="1"/>
  <c r="C49" i="3"/>
  <c r="C50" i="3"/>
  <c r="L50" i="3" s="1" a="1"/>
  <c r="L50" i="3" s="1"/>
  <c r="C51" i="3"/>
  <c r="L51" i="3" s="1" a="1"/>
  <c r="L51" i="3" s="1"/>
  <c r="C52" i="3"/>
  <c r="L52" i="3" s="1" a="1"/>
  <c r="L52" i="3" s="1"/>
  <c r="C53" i="3"/>
  <c r="C54" i="3"/>
  <c r="O54" i="3" s="1" a="1"/>
  <c r="O54" i="3" s="1"/>
  <c r="C55" i="3"/>
  <c r="L55" i="3" s="1" a="1"/>
  <c r="L55" i="3" s="1"/>
  <c r="C56" i="3"/>
  <c r="L56" i="3" s="1" a="1"/>
  <c r="L56" i="3" s="1"/>
  <c r="C57" i="3"/>
  <c r="C58" i="3"/>
  <c r="L58" i="3" s="1" a="1"/>
  <c r="L58" i="3" s="1"/>
  <c r="C59" i="3"/>
  <c r="L59" i="3" s="1" a="1"/>
  <c r="L59" i="3" s="1"/>
  <c r="C60" i="3"/>
  <c r="L60" i="3" s="1" a="1"/>
  <c r="L60" i="3" s="1"/>
  <c r="C61" i="3"/>
  <c r="C62" i="3"/>
  <c r="L62" i="3" s="1" a="1"/>
  <c r="L62" i="3" s="1"/>
  <c r="C63" i="3"/>
  <c r="L63" i="3" s="1" a="1"/>
  <c r="L63" i="3" s="1"/>
  <c r="C64" i="3"/>
  <c r="L64" i="3" s="1" a="1"/>
  <c r="L64" i="3" s="1"/>
  <c r="C65" i="3"/>
  <c r="C66" i="3"/>
  <c r="L66" i="3" s="1" a="1"/>
  <c r="L66" i="3" s="1"/>
  <c r="C67" i="3"/>
  <c r="N67" i="3" s="1" a="1"/>
  <c r="N67" i="3" s="1"/>
  <c r="C68" i="3"/>
  <c r="L68" i="3" s="1" a="1"/>
  <c r="L68" i="3" s="1"/>
  <c r="C69" i="3"/>
  <c r="C70" i="3"/>
  <c r="L70" i="3" s="1" a="1"/>
  <c r="L70" i="3" s="1"/>
  <c r="C71" i="3"/>
  <c r="L71" i="3" s="1" a="1"/>
  <c r="L71" i="3" s="1"/>
  <c r="C72" i="3"/>
  <c r="L72" i="3" s="1" a="1"/>
  <c r="L72" i="3" s="1"/>
  <c r="C73" i="3"/>
  <c r="C74" i="3"/>
  <c r="L74" i="3" s="1" a="1"/>
  <c r="L74" i="3" s="1"/>
  <c r="C75" i="3"/>
  <c r="L75" i="3" s="1" a="1"/>
  <c r="L75" i="3" s="1"/>
  <c r="C76" i="3"/>
  <c r="L76" i="3" s="1" a="1"/>
  <c r="L76" i="3" s="1"/>
  <c r="C77" i="3"/>
  <c r="C78" i="3"/>
  <c r="L78" i="3" s="1" a="1"/>
  <c r="L78" i="3" s="1"/>
  <c r="C79" i="3"/>
  <c r="L79" i="3" s="1" a="1"/>
  <c r="L79" i="3" s="1"/>
  <c r="C80" i="3"/>
  <c r="L80" i="3" s="1" a="1"/>
  <c r="L80" i="3" s="1"/>
  <c r="C81" i="3"/>
  <c r="C82" i="3"/>
  <c r="L82" i="3" s="1" a="1"/>
  <c r="L82" i="3" s="1"/>
  <c r="C83" i="3"/>
  <c r="N83" i="3" s="1" a="1"/>
  <c r="N83" i="3" s="1"/>
  <c r="C84" i="3"/>
  <c r="L84" i="3" s="1" a="1"/>
  <c r="L84" i="3" s="1"/>
  <c r="C85" i="3"/>
  <c r="C86" i="3"/>
  <c r="L86" i="3" s="1" a="1"/>
  <c r="L86" i="3" s="1"/>
  <c r="C87" i="3"/>
  <c r="N87" i="3" s="1" a="1"/>
  <c r="N87" i="3" s="1"/>
  <c r="C88" i="3"/>
  <c r="L88" i="3" s="1" a="1"/>
  <c r="L88" i="3" s="1"/>
  <c r="C89" i="3"/>
  <c r="C90" i="3"/>
  <c r="L90" i="3" s="1" a="1"/>
  <c r="L90" i="3" s="1"/>
  <c r="C91" i="3"/>
  <c r="L91" i="3" s="1" a="1"/>
  <c r="L91" i="3" s="1"/>
  <c r="C92" i="3"/>
  <c r="L92" i="3" s="1" a="1"/>
  <c r="L92" i="3" s="1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L37" i="3" a="1"/>
  <c r="L37" i="3" s="1"/>
  <c r="L38" i="3" a="1"/>
  <c r="L38" i="3" s="1"/>
  <c r="L39" i="3" a="1"/>
  <c r="L39" i="3" s="1"/>
  <c r="L41" i="3" a="1"/>
  <c r="L41" i="3" s="1"/>
  <c r="L45" i="3" a="1"/>
  <c r="L45" i="3" s="1"/>
  <c r="L46" i="3" a="1"/>
  <c r="L46" i="3" s="1"/>
  <c r="L49" i="3" a="1"/>
  <c r="L49" i="3" s="1"/>
  <c r="L53" i="3" a="1"/>
  <c r="L53" i="3" s="1"/>
  <c r="L57" i="3" a="1"/>
  <c r="L57" i="3" s="1"/>
  <c r="L61" i="3" a="1"/>
  <c r="L61" i="3" s="1"/>
  <c r="L65" i="3" a="1"/>
  <c r="L65" i="3" s="1"/>
  <c r="L69" i="3" a="1"/>
  <c r="L69" i="3" s="1"/>
  <c r="L73" i="3" a="1"/>
  <c r="L73" i="3" s="1"/>
  <c r="L77" i="3" a="1"/>
  <c r="L77" i="3" s="1"/>
  <c r="L81" i="3" a="1"/>
  <c r="L81" i="3" s="1"/>
  <c r="L85" i="3" a="1"/>
  <c r="L85" i="3" s="1"/>
  <c r="L89" i="3" a="1"/>
  <c r="L89" i="3" s="1"/>
  <c r="N37" i="3" a="1"/>
  <c r="N37" i="3" s="1"/>
  <c r="N38" i="3" a="1"/>
  <c r="N38" i="3" s="1"/>
  <c r="N41" i="3" a="1"/>
  <c r="N41" i="3" s="1"/>
  <c r="N45" i="3" a="1"/>
  <c r="N45" i="3" s="1"/>
  <c r="N46" i="3" a="1"/>
  <c r="N46" i="3" s="1"/>
  <c r="N49" i="3" a="1"/>
  <c r="N49" i="3" s="1"/>
  <c r="N53" i="3" a="1"/>
  <c r="N53" i="3" s="1"/>
  <c r="N57" i="3" a="1"/>
  <c r="N57" i="3" s="1"/>
  <c r="N61" i="3" a="1"/>
  <c r="N61" i="3" s="1"/>
  <c r="N62" i="3" a="1"/>
  <c r="N62" i="3" s="1"/>
  <c r="N65" i="3" a="1"/>
  <c r="N65" i="3" s="1"/>
  <c r="N69" i="3" a="1"/>
  <c r="N69" i="3" s="1"/>
  <c r="N70" i="3" a="1"/>
  <c r="N70" i="3" s="1"/>
  <c r="N73" i="3" a="1"/>
  <c r="N73" i="3" s="1"/>
  <c r="N77" i="3" a="1"/>
  <c r="N77" i="3" s="1"/>
  <c r="N81" i="3" a="1"/>
  <c r="N81" i="3" s="1"/>
  <c r="N85" i="3" a="1"/>
  <c r="N85" i="3" s="1"/>
  <c r="N89" i="3" a="1"/>
  <c r="N89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4" i="3" a="1"/>
  <c r="O74" i="3" s="1"/>
  <c r="O77" i="3" a="1"/>
  <c r="O77" i="3" s="1"/>
  <c r="O78" i="3" a="1"/>
  <c r="O78" i="3" s="1"/>
  <c r="O81" i="3" a="1"/>
  <c r="O81" i="3" s="1"/>
  <c r="O85" i="3" a="1"/>
  <c r="O85" i="3" s="1"/>
  <c r="O89" i="3" a="1"/>
  <c r="O89" i="3" s="1"/>
  <c r="O50" i="3" l="1" a="1"/>
  <c r="O50" i="3" s="1"/>
  <c r="N78" i="3" a="1"/>
  <c r="N78" i="3" s="1"/>
  <c r="O58" i="3" a="1"/>
  <c r="O58" i="3" s="1"/>
  <c r="N54" i="3" a="1"/>
  <c r="N54" i="3" s="1"/>
  <c r="O42" i="3" a="1"/>
  <c r="O42" i="3" s="1"/>
  <c r="N74" i="3" a="1"/>
  <c r="N74" i="3" s="1"/>
  <c r="N66" i="3" a="1"/>
  <c r="N66" i="3" s="1"/>
  <c r="N58" i="3" a="1"/>
  <c r="N58" i="3" s="1"/>
  <c r="N50" i="3" a="1"/>
  <c r="N50" i="3" s="1"/>
  <c r="N42" i="3" a="1"/>
  <c r="N42" i="3" s="1"/>
  <c r="O86" i="3" a="1"/>
  <c r="O86" i="3" s="1"/>
  <c r="N86" i="3" a="1"/>
  <c r="N86" i="3" s="1"/>
  <c r="N82" i="3" a="1"/>
  <c r="N82" i="3" s="1"/>
  <c r="O90" i="3" a="1"/>
  <c r="O90" i="3" s="1"/>
  <c r="O82" i="3" a="1"/>
  <c r="O82" i="3" s="1"/>
  <c r="O75" i="3" a="1"/>
  <c r="O75" i="3" s="1"/>
  <c r="O66" i="3" a="1"/>
  <c r="O66" i="3" s="1"/>
  <c r="L54" i="3" a="1"/>
  <c r="L54" i="3" s="1"/>
  <c r="O70" i="3" a="1"/>
  <c r="O70" i="3" s="1"/>
  <c r="O62" i="3" a="1"/>
  <c r="O62" i="3" s="1"/>
  <c r="N90" i="3" a="1"/>
  <c r="N90" i="3" s="1"/>
  <c r="O43" i="3" a="1"/>
  <c r="O43" i="3" s="1"/>
  <c r="O63" i="3" a="1"/>
  <c r="O63" i="3" s="1"/>
  <c r="L87" i="3" a="1"/>
  <c r="L87" i="3" s="1"/>
  <c r="O79" i="3" a="1"/>
  <c r="O79" i="3" s="1"/>
  <c r="O47" i="3" a="1"/>
  <c r="O47" i="3" s="1"/>
  <c r="O91" i="3" a="1"/>
  <c r="O91" i="3" s="1"/>
  <c r="O59" i="3" a="1"/>
  <c r="O59" i="3" s="1"/>
  <c r="N68" i="3" a="1"/>
  <c r="N68" i="3" s="1"/>
  <c r="N52" i="3" a="1"/>
  <c r="N52" i="3" s="1"/>
  <c r="N84" i="3" a="1"/>
  <c r="N84" i="3" s="1"/>
  <c r="N72" i="3" a="1"/>
  <c r="N72" i="3" s="1"/>
  <c r="N56" i="3" a="1"/>
  <c r="N56" i="3" s="1"/>
  <c r="N88" i="3" a="1"/>
  <c r="N88" i="3" s="1"/>
  <c r="N92" i="3" a="1"/>
  <c r="N92" i="3" s="1"/>
  <c r="N76" i="3" a="1"/>
  <c r="N76" i="3" s="1"/>
  <c r="N60" i="3" a="1"/>
  <c r="N60" i="3" s="1"/>
  <c r="N80" i="3" a="1"/>
  <c r="N80" i="3" s="1"/>
  <c r="N64" i="3" a="1"/>
  <c r="N64" i="3" s="1"/>
  <c r="N48" i="3" a="1"/>
  <c r="N48" i="3" s="1"/>
  <c r="L83" i="3" a="1"/>
  <c r="L83" i="3" s="1"/>
  <c r="N43" i="3" a="1"/>
  <c r="N43" i="3" s="1"/>
  <c r="L67" i="3" a="1"/>
  <c r="L67" i="3" s="1"/>
  <c r="O83" i="3" a="1"/>
  <c r="O83" i="3" s="1"/>
  <c r="O67" i="3" a="1"/>
  <c r="O67" i="3" s="1"/>
  <c r="O51" i="3" a="1"/>
  <c r="O51" i="3" s="1"/>
  <c r="O87" i="3" a="1"/>
  <c r="O87" i="3" s="1"/>
  <c r="O71" i="3" a="1"/>
  <c r="O71" i="3" s="1"/>
  <c r="O55" i="3" a="1"/>
  <c r="O55" i="3" s="1"/>
  <c r="O39" i="3" a="1"/>
  <c r="O39" i="3" s="1"/>
  <c r="N91" i="3" a="1"/>
  <c r="N91" i="3" s="1"/>
  <c r="N79" i="3" a="1"/>
  <c r="N79" i="3" s="1"/>
  <c r="N75" i="3" a="1"/>
  <c r="N75" i="3" s="1"/>
  <c r="N71" i="3" a="1"/>
  <c r="N71" i="3" s="1"/>
  <c r="N63" i="3" a="1"/>
  <c r="N63" i="3" s="1"/>
  <c r="N59" i="3" a="1"/>
  <c r="N59" i="3" s="1"/>
  <c r="N55" i="3" a="1"/>
  <c r="N55" i="3" s="1"/>
  <c r="N51" i="3" a="1"/>
  <c r="N51" i="3" s="1"/>
  <c r="N47" i="3" a="1"/>
  <c r="N47" i="3" s="1"/>
  <c r="O92" i="3" a="1"/>
  <c r="O92" i="3" s="1"/>
  <c r="O76" i="3" a="1"/>
  <c r="O76" i="3" s="1"/>
  <c r="O60" i="3" a="1"/>
  <c r="O60" i="3" s="1"/>
  <c r="O48" i="3" a="1"/>
  <c r="O48" i="3" s="1"/>
  <c r="O44" i="3" a="1"/>
  <c r="O44" i="3" s="1"/>
  <c r="O84" i="3" a="1"/>
  <c r="O84" i="3" s="1"/>
  <c r="O72" i="3" a="1"/>
  <c r="O72" i="3" s="1"/>
  <c r="O64" i="3" a="1"/>
  <c r="O64" i="3" s="1"/>
  <c r="O56" i="3" a="1"/>
  <c r="O56" i="3" s="1"/>
  <c r="O88" i="3" a="1"/>
  <c r="O88" i="3" s="1"/>
  <c r="O80" i="3" a="1"/>
  <c r="O80" i="3" s="1"/>
  <c r="O68" i="3" a="1"/>
  <c r="O68" i="3" s="1"/>
  <c r="O52" i="3" a="1"/>
  <c r="O52" i="3" s="1"/>
  <c r="L44" i="3" a="1"/>
  <c r="L44" i="3" s="1"/>
  <c r="O40" i="3" a="1"/>
  <c r="O40" i="3" s="1"/>
  <c r="N40" i="3" a="1"/>
  <c r="N40" i="3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E3" i="6" l="1"/>
  <c r="E5" i="6"/>
  <c r="E6" i="6"/>
  <c r="E7" i="6"/>
  <c r="E8" i="6"/>
  <c r="E9" i="6"/>
  <c r="E4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D3" i="6"/>
  <c r="D5" i="6"/>
  <c r="D6" i="6"/>
  <c r="D7" i="6"/>
  <c r="D8" i="6"/>
  <c r="D9" i="6"/>
  <c r="D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C3" i="6"/>
  <c r="C5" i="6"/>
  <c r="G5" i="6" s="1"/>
  <c r="C6" i="6"/>
  <c r="G6" i="6" s="1"/>
  <c r="C7" i="6"/>
  <c r="G7" i="6" s="1"/>
  <c r="C8" i="6"/>
  <c r="G8" i="6" s="1"/>
  <c r="C9" i="6"/>
  <c r="C4" i="6"/>
  <c r="C10" i="6"/>
  <c r="G10" i="6" s="1"/>
  <c r="C11" i="6"/>
  <c r="G11" i="6" s="1"/>
  <c r="C12" i="6"/>
  <c r="G12" i="6" s="1"/>
  <c r="C13" i="6"/>
  <c r="G13" i="6" s="1"/>
  <c r="C14" i="6"/>
  <c r="G14" i="6" s="1"/>
  <c r="C15" i="6"/>
  <c r="G15" i="6" s="1"/>
  <c r="C16" i="6"/>
  <c r="G16" i="6" s="1"/>
  <c r="C17" i="6"/>
  <c r="G17" i="6" s="1"/>
  <c r="C18" i="6"/>
  <c r="G18" i="6" s="1"/>
  <c r="C19" i="6"/>
  <c r="G19" i="6" s="1"/>
  <c r="C20" i="6"/>
  <c r="G20" i="6" s="1"/>
  <c r="C21" i="6"/>
  <c r="G21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I10" i="7" l="1"/>
  <c r="D10" i="7"/>
  <c r="N10" i="7"/>
  <c r="G9" i="6"/>
  <c r="G4" i="6"/>
  <c r="G3" i="6"/>
  <c r="J10" i="7" l="1"/>
  <c r="P10" i="7"/>
  <c r="J8" i="7"/>
  <c r="H8" i="7" s="1"/>
  <c r="I8" i="7" s="1"/>
  <c r="J7" i="7"/>
  <c r="H7" i="7" s="1"/>
  <c r="I7" i="7" s="1"/>
  <c r="J6" i="7"/>
  <c r="H6" i="7" s="1"/>
  <c r="C32" i="3"/>
  <c r="C33" i="3"/>
  <c r="C34" i="3"/>
  <c r="C35" i="3"/>
  <c r="C36" i="3"/>
  <c r="K32" i="3"/>
  <c r="K33" i="3"/>
  <c r="K34" i="3"/>
  <c r="K35" i="3"/>
  <c r="K36" i="3"/>
  <c r="B32" i="3"/>
  <c r="B33" i="3"/>
  <c r="B34" i="3"/>
  <c r="B35" i="3"/>
  <c r="B36" i="3"/>
  <c r="J9" i="7" l="1"/>
  <c r="O35" i="3" a="1"/>
  <c r="O35" i="3" s="1"/>
  <c r="O36" i="3" a="1"/>
  <c r="O36" i="3" s="1"/>
  <c r="N36" i="3" a="1"/>
  <c r="N36" i="3" s="1"/>
  <c r="N35" i="3" a="1"/>
  <c r="N35" i="3" s="1"/>
  <c r="L35" i="3" a="1"/>
  <c r="L35" i="3" s="1"/>
  <c r="N34" i="3" a="1"/>
  <c r="N34" i="3" s="1"/>
  <c r="L34" i="3" a="1"/>
  <c r="L34" i="3" s="1"/>
  <c r="O34" i="3" a="1"/>
  <c r="O34" i="3" s="1"/>
  <c r="L36" i="3" a="1"/>
  <c r="L36" i="3" s="1"/>
  <c r="O32" i="3" a="1"/>
  <c r="O32" i="3" s="1"/>
  <c r="N32" i="3" a="1"/>
  <c r="N32" i="3" s="1"/>
  <c r="L33" i="3" a="1"/>
  <c r="L33" i="3" s="1"/>
  <c r="O33" i="3" a="1"/>
  <c r="O33" i="3" s="1"/>
  <c r="L32" i="3" a="1"/>
  <c r="L32" i="3" s="1"/>
  <c r="N33" i="3" a="1"/>
  <c r="N33" i="3" s="1"/>
  <c r="C25" i="3"/>
  <c r="C26" i="3"/>
  <c r="C27" i="3"/>
  <c r="C28" i="3"/>
  <c r="C29" i="3"/>
  <c r="C30" i="3"/>
  <c r="C31" i="3"/>
  <c r="K25" i="3"/>
  <c r="K26" i="3"/>
  <c r="K27" i="3"/>
  <c r="K28" i="3"/>
  <c r="K29" i="3"/>
  <c r="K30" i="3"/>
  <c r="K31" i="3"/>
  <c r="B25" i="3"/>
  <c r="B26" i="3"/>
  <c r="B27" i="3"/>
  <c r="B28" i="3"/>
  <c r="B29" i="3"/>
  <c r="B30" i="3"/>
  <c r="B31" i="3"/>
  <c r="K19" i="3"/>
  <c r="K20" i="3"/>
  <c r="K21" i="3"/>
  <c r="K22" i="3"/>
  <c r="K24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K4" i="3"/>
  <c r="B4" i="3"/>
  <c r="L22" i="3" l="1" a="1"/>
  <c r="L22" i="3" s="1"/>
  <c r="O22" i="3" a="1"/>
  <c r="O22" i="3" s="1"/>
  <c r="N22" i="3" s="1" a="1"/>
  <c r="N22" i="3" s="1"/>
  <c r="N30" i="3" a="1"/>
  <c r="N30" i="3" s="1"/>
  <c r="L30" i="3" a="1"/>
  <c r="L30" i="3" s="1"/>
  <c r="O30" i="3" a="1"/>
  <c r="O30" i="3" s="1"/>
  <c r="N26" i="3" a="1"/>
  <c r="N26" i="3" s="1"/>
  <c r="L26" i="3" a="1"/>
  <c r="L26" i="3" s="1"/>
  <c r="O26" i="3" a="1"/>
  <c r="O26" i="3" s="1"/>
  <c r="L21" i="3" a="1"/>
  <c r="L21" i="3" s="1"/>
  <c r="O21" i="3" a="1"/>
  <c r="O21" i="3" s="1"/>
  <c r="N21" i="3" s="1" a="1"/>
  <c r="N21" i="3" s="1"/>
  <c r="L29" i="3" a="1"/>
  <c r="L29" i="3" s="1"/>
  <c r="O29" i="3" a="1"/>
  <c r="O29" i="3" s="1"/>
  <c r="N29" i="3" a="1"/>
  <c r="N29" i="3" s="1"/>
  <c r="L25" i="3" a="1"/>
  <c r="L25" i="3" s="1"/>
  <c r="O25" i="3" a="1"/>
  <c r="O25" i="3" s="1"/>
  <c r="N25" i="3" a="1"/>
  <c r="N25" i="3" s="1"/>
  <c r="O24" i="3" a="1"/>
  <c r="O24" i="3" s="1"/>
  <c r="N24" i="3" s="1" a="1"/>
  <c r="N24" i="3" s="1"/>
  <c r="L24" i="3" a="1"/>
  <c r="L24" i="3" s="1"/>
  <c r="O20" i="3" a="1"/>
  <c r="O20" i="3" s="1"/>
  <c r="N20" i="3" s="1" a="1"/>
  <c r="N20" i="3" s="1"/>
  <c r="L20" i="3" a="1"/>
  <c r="L20" i="3" s="1"/>
  <c r="O28" i="3" a="1"/>
  <c r="O28" i="3" s="1"/>
  <c r="N28" i="3" a="1"/>
  <c r="N28" i="3" s="1"/>
  <c r="L28" i="3" a="1"/>
  <c r="L28" i="3" s="1"/>
  <c r="L18" i="3" a="1"/>
  <c r="L18" i="3" s="1"/>
  <c r="O18" i="3" a="1"/>
  <c r="O18" i="3" s="1"/>
  <c r="N18" i="3" s="1" a="1"/>
  <c r="N18" i="3" s="1"/>
  <c r="L23" i="3" a="1"/>
  <c r="L23" i="3" s="1"/>
  <c r="O23" i="3" a="1"/>
  <c r="O23" i="3" s="1"/>
  <c r="N23" i="3" s="1" a="1"/>
  <c r="N23" i="3" s="1"/>
  <c r="L19" i="3" a="1"/>
  <c r="L19" i="3" s="1"/>
  <c r="O19" i="3" a="1"/>
  <c r="O19" i="3" s="1"/>
  <c r="N19" i="3" s="1" a="1"/>
  <c r="N19" i="3" s="1"/>
  <c r="N31" i="3" a="1"/>
  <c r="N31" i="3" s="1"/>
  <c r="L31" i="3" a="1"/>
  <c r="L31" i="3" s="1"/>
  <c r="O31" i="3" a="1"/>
  <c r="O31" i="3" s="1"/>
  <c r="N27" i="3" a="1"/>
  <c r="N27" i="3" s="1"/>
  <c r="L27" i="3" a="1"/>
  <c r="L27" i="3" s="1"/>
  <c r="O27" i="3" a="1"/>
  <c r="O27" i="3" s="1"/>
  <c r="C4" i="3"/>
  <c r="O4" i="3" l="1" a="1"/>
  <c r="O4" i="3" s="1"/>
  <c r="N4" i="3" s="1" a="1"/>
  <c r="N4" i="3" s="1"/>
  <c r="L4" i="3" a="1"/>
  <c r="L4" i="3" s="1"/>
  <c r="K5" i="3"/>
  <c r="K6" i="3"/>
  <c r="K7" i="3"/>
  <c r="K8" i="3"/>
  <c r="K11" i="3"/>
  <c r="K17" i="3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21" i="4"/>
  <c r="A22" i="4"/>
  <c r="A23" i="4"/>
  <c r="A24" i="4"/>
  <c r="A25" i="4"/>
  <c r="A26" i="4"/>
  <c r="B5" i="3"/>
  <c r="B6" i="3"/>
  <c r="B7" i="3"/>
  <c r="B8" i="3"/>
  <c r="B9" i="3"/>
  <c r="B10" i="3"/>
  <c r="B11" i="3"/>
  <c r="B12" i="3"/>
  <c r="B13" i="3"/>
  <c r="B14" i="3"/>
  <c r="B15" i="3"/>
  <c r="C15" i="3" s="1"/>
  <c r="B16" i="3"/>
  <c r="C16" i="3" s="1"/>
  <c r="B17" i="3"/>
  <c r="C17" i="3" s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I4" i="3" l="1" a="1"/>
  <c r="I4" i="3" s="1"/>
  <c r="J4" i="3" s="1"/>
  <c r="L17" i="3" a="1"/>
  <c r="L17" i="3" s="1"/>
  <c r="O17" i="3" a="1"/>
  <c r="O17" i="3" s="1"/>
  <c r="N17" i="3" s="1" a="1"/>
  <c r="N17" i="3" s="1"/>
  <c r="O16" i="3" a="1"/>
  <c r="O16" i="3" s="1"/>
  <c r="N16" i="3" s="1" a="1"/>
  <c r="N16" i="3" s="1"/>
  <c r="L16" i="3" a="1"/>
  <c r="L16" i="3" s="1"/>
  <c r="L15" i="3" a="1"/>
  <c r="L15" i="3" s="1"/>
  <c r="O15" i="3" a="1"/>
  <c r="O15" i="3" s="1"/>
  <c r="N15" i="3" s="1" a="1"/>
  <c r="N15" i="3" s="1"/>
  <c r="C10" i="3"/>
  <c r="C6" i="3"/>
  <c r="C13" i="3"/>
  <c r="C9" i="3"/>
  <c r="C5" i="3"/>
  <c r="C8" i="3"/>
  <c r="C14" i="3"/>
  <c r="C12" i="3"/>
  <c r="C11" i="3"/>
  <c r="C7" i="3"/>
  <c r="Z2" i="4" l="1" a="1"/>
  <c r="Z2" i="4" s="1"/>
  <c r="Z4" i="4" s="1"/>
  <c r="B97" i="4" a="1"/>
  <c r="B97" i="4" s="1"/>
  <c r="C97" i="4" s="1"/>
  <c r="BR2" i="4" a="1"/>
  <c r="BR2" i="4" s="1"/>
  <c r="BR4" i="4" s="1"/>
  <c r="B15" i="4" a="1"/>
  <c r="B15" i="4" s="1"/>
  <c r="D15" i="4" s="1"/>
  <c r="B36" i="4" a="1"/>
  <c r="B36" i="4" s="1"/>
  <c r="D36" i="4" s="1"/>
  <c r="BK2" i="4" a="1"/>
  <c r="BK2" i="4" s="1"/>
  <c r="BK4" i="4" s="1"/>
  <c r="B63" i="4" a="1"/>
  <c r="B63" i="4" s="1"/>
  <c r="D63" i="4" s="1"/>
  <c r="H2" i="4" a="1"/>
  <c r="H2" i="4" s="1"/>
  <c r="B66" i="4" a="1"/>
  <c r="B66" i="4" s="1"/>
  <c r="D66" i="4" s="1"/>
  <c r="B26" i="4" a="1"/>
  <c r="B26" i="4" s="1"/>
  <c r="D26" i="4" s="1"/>
  <c r="BS2" i="4" a="1"/>
  <c r="BS2" i="4" s="1"/>
  <c r="BS4" i="4" s="1"/>
  <c r="B19" i="4" a="1"/>
  <c r="B19" i="4" s="1"/>
  <c r="D19" i="4" s="1"/>
  <c r="B82" i="4" a="1"/>
  <c r="B82" i="4" s="1"/>
  <c r="C82" i="4" s="1"/>
  <c r="AI2" i="4" a="1"/>
  <c r="AI2" i="4" s="1"/>
  <c r="AI4" i="4" s="1"/>
  <c r="AW2" i="4" a="1"/>
  <c r="AW2" i="4" s="1"/>
  <c r="AW4" i="4" s="1"/>
  <c r="B77" i="4" a="1"/>
  <c r="B77" i="4" s="1"/>
  <c r="D77" i="4" s="1"/>
  <c r="B47" i="4" a="1"/>
  <c r="B47" i="4" s="1"/>
  <c r="D47" i="4" s="1"/>
  <c r="O12" i="3" a="1"/>
  <c r="O12" i="3" s="1"/>
  <c r="N12" i="3" s="1" a="1"/>
  <c r="N12" i="3" s="1"/>
  <c r="L12" i="3" a="1"/>
  <c r="L12" i="3" s="1"/>
  <c r="O8" i="3" a="1"/>
  <c r="O8" i="3" s="1"/>
  <c r="N8" i="3" s="1" a="1"/>
  <c r="N8" i="3" s="1"/>
  <c r="L8" i="3" a="1"/>
  <c r="L8" i="3" s="1"/>
  <c r="L9" i="3" a="1"/>
  <c r="L9" i="3" s="1"/>
  <c r="O9" i="3" a="1"/>
  <c r="O9" i="3" s="1"/>
  <c r="N9" i="3" s="1" a="1"/>
  <c r="N9" i="3" s="1"/>
  <c r="B20" i="4" a="1"/>
  <c r="B20" i="4" s="1"/>
  <c r="L6" i="3" a="1"/>
  <c r="L6" i="3" s="1"/>
  <c r="O6" i="3" a="1"/>
  <c r="O6" i="3" s="1"/>
  <c r="N6" i="3" s="1" a="1"/>
  <c r="N6" i="3" s="1"/>
  <c r="B16" i="4" a="1"/>
  <c r="B16" i="4" s="1"/>
  <c r="B41" i="4" a="1"/>
  <c r="B41" i="4" s="1"/>
  <c r="B30" i="4" a="1"/>
  <c r="B30" i="4" s="1"/>
  <c r="B98" i="4" a="1"/>
  <c r="B98" i="4" s="1"/>
  <c r="B79" i="4" a="1"/>
  <c r="B79" i="4" s="1"/>
  <c r="BD2" i="4" a="1"/>
  <c r="BD2" i="4" s="1"/>
  <c r="BD4" i="4" s="1"/>
  <c r="CF2" i="4" a="1"/>
  <c r="CF2" i="4" s="1"/>
  <c r="CF4" i="4" s="1"/>
  <c r="CK2" i="4" a="1"/>
  <c r="CK2" i="4" s="1"/>
  <c r="CK4" i="4" s="1"/>
  <c r="CL2" i="4" a="1"/>
  <c r="CL2" i="4" s="1"/>
  <c r="CL4" i="4" s="1"/>
  <c r="AG2" i="4" a="1"/>
  <c r="AG2" i="4" s="1"/>
  <c r="AG4" i="4" s="1"/>
  <c r="B88" i="4" a="1"/>
  <c r="B88" i="4" s="1"/>
  <c r="B68" i="4" a="1"/>
  <c r="B68" i="4" s="1"/>
  <c r="D97" i="4"/>
  <c r="L7" i="3" a="1"/>
  <c r="L7" i="3" s="1"/>
  <c r="O7" i="3" a="1"/>
  <c r="O7" i="3" s="1"/>
  <c r="N7" i="3" s="1" a="1"/>
  <c r="N7" i="3" s="1"/>
  <c r="B6" i="4" a="1"/>
  <c r="B6" i="4" s="1"/>
  <c r="B57" i="4" a="1"/>
  <c r="B57" i="4" s="1"/>
  <c r="B50" i="4" a="1"/>
  <c r="B50" i="4" s="1"/>
  <c r="B31" i="4" a="1"/>
  <c r="B31" i="4" s="1"/>
  <c r="B95" i="4" a="1"/>
  <c r="B95" i="4" s="1"/>
  <c r="O2" i="4" a="1"/>
  <c r="O2" i="4" s="1"/>
  <c r="O4" i="4" s="1"/>
  <c r="AA2" i="4" a="1"/>
  <c r="AA2" i="4" s="1"/>
  <c r="AA4" i="4" s="1"/>
  <c r="AB2" i="4" a="1"/>
  <c r="AB2" i="4" s="1"/>
  <c r="AB4" i="4" s="1"/>
  <c r="CC2" i="4" a="1"/>
  <c r="CC2" i="4" s="1"/>
  <c r="CC4" i="4" s="1"/>
  <c r="Q2" i="4" a="1"/>
  <c r="Q2" i="4" s="1"/>
  <c r="Q4" i="4" s="1"/>
  <c r="B32" i="4" a="1"/>
  <c r="B32" i="4" s="1"/>
  <c r="CE2" i="4" a="1"/>
  <c r="CE2" i="4" s="1"/>
  <c r="CE4" i="4" s="1"/>
  <c r="L11" i="3" a="1"/>
  <c r="L11" i="3" s="1"/>
  <c r="O11" i="3" a="1"/>
  <c r="O11" i="3" s="1"/>
  <c r="N11" i="3" s="1" a="1"/>
  <c r="N11" i="3" s="1"/>
  <c r="L14" i="3" a="1"/>
  <c r="L14" i="3" s="1"/>
  <c r="O14" i="3" a="1"/>
  <c r="O14" i="3" s="1"/>
  <c r="N14" i="3" s="1" a="1"/>
  <c r="N14" i="3" s="1"/>
  <c r="L5" i="3" a="1"/>
  <c r="L5" i="3" s="1"/>
  <c r="O5" i="3" a="1"/>
  <c r="O5" i="3" s="1"/>
  <c r="N5" i="3" s="1" a="1"/>
  <c r="N5" i="3" s="1"/>
  <c r="L13" i="3" a="1"/>
  <c r="L13" i="3" s="1"/>
  <c r="O13" i="3" a="1"/>
  <c r="O13" i="3" s="1"/>
  <c r="N13" i="3" s="1" a="1"/>
  <c r="N13" i="3" s="1"/>
  <c r="L10" i="3" a="1"/>
  <c r="L10" i="3" s="1"/>
  <c r="O10" i="3" a="1"/>
  <c r="O10" i="3" s="1"/>
  <c r="N10" i="3" s="1" a="1"/>
  <c r="N10" i="3" s="1"/>
  <c r="AP2" i="4" a="1"/>
  <c r="AP2" i="4" s="1"/>
  <c r="AP4" i="4" s="1"/>
  <c r="AV2" i="4" a="1"/>
  <c r="AV2" i="4" s="1"/>
  <c r="AV4" i="4" s="1"/>
  <c r="AX2" i="4" a="1"/>
  <c r="AX2" i="4" s="1"/>
  <c r="AX4" i="4" s="1"/>
  <c r="BM2" i="4" a="1"/>
  <c r="BM2" i="4" s="1"/>
  <c r="BM4" i="4" s="1"/>
  <c r="B89" i="4" a="1"/>
  <c r="B89" i="4" s="1"/>
  <c r="B72" i="4" a="1"/>
  <c r="B72" i="4" s="1"/>
  <c r="B10" i="4" a="1"/>
  <c r="B10" i="4" s="1"/>
  <c r="B11" i="4" a="1"/>
  <c r="B11" i="4" s="1"/>
  <c r="B29" i="4" a="1"/>
  <c r="B29" i="4" s="1"/>
  <c r="B45" i="4" a="1"/>
  <c r="B45" i="4" s="1"/>
  <c r="B61" i="4" a="1"/>
  <c r="B61" i="4" s="1"/>
  <c r="B81" i="4" a="1"/>
  <c r="B81" i="4" s="1"/>
  <c r="B101" i="4" a="1"/>
  <c r="B101" i="4" s="1"/>
  <c r="B34" i="4" a="1"/>
  <c r="B34" i="4" s="1"/>
  <c r="B54" i="4" a="1"/>
  <c r="B54" i="4" s="1"/>
  <c r="B70" i="4" a="1"/>
  <c r="B70" i="4" s="1"/>
  <c r="B86" i="4" a="1"/>
  <c r="B86" i="4" s="1"/>
  <c r="B21" i="4" a="1"/>
  <c r="B21" i="4" s="1"/>
  <c r="B35" i="4" a="1"/>
  <c r="B35" i="4" s="1"/>
  <c r="B51" i="4" a="1"/>
  <c r="B51" i="4" s="1"/>
  <c r="B67" i="4" a="1"/>
  <c r="B67" i="4" s="1"/>
  <c r="B83" i="4" a="1"/>
  <c r="B83" i="4" s="1"/>
  <c r="B99" i="4" a="1"/>
  <c r="B99" i="4" s="1"/>
  <c r="B23" i="4" a="1"/>
  <c r="B23" i="4" s="1"/>
  <c r="AN2" i="4" a="1"/>
  <c r="AN2" i="4" s="1"/>
  <c r="AN4" i="4" s="1"/>
  <c r="BJ2" i="4" a="1"/>
  <c r="BJ2" i="4" s="1"/>
  <c r="BJ4" i="4" s="1"/>
  <c r="X2" i="4" a="1"/>
  <c r="X2" i="4" s="1"/>
  <c r="X4" i="4" s="1"/>
  <c r="AU2" i="4" a="1"/>
  <c r="AU2" i="4" s="1"/>
  <c r="AU4" i="4" s="1"/>
  <c r="BP2" i="4" a="1"/>
  <c r="BP2" i="4" s="1"/>
  <c r="BP4" i="4" s="1"/>
  <c r="CJ2" i="4" a="1"/>
  <c r="CJ2" i="4" s="1"/>
  <c r="CJ4" i="4" s="1"/>
  <c r="AF2" i="4" a="1"/>
  <c r="AF2" i="4" s="1"/>
  <c r="AF4" i="4" s="1"/>
  <c r="BB2" i="4" a="1"/>
  <c r="BB2" i="4" s="1"/>
  <c r="BB4" i="4" s="1"/>
  <c r="BW2" i="4" a="1"/>
  <c r="BW2" i="4" s="1"/>
  <c r="BW4" i="4" s="1"/>
  <c r="CO2" i="4" a="1"/>
  <c r="CO2" i="4" s="1"/>
  <c r="CO4" i="4" s="1"/>
  <c r="AH2" i="4" a="1"/>
  <c r="AH2" i="4" s="1"/>
  <c r="AH4" i="4" s="1"/>
  <c r="BC2" i="4" a="1"/>
  <c r="BC2" i="4" s="1"/>
  <c r="BC4" i="4" s="1"/>
  <c r="BX2" i="4" a="1"/>
  <c r="BX2" i="4" s="1"/>
  <c r="BX4" i="4" s="1"/>
  <c r="CP2" i="4" a="1"/>
  <c r="CP2" i="4" s="1"/>
  <c r="CP4" i="4" s="1"/>
  <c r="BY2" i="4" a="1"/>
  <c r="BY2" i="4" s="1"/>
  <c r="BY4" i="4" s="1"/>
  <c r="BI2" i="4" a="1"/>
  <c r="BI2" i="4" s="1"/>
  <c r="BI4" i="4" s="1"/>
  <c r="AS2" i="4" a="1"/>
  <c r="AS2" i="4" s="1"/>
  <c r="AS4" i="4" s="1"/>
  <c r="AC2" i="4" a="1"/>
  <c r="AC2" i="4" s="1"/>
  <c r="AC4" i="4" s="1"/>
  <c r="M2" i="4" a="1"/>
  <c r="M2" i="4" s="1"/>
  <c r="M4" i="4" s="1"/>
  <c r="B76" i="4" a="1"/>
  <c r="B76" i="4" s="1"/>
  <c r="P2" i="4" a="1"/>
  <c r="P2" i="4" s="1"/>
  <c r="P4" i="4" s="1"/>
  <c r="B73" i="4" a="1"/>
  <c r="B73" i="4" s="1"/>
  <c r="K2" i="4" a="1"/>
  <c r="K2" i="4" s="1"/>
  <c r="K4" i="4" s="1"/>
  <c r="B56" i="4" a="1"/>
  <c r="B56" i="4" s="1"/>
  <c r="R2" i="4" a="1"/>
  <c r="R2" i="4" s="1"/>
  <c r="R4" i="4" s="1"/>
  <c r="B38" i="4" a="1"/>
  <c r="B38" i="4" s="1"/>
  <c r="CY2" i="4" a="1"/>
  <c r="CY2" i="4" s="1"/>
  <c r="CY4" i="4" s="1"/>
  <c r="CM2" i="4" a="1"/>
  <c r="CM2" i="4" s="1"/>
  <c r="CM4" i="4" s="1"/>
  <c r="B9" i="4" a="1"/>
  <c r="B9" i="4" s="1"/>
  <c r="B18" i="4" a="1"/>
  <c r="B18" i="4" s="1"/>
  <c r="G2" i="4" a="1"/>
  <c r="G2" i="4" s="1"/>
  <c r="B33" i="4" a="1"/>
  <c r="B33" i="4" s="1"/>
  <c r="B49" i="4" a="1"/>
  <c r="B49" i="4" s="1"/>
  <c r="B65" i="4" a="1"/>
  <c r="B65" i="4" s="1"/>
  <c r="B85" i="4" a="1"/>
  <c r="B85" i="4" s="1"/>
  <c r="B105" i="4" a="1"/>
  <c r="B105" i="4" s="1"/>
  <c r="B42" i="4" a="1"/>
  <c r="B42" i="4" s="1"/>
  <c r="B58" i="4" a="1"/>
  <c r="B58" i="4" s="1"/>
  <c r="B74" i="4" a="1"/>
  <c r="B74" i="4" s="1"/>
  <c r="B90" i="4" a="1"/>
  <c r="B90" i="4" s="1"/>
  <c r="B25" i="4" a="1"/>
  <c r="B25" i="4" s="1"/>
  <c r="B39" i="4" a="1"/>
  <c r="B39" i="4" s="1"/>
  <c r="B55" i="4" a="1"/>
  <c r="B55" i="4" s="1"/>
  <c r="B71" i="4" a="1"/>
  <c r="B71" i="4" s="1"/>
  <c r="B87" i="4" a="1"/>
  <c r="B87" i="4" s="1"/>
  <c r="B103" i="4" a="1"/>
  <c r="B103" i="4" s="1"/>
  <c r="W2" i="4" a="1"/>
  <c r="W2" i="4" s="1"/>
  <c r="W4" i="4" s="1"/>
  <c r="AT2" i="4" a="1"/>
  <c r="AT2" i="4" s="1"/>
  <c r="AT4" i="4" s="1"/>
  <c r="BO2" i="4" a="1"/>
  <c r="BO2" i="4" s="1"/>
  <c r="BO4" i="4" s="1"/>
  <c r="AE2" i="4" a="1"/>
  <c r="AE2" i="4" s="1"/>
  <c r="AE4" i="4" s="1"/>
  <c r="AZ2" i="4" a="1"/>
  <c r="AZ2" i="4" s="1"/>
  <c r="AZ4" i="4" s="1"/>
  <c r="BV2" i="4" a="1"/>
  <c r="BV2" i="4" s="1"/>
  <c r="BV4" i="4" s="1"/>
  <c r="CN2" i="4" a="1"/>
  <c r="CN2" i="4" s="1"/>
  <c r="CN4" i="4" s="1"/>
  <c r="AL2" i="4" a="1"/>
  <c r="AL2" i="4" s="1"/>
  <c r="AL4" i="4" s="1"/>
  <c r="BG2" i="4" a="1"/>
  <c r="BG2" i="4" s="1"/>
  <c r="BG4" i="4" s="1"/>
  <c r="CB2" i="4" a="1"/>
  <c r="CB2" i="4" s="1"/>
  <c r="CB4" i="4" s="1"/>
  <c r="CS2" i="4" a="1"/>
  <c r="CS2" i="4" s="1"/>
  <c r="CS4" i="4" s="1"/>
  <c r="AM2" i="4" a="1"/>
  <c r="AM2" i="4" s="1"/>
  <c r="AM4" i="4" s="1"/>
  <c r="BH2" i="4" a="1"/>
  <c r="BH2" i="4" s="1"/>
  <c r="BH4" i="4" s="1"/>
  <c r="CD2" i="4" a="1"/>
  <c r="CD2" i="4" s="1"/>
  <c r="CD4" i="4" s="1"/>
  <c r="CT2" i="4" a="1"/>
  <c r="CT2" i="4" s="1"/>
  <c r="CT4" i="4" s="1"/>
  <c r="BU2" i="4" a="1"/>
  <c r="BU2" i="4" s="1"/>
  <c r="BU4" i="4" s="1"/>
  <c r="BE2" i="4" a="1"/>
  <c r="BE2" i="4" s="1"/>
  <c r="BE4" i="4" s="1"/>
  <c r="AO2" i="4" a="1"/>
  <c r="AO2" i="4" s="1"/>
  <c r="AO4" i="4" s="1"/>
  <c r="Y2" i="4" a="1"/>
  <c r="Y2" i="4" s="1"/>
  <c r="Y4" i="4" s="1"/>
  <c r="I2" i="4" a="1"/>
  <c r="I2" i="4" s="1"/>
  <c r="B64" i="4" a="1"/>
  <c r="B64" i="4" s="1"/>
  <c r="L2" i="4" a="1"/>
  <c r="L2" i="4" s="1"/>
  <c r="L4" i="4" s="1"/>
  <c r="B60" i="4" a="1"/>
  <c r="B60" i="4" s="1"/>
  <c r="B96" i="4" a="1"/>
  <c r="B96" i="4" s="1"/>
  <c r="B40" i="4" a="1"/>
  <c r="B40" i="4" s="1"/>
  <c r="J2" i="4" a="1"/>
  <c r="J2" i="4" s="1"/>
  <c r="J4" i="4" s="1"/>
  <c r="DA2" i="4" a="1"/>
  <c r="DA2" i="4" s="1"/>
  <c r="DA4" i="4" s="1"/>
  <c r="CU2" i="4" a="1"/>
  <c r="CU2" i="4" s="1"/>
  <c r="CU4" i="4" s="1"/>
  <c r="B17" i="4" a="1"/>
  <c r="B17" i="4" s="1"/>
  <c r="B8" i="4" a="1"/>
  <c r="B8" i="4" s="1"/>
  <c r="B13" i="4" a="1"/>
  <c r="B13" i="4" s="1"/>
  <c r="B12" i="4" a="1"/>
  <c r="B12" i="4" s="1"/>
  <c r="B14" i="4" a="1"/>
  <c r="B14" i="4" s="1"/>
  <c r="F2" i="4" a="1"/>
  <c r="F2" i="4" s="1"/>
  <c r="B7" i="4" a="1"/>
  <c r="B7" i="4" s="1"/>
  <c r="B37" i="4" a="1"/>
  <c r="B37" i="4" s="1"/>
  <c r="B53" i="4" a="1"/>
  <c r="B53" i="4" s="1"/>
  <c r="B69" i="4" a="1"/>
  <c r="B69" i="4" s="1"/>
  <c r="B93" i="4" a="1"/>
  <c r="B93" i="4" s="1"/>
  <c r="B24" i="4" a="1"/>
  <c r="B24" i="4" s="1"/>
  <c r="B46" i="4" a="1"/>
  <c r="B46" i="4" s="1"/>
  <c r="B62" i="4" a="1"/>
  <c r="B62" i="4" s="1"/>
  <c r="B78" i="4" a="1"/>
  <c r="B78" i="4" s="1"/>
  <c r="B94" i="4" a="1"/>
  <c r="B94" i="4" s="1"/>
  <c r="B27" i="4" a="1"/>
  <c r="B27" i="4" s="1"/>
  <c r="B43" i="4" a="1"/>
  <c r="B43" i="4" s="1"/>
  <c r="B59" i="4" a="1"/>
  <c r="B59" i="4" s="1"/>
  <c r="B75" i="4" a="1"/>
  <c r="B75" i="4" s="1"/>
  <c r="B91" i="4" a="1"/>
  <c r="B91" i="4" s="1"/>
  <c r="B22" i="4" a="1"/>
  <c r="B22" i="4" s="1"/>
  <c r="AD2" i="4" a="1"/>
  <c r="AD2" i="4" s="1"/>
  <c r="AD4" i="4" s="1"/>
  <c r="AY2" i="4" a="1"/>
  <c r="AY2" i="4" s="1"/>
  <c r="AY4" i="4" s="1"/>
  <c r="BT2" i="4" a="1"/>
  <c r="BT2" i="4" s="1"/>
  <c r="BT4" i="4" s="1"/>
  <c r="AJ2" i="4" a="1"/>
  <c r="AJ2" i="4" s="1"/>
  <c r="AJ4" i="4" s="1"/>
  <c r="BF2" i="4" a="1"/>
  <c r="BF2" i="4" s="1"/>
  <c r="BF4" i="4" s="1"/>
  <c r="CA2" i="4" a="1"/>
  <c r="CA2" i="4" s="1"/>
  <c r="CA4" i="4" s="1"/>
  <c r="S2" i="4" a="1"/>
  <c r="S2" i="4" s="1"/>
  <c r="S4" i="4" s="1"/>
  <c r="AQ2" i="4" a="1"/>
  <c r="AQ2" i="4" s="1"/>
  <c r="AQ4" i="4" s="1"/>
  <c r="BL2" i="4" a="1"/>
  <c r="BL2" i="4" s="1"/>
  <c r="BL4" i="4" s="1"/>
  <c r="CG2" i="4" a="1"/>
  <c r="CG2" i="4" s="1"/>
  <c r="CG4" i="4" s="1"/>
  <c r="T2" i="4" a="1"/>
  <c r="T2" i="4" s="1"/>
  <c r="T4" i="4" s="1"/>
  <c r="AR2" i="4" a="1"/>
  <c r="AR2" i="4" s="1"/>
  <c r="AR4" i="4" s="1"/>
  <c r="BN2" i="4" a="1"/>
  <c r="BN2" i="4" s="1"/>
  <c r="BN4" i="4" s="1"/>
  <c r="CH2" i="4" a="1"/>
  <c r="CH2" i="4" s="1"/>
  <c r="CH4" i="4" s="1"/>
  <c r="CX2" i="4" a="1"/>
  <c r="CX2" i="4" s="1"/>
  <c r="CX4" i="4" s="1"/>
  <c r="BQ2" i="4" a="1"/>
  <c r="BQ2" i="4" s="1"/>
  <c r="BQ4" i="4" s="1"/>
  <c r="BA2" i="4" a="1"/>
  <c r="BA2" i="4" s="1"/>
  <c r="BA4" i="4" s="1"/>
  <c r="AK2" i="4" a="1"/>
  <c r="AK2" i="4" s="1"/>
  <c r="AK4" i="4" s="1"/>
  <c r="U2" i="4" a="1"/>
  <c r="U2" i="4" s="1"/>
  <c r="U4" i="4" s="1"/>
  <c r="B102" i="4" a="1"/>
  <c r="B102" i="4" s="1"/>
  <c r="B48" i="4" a="1"/>
  <c r="B48" i="4" s="1"/>
  <c r="B100" i="4" a="1"/>
  <c r="B100" i="4" s="1"/>
  <c r="B44" i="4" a="1"/>
  <c r="B44" i="4" s="1"/>
  <c r="B84" i="4" a="1"/>
  <c r="B84" i="4" s="1"/>
  <c r="B28" i="4" a="1"/>
  <c r="B28" i="4" s="1"/>
  <c r="B92" i="4" a="1"/>
  <c r="B92" i="4" s="1"/>
  <c r="CQ2" i="4" a="1"/>
  <c r="CQ2" i="4" s="1"/>
  <c r="CQ4" i="4" s="1"/>
  <c r="V2" i="4" a="1"/>
  <c r="V2" i="4" s="1"/>
  <c r="V4" i="4" s="1"/>
  <c r="B104" i="4" a="1"/>
  <c r="B104" i="4" s="1"/>
  <c r="B52" i="4" a="1"/>
  <c r="B52" i="4" s="1"/>
  <c r="BZ2" i="4" a="1"/>
  <c r="BZ2" i="4" s="1"/>
  <c r="BZ4" i="4" s="1"/>
  <c r="CR2" i="4" a="1"/>
  <c r="CR2" i="4" s="1"/>
  <c r="CR4" i="4" s="1"/>
  <c r="CZ2" i="4" a="1"/>
  <c r="CZ2" i="4" s="1"/>
  <c r="CZ4" i="4" s="1"/>
  <c r="N2" i="4" a="1"/>
  <c r="N2" i="4" s="1"/>
  <c r="N4" i="4" s="1"/>
  <c r="B80" i="4" a="1"/>
  <c r="B80" i="4" s="1"/>
  <c r="CV2" i="4" a="1"/>
  <c r="CV2" i="4" s="1"/>
  <c r="CV4" i="4" s="1"/>
  <c r="CW2" i="4" a="1"/>
  <c r="CW2" i="4" s="1"/>
  <c r="CW4" i="4" s="1"/>
  <c r="CI2" i="4" a="1"/>
  <c r="CI2" i="4" s="1"/>
  <c r="CI4" i="4" s="1"/>
  <c r="I5" i="3" l="1" a="1"/>
  <c r="I5" i="3" s="1"/>
  <c r="J5" i="3" s="1"/>
  <c r="C63" i="4"/>
  <c r="C15" i="4"/>
  <c r="C36" i="4"/>
  <c r="D82" i="4"/>
  <c r="C26" i="4"/>
  <c r="C66" i="4"/>
  <c r="G4" i="4"/>
  <c r="C47" i="4"/>
  <c r="H4" i="4"/>
  <c r="I4" i="4"/>
  <c r="F4" i="4"/>
  <c r="C19" i="4"/>
  <c r="C77" i="4"/>
  <c r="D28" i="4"/>
  <c r="C28" i="4"/>
  <c r="D78" i="4"/>
  <c r="C78" i="4"/>
  <c r="D13" i="4"/>
  <c r="C87" i="4"/>
  <c r="D87" i="4"/>
  <c r="D9" i="4"/>
  <c r="D67" i="4"/>
  <c r="C67" i="4"/>
  <c r="D86" i="4"/>
  <c r="C86" i="4"/>
  <c r="D101" i="4"/>
  <c r="C101" i="4"/>
  <c r="D29" i="4"/>
  <c r="C29" i="4"/>
  <c r="D72" i="4"/>
  <c r="C72" i="4"/>
  <c r="D31" i="4"/>
  <c r="C31" i="4"/>
  <c r="C41" i="4"/>
  <c r="D41" i="4"/>
  <c r="D20" i="4"/>
  <c r="C20" i="4"/>
  <c r="D93" i="4"/>
  <c r="C93" i="4"/>
  <c r="D60" i="4"/>
  <c r="C60" i="4"/>
  <c r="D42" i="4"/>
  <c r="C42" i="4"/>
  <c r="D80" i="4"/>
  <c r="C80" i="4"/>
  <c r="D84" i="4"/>
  <c r="C84" i="4"/>
  <c r="D102" i="4"/>
  <c r="C102" i="4"/>
  <c r="D22" i="4"/>
  <c r="C22" i="4"/>
  <c r="D43" i="4"/>
  <c r="C43" i="4"/>
  <c r="D62" i="4"/>
  <c r="C62" i="4"/>
  <c r="D69" i="4"/>
  <c r="C69" i="4"/>
  <c r="D8" i="4"/>
  <c r="C71" i="4"/>
  <c r="D71" i="4"/>
  <c r="D90" i="4"/>
  <c r="C90" i="4"/>
  <c r="C105" i="4"/>
  <c r="D105" i="4"/>
  <c r="D33" i="4"/>
  <c r="C33" i="4"/>
  <c r="D56" i="4"/>
  <c r="C56" i="4"/>
  <c r="D76" i="4"/>
  <c r="C76" i="4"/>
  <c r="D23" i="4"/>
  <c r="C23" i="4"/>
  <c r="D51" i="4"/>
  <c r="C51" i="4"/>
  <c r="D70" i="4"/>
  <c r="C70" i="4"/>
  <c r="D81" i="4"/>
  <c r="C81" i="4"/>
  <c r="D11" i="4"/>
  <c r="C89" i="4"/>
  <c r="D89" i="4"/>
  <c r="D32" i="4"/>
  <c r="C32" i="4"/>
  <c r="D50" i="4"/>
  <c r="C50" i="4"/>
  <c r="C79" i="4"/>
  <c r="D79" i="4"/>
  <c r="D16" i="4"/>
  <c r="C16" i="4"/>
  <c r="D104" i="4"/>
  <c r="C104" i="4"/>
  <c r="D59" i="4"/>
  <c r="C59" i="4"/>
  <c r="D25" i="4"/>
  <c r="C25" i="4"/>
  <c r="D44" i="4"/>
  <c r="C44" i="4"/>
  <c r="D91" i="4"/>
  <c r="C91" i="4"/>
  <c r="D27" i="4"/>
  <c r="C27" i="4"/>
  <c r="D46" i="4"/>
  <c r="C46" i="4"/>
  <c r="D53" i="4"/>
  <c r="C53" i="4"/>
  <c r="D14" i="4"/>
  <c r="C14" i="4"/>
  <c r="C17" i="4"/>
  <c r="D17" i="4"/>
  <c r="D40" i="4"/>
  <c r="C40" i="4"/>
  <c r="D64" i="4"/>
  <c r="C64" i="4"/>
  <c r="D55" i="4"/>
  <c r="C55" i="4"/>
  <c r="D74" i="4"/>
  <c r="C74" i="4"/>
  <c r="D85" i="4"/>
  <c r="C85" i="4"/>
  <c r="D99" i="4"/>
  <c r="C99" i="4"/>
  <c r="D35" i="4"/>
  <c r="C35" i="4"/>
  <c r="D54" i="4"/>
  <c r="C54" i="4"/>
  <c r="D61" i="4"/>
  <c r="C61" i="4"/>
  <c r="D10" i="4"/>
  <c r="C57" i="4"/>
  <c r="D57" i="4"/>
  <c r="D68" i="4"/>
  <c r="C68" i="4"/>
  <c r="D98" i="4"/>
  <c r="C98" i="4"/>
  <c r="D48" i="4"/>
  <c r="C48" i="4"/>
  <c r="D7" i="4"/>
  <c r="D49" i="4"/>
  <c r="C49" i="4"/>
  <c r="D52" i="4"/>
  <c r="C52" i="4"/>
  <c r="D92" i="4"/>
  <c r="C92" i="4"/>
  <c r="D100" i="4"/>
  <c r="C100" i="4"/>
  <c r="D75" i="4"/>
  <c r="C75" i="4"/>
  <c r="D94" i="4"/>
  <c r="C94" i="4"/>
  <c r="D24" i="4"/>
  <c r="C24" i="4"/>
  <c r="D37" i="4"/>
  <c r="C37" i="4"/>
  <c r="D12" i="4"/>
  <c r="D96" i="4"/>
  <c r="C96" i="4"/>
  <c r="C103" i="4"/>
  <c r="D103" i="4"/>
  <c r="D39" i="4"/>
  <c r="C39" i="4"/>
  <c r="D58" i="4"/>
  <c r="C58" i="4"/>
  <c r="D65" i="4"/>
  <c r="C65" i="4"/>
  <c r="D18" i="4"/>
  <c r="C18" i="4"/>
  <c r="D38" i="4"/>
  <c r="C38" i="4"/>
  <c r="C73" i="4"/>
  <c r="D73" i="4"/>
  <c r="D83" i="4"/>
  <c r="C83" i="4"/>
  <c r="D21" i="4"/>
  <c r="C21" i="4"/>
  <c r="D34" i="4"/>
  <c r="C34" i="4"/>
  <c r="D45" i="4"/>
  <c r="C45" i="4"/>
  <c r="C95" i="4"/>
  <c r="D95" i="4"/>
  <c r="D6" i="4"/>
  <c r="C6" i="4"/>
  <c r="D88" i="4"/>
  <c r="C88" i="4"/>
  <c r="D30" i="4"/>
  <c r="C30" i="4"/>
  <c r="I6" i="3" l="1" a="1"/>
  <c r="I6" i="3" s="1"/>
  <c r="J6" i="3" s="1"/>
  <c r="I7" i="3" s="1" a="1"/>
  <c r="I7" i="3" s="1"/>
  <c r="J7" i="3" s="1"/>
  <c r="F6" i="4"/>
  <c r="G6" i="4" s="1"/>
  <c r="H6" i="4" s="1"/>
  <c r="I6" i="4" s="1"/>
  <c r="I8" i="3" l="1" a="1"/>
  <c r="I8" i="3" s="1"/>
  <c r="J8" i="3" s="1"/>
  <c r="I9" i="3" s="1" a="1"/>
  <c r="I9" i="3" s="1"/>
  <c r="J9" i="3" s="1"/>
  <c r="I10" i="3" s="1" a="1"/>
  <c r="I10" i="3" s="1"/>
  <c r="J10" i="3" s="1"/>
  <c r="C8" i="4" s="1"/>
  <c r="C7" i="4"/>
  <c r="F7" i="4"/>
  <c r="F8" i="4" s="1"/>
  <c r="F9" i="4" s="1"/>
  <c r="J6" i="4"/>
  <c r="K6" i="4" s="1"/>
  <c r="I11" i="3" l="1" a="1"/>
  <c r="I11" i="3" s="1"/>
  <c r="J11" i="3" s="1"/>
  <c r="L6" i="4"/>
  <c r="M6" i="4" s="1"/>
  <c r="F10" i="4"/>
  <c r="F11" i="4" s="1"/>
  <c r="F12" i="4" s="1"/>
  <c r="G7" i="4"/>
  <c r="G8" i="4" s="1"/>
  <c r="G9" i="4" s="1"/>
  <c r="I12" i="3" l="1" a="1"/>
  <c r="I12" i="3" s="1"/>
  <c r="J12" i="3" s="1"/>
  <c r="K12" i="3" s="1"/>
  <c r="N6" i="4"/>
  <c r="P6" i="4" s="1"/>
  <c r="G10" i="4"/>
  <c r="G11" i="4" s="1"/>
  <c r="G12" i="4" s="1"/>
  <c r="H7" i="4"/>
  <c r="I7" i="4" s="1"/>
  <c r="O6" i="4"/>
  <c r="F13" i="4"/>
  <c r="I13" i="3" l="1" a="1"/>
  <c r="I13" i="3" s="1"/>
  <c r="J13" i="3" s="1"/>
  <c r="Q6" i="4"/>
  <c r="S6" i="4" s="1"/>
  <c r="J7" i="4"/>
  <c r="K7" i="4" s="1"/>
  <c r="H8" i="4"/>
  <c r="I8" i="4" s="1"/>
  <c r="R6" i="4"/>
  <c r="F14" i="4"/>
  <c r="G13" i="4"/>
  <c r="I14" i="3" l="1" a="1"/>
  <c r="I14" i="3" s="1"/>
  <c r="J14" i="3" s="1"/>
  <c r="K14" i="3" s="1"/>
  <c r="C9" i="4"/>
  <c r="T6" i="4"/>
  <c r="V6" i="4" s="1"/>
  <c r="J8" i="4"/>
  <c r="K8" i="4" s="1"/>
  <c r="H9" i="4"/>
  <c r="H10" i="4" s="1"/>
  <c r="H11" i="4" s="1"/>
  <c r="H12" i="4" s="1"/>
  <c r="H13" i="4" s="1"/>
  <c r="L7" i="4"/>
  <c r="U6" i="4"/>
  <c r="G14" i="4"/>
  <c r="F15" i="4"/>
  <c r="I15" i="3" l="1" a="1"/>
  <c r="I15" i="3" s="1"/>
  <c r="J15" i="3" s="1"/>
  <c r="K15" i="3" s="1"/>
  <c r="W6" i="4"/>
  <c r="Y6" i="4" s="1"/>
  <c r="I9" i="4"/>
  <c r="J9" i="4" s="1"/>
  <c r="K9" i="4" s="1"/>
  <c r="L8" i="4"/>
  <c r="N7" i="4"/>
  <c r="M7" i="4"/>
  <c r="X6" i="4"/>
  <c r="F16" i="4"/>
  <c r="F17" i="4" s="1"/>
  <c r="G15" i="4"/>
  <c r="H14" i="4"/>
  <c r="I16" i="3" l="1" a="1"/>
  <c r="I16" i="3" s="1"/>
  <c r="J16" i="3" s="1"/>
  <c r="K16" i="3" s="1"/>
  <c r="Z6" i="4"/>
  <c r="AB6" i="4" s="1"/>
  <c r="N8" i="4"/>
  <c r="I10" i="4"/>
  <c r="I11" i="4" s="1"/>
  <c r="I12" i="4" s="1"/>
  <c r="L9" i="4"/>
  <c r="O7" i="4"/>
  <c r="Q7" i="4" s="1"/>
  <c r="P7" i="4"/>
  <c r="M8" i="4"/>
  <c r="O8" i="4" s="1"/>
  <c r="AA6" i="4"/>
  <c r="H15" i="4"/>
  <c r="G16" i="4"/>
  <c r="G17" i="4" s="1"/>
  <c r="F18" i="4"/>
  <c r="I17" i="3" l="1" a="1"/>
  <c r="I17" i="3" s="1"/>
  <c r="J17" i="3" s="1"/>
  <c r="C10" i="4" s="1"/>
  <c r="AC6" i="4"/>
  <c r="AE6" i="4" s="1"/>
  <c r="I13" i="4"/>
  <c r="I14" i="4" s="1"/>
  <c r="I15" i="4" s="1"/>
  <c r="J10" i="4"/>
  <c r="K10" i="4" s="1"/>
  <c r="M9" i="4"/>
  <c r="O9" i="4" s="1"/>
  <c r="P8" i="4"/>
  <c r="R8" i="4" s="1"/>
  <c r="R7" i="4"/>
  <c r="T7" i="4" s="1"/>
  <c r="Q8" i="4"/>
  <c r="S7" i="4"/>
  <c r="N9" i="4"/>
  <c r="AD6" i="4"/>
  <c r="H16" i="4"/>
  <c r="H17" i="4" s="1"/>
  <c r="F19" i="4"/>
  <c r="G18" i="4"/>
  <c r="I18" i="3" l="1" a="1"/>
  <c r="I18" i="3" s="1"/>
  <c r="J18" i="3" s="1"/>
  <c r="AF6" i="4"/>
  <c r="AH6" i="4" s="1"/>
  <c r="J11" i="4"/>
  <c r="J12" i="4" s="1"/>
  <c r="J13" i="4" s="1"/>
  <c r="J14" i="4" s="1"/>
  <c r="J15" i="4" s="1"/>
  <c r="L10" i="4"/>
  <c r="Q9" i="4"/>
  <c r="S8" i="4"/>
  <c r="U8" i="4" s="1"/>
  <c r="U7" i="4"/>
  <c r="W7" i="4" s="1"/>
  <c r="T8" i="4"/>
  <c r="V7" i="4"/>
  <c r="P9" i="4"/>
  <c r="R9" i="4" s="1"/>
  <c r="AG6" i="4"/>
  <c r="H18" i="4"/>
  <c r="G19" i="4"/>
  <c r="F20" i="4"/>
  <c r="I16" i="4"/>
  <c r="I19" i="3" l="1" a="1"/>
  <c r="I19" i="3" s="1"/>
  <c r="J19" i="3" s="1"/>
  <c r="I20" i="3" s="1" a="1"/>
  <c r="I20" i="3" s="1"/>
  <c r="K18" i="3"/>
  <c r="AI6" i="4"/>
  <c r="AK6" i="4" s="1"/>
  <c r="K11" i="4"/>
  <c r="N10" i="4"/>
  <c r="M10" i="4"/>
  <c r="V8" i="4"/>
  <c r="X8" i="4" s="1"/>
  <c r="X7" i="4"/>
  <c r="Y7" i="4"/>
  <c r="T9" i="4"/>
  <c r="S9" i="4"/>
  <c r="U9" i="4" s="1"/>
  <c r="W8" i="4"/>
  <c r="AJ6" i="4"/>
  <c r="F21" i="4"/>
  <c r="F22" i="4" s="1"/>
  <c r="J16" i="4"/>
  <c r="I17" i="4"/>
  <c r="G20" i="4"/>
  <c r="H19" i="4"/>
  <c r="J20" i="3" l="1"/>
  <c r="I21" i="3" s="1" a="1"/>
  <c r="I21" i="3" s="1"/>
  <c r="J21" i="3" s="1"/>
  <c r="C11" i="4"/>
  <c r="AL6" i="4"/>
  <c r="AN6" i="4" s="1"/>
  <c r="L11" i="4"/>
  <c r="N11" i="4" s="1"/>
  <c r="K12" i="4"/>
  <c r="O10" i="4"/>
  <c r="Q10" i="4" s="1"/>
  <c r="P10" i="4"/>
  <c r="AA7" i="4"/>
  <c r="V9" i="4"/>
  <c r="X9" i="4" s="1"/>
  <c r="Y8" i="4"/>
  <c r="Z8" i="4"/>
  <c r="Z7" i="4"/>
  <c r="AB7" i="4" s="1"/>
  <c r="W9" i="4"/>
  <c r="AM6" i="4"/>
  <c r="G21" i="4"/>
  <c r="G22" i="4" s="1"/>
  <c r="F23" i="4"/>
  <c r="H20" i="4"/>
  <c r="J17" i="4"/>
  <c r="I18" i="4"/>
  <c r="I22" i="3" l="1" a="1"/>
  <c r="I22" i="3" s="1"/>
  <c r="J22" i="3" s="1"/>
  <c r="AO6" i="4"/>
  <c r="AQ6" i="4" s="1"/>
  <c r="R10" i="4"/>
  <c r="T10" i="4" s="1"/>
  <c r="M11" i="4"/>
  <c r="O11" i="4" s="1"/>
  <c r="Q11" i="4" s="1"/>
  <c r="S10" i="4"/>
  <c r="K13" i="4"/>
  <c r="K14" i="4" s="1"/>
  <c r="L12" i="4"/>
  <c r="AD7" i="4"/>
  <c r="Y9" i="4"/>
  <c r="AA9" i="4" s="1"/>
  <c r="Z9" i="4"/>
  <c r="AA8" i="4"/>
  <c r="AC8" i="4" s="1"/>
  <c r="AB8" i="4"/>
  <c r="AC7" i="4"/>
  <c r="AP6" i="4"/>
  <c r="AR6" i="4" s="1"/>
  <c r="H21" i="4"/>
  <c r="G23" i="4"/>
  <c r="F24" i="4"/>
  <c r="J18" i="4"/>
  <c r="I19" i="4"/>
  <c r="C12" i="4" l="1"/>
  <c r="I23" i="3" a="1"/>
  <c r="I23" i="3" s="1"/>
  <c r="J23" i="3" s="1"/>
  <c r="U10" i="4"/>
  <c r="W10" i="4" s="1"/>
  <c r="P11" i="4"/>
  <c r="S11" i="4" s="1"/>
  <c r="V10" i="4"/>
  <c r="M12" i="4"/>
  <c r="O12" i="4" s="1"/>
  <c r="N12" i="4"/>
  <c r="L13" i="4"/>
  <c r="L14" i="4" s="1"/>
  <c r="K15" i="4"/>
  <c r="AC9" i="4"/>
  <c r="AB9" i="4"/>
  <c r="AD9" i="4" s="1"/>
  <c r="AE8" i="4"/>
  <c r="AE7" i="4"/>
  <c r="AD8" i="4"/>
  <c r="AF7" i="4"/>
  <c r="AS6" i="4"/>
  <c r="AU6" i="4" s="1"/>
  <c r="AT6" i="4"/>
  <c r="G24" i="4"/>
  <c r="F25" i="4"/>
  <c r="H22" i="4"/>
  <c r="I20" i="4"/>
  <c r="J19" i="4"/>
  <c r="I24" i="3" l="1" a="1"/>
  <c r="I24" i="3" s="1"/>
  <c r="J24" i="3" s="1"/>
  <c r="C13" i="4"/>
  <c r="K23" i="3"/>
  <c r="X10" i="4"/>
  <c r="Z10" i="4" s="1"/>
  <c r="Y10" i="4"/>
  <c r="R11" i="4"/>
  <c r="T11" i="4" s="1"/>
  <c r="P12" i="4"/>
  <c r="Q12" i="4"/>
  <c r="N13" i="4"/>
  <c r="L15" i="4"/>
  <c r="K16" i="4"/>
  <c r="M13" i="4"/>
  <c r="AF8" i="4"/>
  <c r="AE9" i="4"/>
  <c r="AH7" i="4"/>
  <c r="AF9" i="4"/>
  <c r="AG8" i="4"/>
  <c r="AG7" i="4"/>
  <c r="AV6" i="4"/>
  <c r="AX6" i="4" s="1"/>
  <c r="AW6" i="4"/>
  <c r="I21" i="4"/>
  <c r="I22" i="4" s="1"/>
  <c r="H23" i="4"/>
  <c r="G25" i="4"/>
  <c r="F26" i="4"/>
  <c r="J20" i="4"/>
  <c r="I25" i="3" l="1" a="1"/>
  <c r="I25" i="3" s="1"/>
  <c r="J25" i="3" s="1"/>
  <c r="I26" i="3" s="1" a="1"/>
  <c r="I26" i="3" s="1"/>
  <c r="J26" i="3" s="1"/>
  <c r="U11" i="4"/>
  <c r="W11" i="4" s="1"/>
  <c r="AB10" i="4"/>
  <c r="AA10" i="4"/>
  <c r="AC10" i="4" s="1"/>
  <c r="V11" i="4"/>
  <c r="S12" i="4"/>
  <c r="R12" i="4"/>
  <c r="T12" i="4" s="1"/>
  <c r="P13" i="4"/>
  <c r="M14" i="4"/>
  <c r="M15" i="4" s="1"/>
  <c r="N14" i="4"/>
  <c r="O13" i="4"/>
  <c r="L16" i="4"/>
  <c r="K17" i="4"/>
  <c r="AG9" i="4"/>
  <c r="AH9" i="4"/>
  <c r="AY6" i="4"/>
  <c r="BA6" i="4" s="1"/>
  <c r="AI7" i="4"/>
  <c r="AJ7" i="4"/>
  <c r="AH8" i="4"/>
  <c r="AI8" i="4"/>
  <c r="AZ6" i="4"/>
  <c r="J21" i="4"/>
  <c r="J22" i="4" s="1"/>
  <c r="F27" i="4"/>
  <c r="F28" i="4" s="1"/>
  <c r="I23" i="4"/>
  <c r="G26" i="4"/>
  <c r="H24" i="4"/>
  <c r="I27" i="3" l="1" a="1"/>
  <c r="I27" i="3" s="1"/>
  <c r="J27" i="3" s="1"/>
  <c r="R13" i="4"/>
  <c r="AE10" i="4"/>
  <c r="AD10" i="4"/>
  <c r="AF10" i="4" s="1"/>
  <c r="Y11" i="4"/>
  <c r="X11" i="4"/>
  <c r="Z11" i="4" s="1"/>
  <c r="V12" i="4"/>
  <c r="U12" i="4"/>
  <c r="W12" i="4" s="1"/>
  <c r="N15" i="4"/>
  <c r="O14" i="4"/>
  <c r="P14" i="4"/>
  <c r="Q13" i="4"/>
  <c r="K18" i="4"/>
  <c r="L17" i="4"/>
  <c r="O15" i="4"/>
  <c r="N16" i="4"/>
  <c r="M16" i="4"/>
  <c r="BB6" i="4"/>
  <c r="BD6" i="4" s="1"/>
  <c r="AL7" i="4"/>
  <c r="AJ8" i="4"/>
  <c r="AI9" i="4"/>
  <c r="AK7" i="4"/>
  <c r="AK8" i="4"/>
  <c r="AJ9" i="4"/>
  <c r="BC6" i="4"/>
  <c r="G27" i="4"/>
  <c r="G28" i="4" s="1"/>
  <c r="F29" i="4"/>
  <c r="I24" i="4"/>
  <c r="H25" i="4"/>
  <c r="J23" i="4"/>
  <c r="I28" i="3" l="1" a="1"/>
  <c r="I28" i="3" s="1"/>
  <c r="J28" i="3" s="1"/>
  <c r="AG10" i="4"/>
  <c r="AI10" i="4" s="1"/>
  <c r="AA11" i="4"/>
  <c r="AC11" i="4" s="1"/>
  <c r="AB11" i="4"/>
  <c r="Y12" i="4"/>
  <c r="X12" i="4"/>
  <c r="AH10" i="4"/>
  <c r="P15" i="4"/>
  <c r="Q14" i="4"/>
  <c r="S14" i="4" s="1"/>
  <c r="Q15" i="4"/>
  <c r="BE6" i="4"/>
  <c r="BG6" i="4" s="1"/>
  <c r="R14" i="4"/>
  <c r="K19" i="4"/>
  <c r="L18" i="4"/>
  <c r="T13" i="4"/>
  <c r="S13" i="4"/>
  <c r="O16" i="4"/>
  <c r="P16" i="4"/>
  <c r="M17" i="4"/>
  <c r="N17" i="4"/>
  <c r="AL8" i="4"/>
  <c r="AM8" i="4"/>
  <c r="AL9" i="4"/>
  <c r="AK9" i="4"/>
  <c r="AM7" i="4"/>
  <c r="AN7" i="4"/>
  <c r="BF6" i="4"/>
  <c r="H26" i="4"/>
  <c r="G29" i="4"/>
  <c r="F30" i="4"/>
  <c r="I25" i="4"/>
  <c r="J24" i="4"/>
  <c r="I29" i="3" l="1" a="1"/>
  <c r="I29" i="3" s="1"/>
  <c r="J29" i="3" s="1"/>
  <c r="AJ10" i="4"/>
  <c r="AL10" i="4" s="1"/>
  <c r="AD11" i="4"/>
  <c r="AF11" i="4" s="1"/>
  <c r="AE11" i="4"/>
  <c r="AA12" i="4"/>
  <c r="BH6" i="4"/>
  <c r="BJ6" i="4" s="1"/>
  <c r="Z12" i="4"/>
  <c r="AB12" i="4" s="1"/>
  <c r="AK10" i="4"/>
  <c r="Q16" i="4"/>
  <c r="R15" i="4"/>
  <c r="T15" i="4" s="1"/>
  <c r="U14" i="4"/>
  <c r="K20" i="4"/>
  <c r="K21" i="4" s="1"/>
  <c r="L19" i="4"/>
  <c r="U13" i="4"/>
  <c r="W13" i="4" s="1"/>
  <c r="V13" i="4"/>
  <c r="T14" i="4"/>
  <c r="S15" i="4"/>
  <c r="O17" i="4"/>
  <c r="Q17" i="4" s="1"/>
  <c r="M18" i="4"/>
  <c r="N18" i="4"/>
  <c r="P17" i="4"/>
  <c r="R16" i="4"/>
  <c r="AO7" i="4"/>
  <c r="AQ7" i="4" s="1"/>
  <c r="AN8" i="4"/>
  <c r="AM9" i="4"/>
  <c r="AN9" i="4"/>
  <c r="AP7" i="4"/>
  <c r="AO8" i="4"/>
  <c r="BI6" i="4"/>
  <c r="I26" i="4"/>
  <c r="H27" i="4"/>
  <c r="G30" i="4"/>
  <c r="F31" i="4"/>
  <c r="J25" i="4"/>
  <c r="I30" i="3" l="1" a="1"/>
  <c r="I30" i="3" s="1"/>
  <c r="J30" i="3" s="1"/>
  <c r="AG11" i="4"/>
  <c r="AI11" i="4" s="1"/>
  <c r="AM10" i="4"/>
  <c r="AO10" i="4" s="1"/>
  <c r="BK6" i="4"/>
  <c r="BM6" i="4" s="1"/>
  <c r="AC12" i="4"/>
  <c r="AE12" i="4" s="1"/>
  <c r="S16" i="4"/>
  <c r="U16" i="4" s="1"/>
  <c r="U15" i="4"/>
  <c r="V14" i="4"/>
  <c r="X14" i="4" s="1"/>
  <c r="T16" i="4"/>
  <c r="R17" i="4"/>
  <c r="K22" i="4"/>
  <c r="L20" i="4"/>
  <c r="L21" i="4" s="1"/>
  <c r="Y13" i="4"/>
  <c r="X13" i="4"/>
  <c r="W14" i="4"/>
  <c r="AD12" i="4"/>
  <c r="S17" i="4"/>
  <c r="V15" i="4"/>
  <c r="O18" i="4"/>
  <c r="Q18" i="4" s="1"/>
  <c r="P18" i="4"/>
  <c r="M19" i="4"/>
  <c r="N19" i="4"/>
  <c r="AH11" i="4"/>
  <c r="AO9" i="4"/>
  <c r="AS7" i="4"/>
  <c r="AN10" i="4"/>
  <c r="AP9" i="4"/>
  <c r="AP8" i="4"/>
  <c r="AQ8" i="4"/>
  <c r="AR7" i="4"/>
  <c r="BL6" i="4"/>
  <c r="I27" i="4"/>
  <c r="J26" i="4"/>
  <c r="H28" i="4"/>
  <c r="G31" i="4"/>
  <c r="F32" i="4"/>
  <c r="T17" i="4" l="1"/>
  <c r="V17" i="4" s="1"/>
  <c r="I31" i="3" a="1"/>
  <c r="I31" i="3" s="1"/>
  <c r="J31" i="3" s="1"/>
  <c r="BN6" i="4"/>
  <c r="BP6" i="4" s="1"/>
  <c r="V16" i="4"/>
  <c r="Y14" i="4"/>
  <c r="W15" i="4"/>
  <c r="Y15" i="4" s="1"/>
  <c r="AG12" i="4"/>
  <c r="U17" i="4"/>
  <c r="L22" i="4"/>
  <c r="Z14" i="4"/>
  <c r="K23" i="4"/>
  <c r="R18" i="4"/>
  <c r="T18" i="4" s="1"/>
  <c r="AA13" i="4"/>
  <c r="Z13" i="4"/>
  <c r="AB13" i="4" s="1"/>
  <c r="X15" i="4"/>
  <c r="O19" i="4"/>
  <c r="Q19" i="4" s="1"/>
  <c r="N20" i="4"/>
  <c r="P19" i="4"/>
  <c r="M20" i="4"/>
  <c r="AK11" i="4"/>
  <c r="AF12" i="4"/>
  <c r="S18" i="4"/>
  <c r="AJ11" i="4"/>
  <c r="W16" i="4"/>
  <c r="AR9" i="4"/>
  <c r="AQ10" i="4"/>
  <c r="AQ9" i="4"/>
  <c r="AR8" i="4"/>
  <c r="AT7" i="4"/>
  <c r="AV7" i="4" s="1"/>
  <c r="AU7" i="4"/>
  <c r="AS8" i="4"/>
  <c r="AP10" i="4"/>
  <c r="BO6" i="4"/>
  <c r="J27" i="4"/>
  <c r="H29" i="4"/>
  <c r="I28" i="4"/>
  <c r="G32" i="4"/>
  <c r="F33" i="4"/>
  <c r="BQ6" i="4" l="1"/>
  <c r="BS6" i="4" s="1"/>
  <c r="I32" i="3" a="1"/>
  <c r="I32" i="3" s="1"/>
  <c r="J32" i="3" s="1"/>
  <c r="W17" i="4"/>
  <c r="AI12" i="4"/>
  <c r="Z15" i="4"/>
  <c r="X16" i="4"/>
  <c r="Z16" i="4" s="1"/>
  <c r="AM11" i="4"/>
  <c r="AA15" i="4"/>
  <c r="K24" i="4"/>
  <c r="K25" i="4" s="1"/>
  <c r="L23" i="4"/>
  <c r="AC13" i="4"/>
  <c r="AE13" i="4" s="1"/>
  <c r="AB14" i="4"/>
  <c r="AD13" i="4"/>
  <c r="AA14" i="4"/>
  <c r="U18" i="4"/>
  <c r="W18" i="4" s="1"/>
  <c r="V18" i="4"/>
  <c r="Y16" i="4"/>
  <c r="N21" i="4"/>
  <c r="P20" i="4"/>
  <c r="M21" i="4"/>
  <c r="O20" i="4"/>
  <c r="S19" i="4"/>
  <c r="AH12" i="4"/>
  <c r="R19" i="4"/>
  <c r="X17" i="4"/>
  <c r="AL11" i="4"/>
  <c r="AN11" i="4" s="1"/>
  <c r="AR10" i="4"/>
  <c r="AT9" i="4"/>
  <c r="AX7" i="4"/>
  <c r="AU8" i="4"/>
  <c r="AW7" i="4"/>
  <c r="AT8" i="4"/>
  <c r="AS9" i="4"/>
  <c r="AS10" i="4"/>
  <c r="BR6" i="4"/>
  <c r="J28" i="4"/>
  <c r="H30" i="4"/>
  <c r="I29" i="4"/>
  <c r="G33" i="4"/>
  <c r="F34" i="4"/>
  <c r="BT6" i="4" l="1"/>
  <c r="I33" i="3" a="1"/>
  <c r="I33" i="3" s="1"/>
  <c r="J33" i="3" s="1"/>
  <c r="Z17" i="4"/>
  <c r="AK12" i="4"/>
  <c r="Y17" i="4"/>
  <c r="AA17" i="4" s="1"/>
  <c r="AC15" i="4"/>
  <c r="AD14" i="4"/>
  <c r="AB15" i="4"/>
  <c r="X18" i="4"/>
  <c r="AB16" i="4"/>
  <c r="AG13" i="4"/>
  <c r="AF13" i="4"/>
  <c r="AH13" i="4" s="1"/>
  <c r="AC14" i="4"/>
  <c r="K26" i="4"/>
  <c r="K27" i="4" s="1"/>
  <c r="L24" i="4"/>
  <c r="L25" i="4" s="1"/>
  <c r="T19" i="4"/>
  <c r="AO11" i="4"/>
  <c r="Q20" i="4"/>
  <c r="R20" i="4"/>
  <c r="Y18" i="4"/>
  <c r="AJ12" i="4"/>
  <c r="O21" i="4"/>
  <c r="N22" i="4"/>
  <c r="P21" i="4"/>
  <c r="M22" i="4"/>
  <c r="AP11" i="4"/>
  <c r="U19" i="4"/>
  <c r="AA16" i="4"/>
  <c r="AV9" i="4"/>
  <c r="AU10" i="4"/>
  <c r="AW8" i="4"/>
  <c r="AT10" i="4"/>
  <c r="AY7" i="4"/>
  <c r="AZ7" i="4"/>
  <c r="AV8" i="4"/>
  <c r="AU9" i="4"/>
  <c r="BU6" i="4"/>
  <c r="BW6" i="4" s="1"/>
  <c r="BV6" i="4"/>
  <c r="J29" i="4"/>
  <c r="H31" i="4"/>
  <c r="I30" i="4"/>
  <c r="G34" i="4"/>
  <c r="F35" i="4"/>
  <c r="I34" i="3" l="1" a="1"/>
  <c r="I34" i="3" s="1"/>
  <c r="J34" i="3" s="1"/>
  <c r="Z18" i="4"/>
  <c r="AB18" i="4" s="1"/>
  <c r="K28" i="4"/>
  <c r="K29" i="4" s="1"/>
  <c r="AC16" i="4"/>
  <c r="AD15" i="4"/>
  <c r="AE15" i="4"/>
  <c r="AI13" i="4"/>
  <c r="AK13" i="4" s="1"/>
  <c r="AC17" i="4"/>
  <c r="AJ13" i="4"/>
  <c r="AR11" i="4"/>
  <c r="W19" i="4"/>
  <c r="AE14" i="4"/>
  <c r="AG14" i="4" s="1"/>
  <c r="L26" i="4"/>
  <c r="L27" i="4" s="1"/>
  <c r="AF14" i="4"/>
  <c r="AA18" i="4"/>
  <c r="AM12" i="4"/>
  <c r="O22" i="4"/>
  <c r="Q22" i="4" s="1"/>
  <c r="M23" i="4"/>
  <c r="P22" i="4"/>
  <c r="N23" i="4"/>
  <c r="AQ11" i="4"/>
  <c r="Q21" i="4"/>
  <c r="S21" i="4" s="1"/>
  <c r="AB17" i="4"/>
  <c r="S20" i="4"/>
  <c r="V19" i="4"/>
  <c r="R21" i="4"/>
  <c r="AL12" i="4"/>
  <c r="T20" i="4"/>
  <c r="AD16" i="4"/>
  <c r="AV10" i="4"/>
  <c r="BB7" i="4"/>
  <c r="AX8" i="4"/>
  <c r="BA7" i="4"/>
  <c r="AY8" i="4"/>
  <c r="AX9" i="4"/>
  <c r="AW9" i="4"/>
  <c r="AW10" i="4"/>
  <c r="J30" i="4"/>
  <c r="BY6" i="4"/>
  <c r="BX6" i="4"/>
  <c r="I31" i="4"/>
  <c r="H32" i="4"/>
  <c r="G35" i="4"/>
  <c r="F36" i="4"/>
  <c r="I35" i="3" l="1" a="1"/>
  <c r="I35" i="3" s="1"/>
  <c r="J35" i="3" s="1"/>
  <c r="L28" i="4"/>
  <c r="L29" i="4" s="1"/>
  <c r="AO12" i="4"/>
  <c r="AG15" i="4"/>
  <c r="AE16" i="4"/>
  <c r="AL13" i="4"/>
  <c r="AN13" i="4" s="1"/>
  <c r="BD7" i="4"/>
  <c r="Y19" i="4"/>
  <c r="AI14" i="4"/>
  <c r="AF15" i="4"/>
  <c r="AH15" i="4" s="1"/>
  <c r="AH14" i="4"/>
  <c r="AJ14" i="4" s="1"/>
  <c r="U21" i="4"/>
  <c r="X19" i="4"/>
  <c r="AF16" i="4"/>
  <c r="S22" i="4"/>
  <c r="AM13" i="4"/>
  <c r="AD18" i="4"/>
  <c r="AS11" i="4"/>
  <c r="AT11" i="4"/>
  <c r="V20" i="4"/>
  <c r="AD17" i="4"/>
  <c r="AE17" i="4"/>
  <c r="R22" i="4"/>
  <c r="U20" i="4"/>
  <c r="AN12" i="4"/>
  <c r="T21" i="4"/>
  <c r="O23" i="4"/>
  <c r="Q23" i="4" s="1"/>
  <c r="M24" i="4"/>
  <c r="N24" i="4"/>
  <c r="P23" i="4"/>
  <c r="AC18" i="4"/>
  <c r="AY9" i="4"/>
  <c r="AX10" i="4"/>
  <c r="AZ9" i="4"/>
  <c r="BC7" i="4"/>
  <c r="BF7" i="4" s="1"/>
  <c r="AY10" i="4"/>
  <c r="BA8" i="4"/>
  <c r="AZ8" i="4"/>
  <c r="K30" i="4"/>
  <c r="J31" i="4"/>
  <c r="CA6" i="4"/>
  <c r="BZ6" i="4"/>
  <c r="I32" i="4"/>
  <c r="H33" i="4"/>
  <c r="H34" i="4" s="1"/>
  <c r="G36" i="4"/>
  <c r="F37" i="4"/>
  <c r="I36" i="3" l="1" a="1"/>
  <c r="I36" i="3" s="1"/>
  <c r="J36" i="3" s="1"/>
  <c r="AH16" i="4"/>
  <c r="AJ15" i="4"/>
  <c r="AG16" i="4"/>
  <c r="L30" i="4"/>
  <c r="R23" i="4"/>
  <c r="T23" i="4" s="1"/>
  <c r="V21" i="4"/>
  <c r="W21" i="4"/>
  <c r="AI15" i="4"/>
  <c r="AK15" i="4" s="1"/>
  <c r="AK14" i="4"/>
  <c r="AM14" i="4" s="1"/>
  <c r="AL14" i="4"/>
  <c r="AP12" i="4"/>
  <c r="AR12" i="4" s="1"/>
  <c r="U22" i="4"/>
  <c r="Z19" i="4"/>
  <c r="AB19" i="4" s="1"/>
  <c r="N25" i="4"/>
  <c r="O24" i="4"/>
  <c r="M25" i="4"/>
  <c r="P24" i="4"/>
  <c r="W20" i="4"/>
  <c r="S23" i="4"/>
  <c r="AF17" i="4"/>
  <c r="AE18" i="4"/>
  <c r="AU11" i="4"/>
  <c r="AV11" i="4"/>
  <c r="AO13" i="4"/>
  <c r="AP13" i="4"/>
  <c r="AA19" i="4"/>
  <c r="AQ12" i="4"/>
  <c r="AG17" i="4"/>
  <c r="AF18" i="4"/>
  <c r="X20" i="4"/>
  <c r="T22" i="4"/>
  <c r="V22" i="4" s="1"/>
  <c r="BA9" i="4"/>
  <c r="BB9" i="4"/>
  <c r="BB8" i="4"/>
  <c r="BD8" i="4" s="1"/>
  <c r="AZ10" i="4"/>
  <c r="BC8" i="4"/>
  <c r="BE7" i="4"/>
  <c r="BA10" i="4"/>
  <c r="K31" i="4"/>
  <c r="J32" i="4"/>
  <c r="CB6" i="4"/>
  <c r="CC6" i="4"/>
  <c r="I33" i="4"/>
  <c r="H35" i="4"/>
  <c r="H36" i="4" s="1"/>
  <c r="G37" i="4"/>
  <c r="F38" i="4"/>
  <c r="L31" i="4" l="1"/>
  <c r="I37" i="3" a="1"/>
  <c r="I37" i="3" s="1"/>
  <c r="J37" i="3" s="1"/>
  <c r="AQ13" i="4"/>
  <c r="AS13" i="4" s="1"/>
  <c r="AD19" i="4"/>
  <c r="Z20" i="4"/>
  <c r="AJ16" i="4"/>
  <c r="AI16" i="4"/>
  <c r="AK16" i="4" s="1"/>
  <c r="AL15" i="4"/>
  <c r="AN15" i="4" s="1"/>
  <c r="AR13" i="4"/>
  <c r="W22" i="4"/>
  <c r="AS12" i="4"/>
  <c r="AN14" i="4"/>
  <c r="AP14" i="4" s="1"/>
  <c r="AT12" i="4"/>
  <c r="AO14" i="4"/>
  <c r="X22" i="4"/>
  <c r="AW11" i="4"/>
  <c r="O25" i="4"/>
  <c r="Q25" i="4" s="1"/>
  <c r="N26" i="4"/>
  <c r="P25" i="4"/>
  <c r="M26" i="4"/>
  <c r="AI17" i="4"/>
  <c r="AH17" i="4"/>
  <c r="Y21" i="4"/>
  <c r="Q24" i="4"/>
  <c r="S24" i="4" s="1"/>
  <c r="R24" i="4"/>
  <c r="AC19" i="4"/>
  <c r="AX11" i="4"/>
  <c r="U23" i="4"/>
  <c r="V23" i="4"/>
  <c r="AG18" i="4"/>
  <c r="AH18" i="4"/>
  <c r="X21" i="4"/>
  <c r="AM15" i="4"/>
  <c r="Y20" i="4"/>
  <c r="BB10" i="4"/>
  <c r="BD9" i="4"/>
  <c r="BC10" i="4"/>
  <c r="BH7" i="4"/>
  <c r="BC9" i="4"/>
  <c r="BG7" i="4"/>
  <c r="BF8" i="4"/>
  <c r="BE8" i="4"/>
  <c r="K32" i="4"/>
  <c r="J33" i="4"/>
  <c r="CE6" i="4"/>
  <c r="CD6" i="4"/>
  <c r="H37" i="4"/>
  <c r="I34" i="4"/>
  <c r="I35" i="4" s="1"/>
  <c r="G38" i="4"/>
  <c r="F39" i="4"/>
  <c r="I38" i="3" l="1" a="1"/>
  <c r="I38" i="3" s="1"/>
  <c r="J38" i="3" s="1"/>
  <c r="AT13" i="4"/>
  <c r="AF19" i="4"/>
  <c r="AL16" i="4"/>
  <c r="AN16" i="4" s="1"/>
  <c r="AM16" i="4"/>
  <c r="AK17" i="4"/>
  <c r="AQ14" i="4"/>
  <c r="AO15" i="4"/>
  <c r="AQ15" i="4" s="1"/>
  <c r="AR14" i="4"/>
  <c r="AV12" i="4"/>
  <c r="AU12" i="4"/>
  <c r="AI18" i="4"/>
  <c r="AJ18" i="4"/>
  <c r="T24" i="4"/>
  <c r="V24" i="4" s="1"/>
  <c r="X23" i="4"/>
  <c r="Z22" i="4"/>
  <c r="AP15" i="4"/>
  <c r="AZ11" i="4"/>
  <c r="AY11" i="4"/>
  <c r="AU13" i="4"/>
  <c r="AA21" i="4"/>
  <c r="N27" i="4"/>
  <c r="O26" i="4"/>
  <c r="M27" i="4"/>
  <c r="P26" i="4"/>
  <c r="S25" i="4"/>
  <c r="AA20" i="4"/>
  <c r="Z21" i="4"/>
  <c r="Y22" i="4"/>
  <c r="W23" i="4"/>
  <c r="U24" i="4"/>
  <c r="AJ17" i="4"/>
  <c r="R25" i="4"/>
  <c r="T25" i="4" s="1"/>
  <c r="AB20" i="4"/>
  <c r="AE19" i="4"/>
  <c r="BH8" i="4"/>
  <c r="BE9" i="4"/>
  <c r="BG9" i="4" s="1"/>
  <c r="BD10" i="4"/>
  <c r="BF9" i="4"/>
  <c r="BG8" i="4"/>
  <c r="BJ7" i="4"/>
  <c r="BE10" i="4"/>
  <c r="BI7" i="4"/>
  <c r="K33" i="4"/>
  <c r="L32" i="4"/>
  <c r="CF6" i="4"/>
  <c r="CG6" i="4"/>
  <c r="H38" i="4"/>
  <c r="I36" i="4"/>
  <c r="J34" i="4"/>
  <c r="J35" i="4" s="1"/>
  <c r="G39" i="4"/>
  <c r="F40" i="4"/>
  <c r="I39" i="3" l="1" a="1"/>
  <c r="I39" i="3" s="1"/>
  <c r="J39" i="3" s="1"/>
  <c r="AO16" i="4"/>
  <c r="AQ16" i="4" s="1"/>
  <c r="Z23" i="4"/>
  <c r="AT14" i="4"/>
  <c r="AS14" i="4"/>
  <c r="AU14" i="4" s="1"/>
  <c r="AX12" i="4"/>
  <c r="AL18" i="4"/>
  <c r="AB21" i="4"/>
  <c r="AR15" i="4"/>
  <c r="AK18" i="4"/>
  <c r="AC21" i="4"/>
  <c r="AW12" i="4"/>
  <c r="AY12" i="4" s="1"/>
  <c r="AV13" i="4"/>
  <c r="AG19" i="4"/>
  <c r="AI19" i="4" s="1"/>
  <c r="AH19" i="4"/>
  <c r="W24" i="4"/>
  <c r="Y24" i="4" s="1"/>
  <c r="X24" i="4"/>
  <c r="AA22" i="4"/>
  <c r="AP16" i="4"/>
  <c r="Q26" i="4"/>
  <c r="R26" i="4"/>
  <c r="AW13" i="4"/>
  <c r="AB22" i="4"/>
  <c r="U25" i="4"/>
  <c r="W25" i="4" s="1"/>
  <c r="AM17" i="4"/>
  <c r="AS15" i="4"/>
  <c r="AC20" i="4"/>
  <c r="AE20" i="4" s="1"/>
  <c r="BA11" i="4"/>
  <c r="BB11" i="4"/>
  <c r="Y23" i="4"/>
  <c r="V25" i="4"/>
  <c r="AL17" i="4"/>
  <c r="AD20" i="4"/>
  <c r="O27" i="4"/>
  <c r="Q27" i="4" s="1"/>
  <c r="M28" i="4"/>
  <c r="N28" i="4"/>
  <c r="P27" i="4"/>
  <c r="BJ8" i="4"/>
  <c r="BK7" i="4"/>
  <c r="BG10" i="4"/>
  <c r="BF10" i="4"/>
  <c r="BH9" i="4"/>
  <c r="BL7" i="4"/>
  <c r="BI8" i="4"/>
  <c r="BI9" i="4"/>
  <c r="L33" i="4"/>
  <c r="CI6" i="4"/>
  <c r="CH6" i="4"/>
  <c r="K34" i="4"/>
  <c r="J36" i="4"/>
  <c r="I37" i="4"/>
  <c r="G40" i="4"/>
  <c r="F41" i="4"/>
  <c r="H39" i="4"/>
  <c r="AT15" i="4" l="1"/>
  <c r="I40" i="3" a="1"/>
  <c r="I40" i="3" s="1"/>
  <c r="J40" i="3" s="1"/>
  <c r="AU15" i="4"/>
  <c r="AV14" i="4"/>
  <c r="AF20" i="4"/>
  <c r="AH20" i="4" s="1"/>
  <c r="AC22" i="4"/>
  <c r="BA12" i="4"/>
  <c r="AS16" i="4"/>
  <c r="AX13" i="4"/>
  <c r="AZ13" i="4" s="1"/>
  <c r="AN18" i="4"/>
  <c r="X25" i="4"/>
  <c r="Z25" i="4" s="1"/>
  <c r="AZ12" i="4"/>
  <c r="BB12" i="4" s="1"/>
  <c r="R27" i="4"/>
  <c r="Z24" i="4"/>
  <c r="AK19" i="4"/>
  <c r="BC11" i="4"/>
  <c r="BD11" i="4"/>
  <c r="AD21" i="4"/>
  <c r="AW14" i="4"/>
  <c r="AX14" i="4"/>
  <c r="T26" i="4"/>
  <c r="AA24" i="4"/>
  <c r="Y25" i="4"/>
  <c r="AN17" i="4"/>
  <c r="AP17" i="4" s="1"/>
  <c r="AV15" i="4"/>
  <c r="AD22" i="4"/>
  <c r="AR16" i="4"/>
  <c r="AG20" i="4"/>
  <c r="O28" i="4"/>
  <c r="Q28" i="4" s="1"/>
  <c r="N29" i="4"/>
  <c r="M29" i="4"/>
  <c r="P28" i="4"/>
  <c r="AA23" i="4"/>
  <c r="AB23" i="4"/>
  <c r="AY13" i="4"/>
  <c r="S26" i="4"/>
  <c r="U26" i="4" s="1"/>
  <c r="AM18" i="4"/>
  <c r="S27" i="4"/>
  <c r="AO17" i="4"/>
  <c r="AJ19" i="4"/>
  <c r="AE21" i="4"/>
  <c r="BK9" i="4"/>
  <c r="BN7" i="4"/>
  <c r="BM7" i="4"/>
  <c r="BO7" i="4" s="1"/>
  <c r="BK8" i="4"/>
  <c r="BL8" i="4"/>
  <c r="L34" i="4"/>
  <c r="BJ9" i="4"/>
  <c r="BH10" i="4"/>
  <c r="BI10" i="4"/>
  <c r="CK6" i="4"/>
  <c r="CJ6" i="4"/>
  <c r="K35" i="4"/>
  <c r="J37" i="4"/>
  <c r="I38" i="4"/>
  <c r="I39" i="4" s="1"/>
  <c r="H40" i="4"/>
  <c r="G41" i="4"/>
  <c r="F42" i="4"/>
  <c r="AE22" i="4" l="1"/>
  <c r="I41" i="3" a="1"/>
  <c r="I41" i="3" s="1"/>
  <c r="J41" i="3" s="1"/>
  <c r="I42" i="3" s="1" a="1"/>
  <c r="I42" i="3" s="1"/>
  <c r="J42" i="3" s="1"/>
  <c r="AU16" i="4"/>
  <c r="AW15" i="4"/>
  <c r="AX15" i="4"/>
  <c r="AF22" i="4"/>
  <c r="AD23" i="4"/>
  <c r="BC12" i="4"/>
  <c r="BE12" i="4" s="1"/>
  <c r="AB24" i="4"/>
  <c r="T27" i="4"/>
  <c r="V27" i="4" s="1"/>
  <c r="S28" i="4"/>
  <c r="AC24" i="4"/>
  <c r="V26" i="4"/>
  <c r="X26" i="4" s="1"/>
  <c r="AZ14" i="4"/>
  <c r="BD12" i="4"/>
  <c r="BF11" i="4"/>
  <c r="BE11" i="4"/>
  <c r="AC23" i="4"/>
  <c r="U27" i="4"/>
  <c r="BB13" i="4"/>
  <c r="R28" i="4"/>
  <c r="AI20" i="4"/>
  <c r="AK20" i="4" s="1"/>
  <c r="AT16" i="4"/>
  <c r="AJ20" i="4"/>
  <c r="AL19" i="4"/>
  <c r="W26" i="4"/>
  <c r="M30" i="4"/>
  <c r="N31" i="4" s="1"/>
  <c r="O29" i="4"/>
  <c r="P29" i="4"/>
  <c r="N30" i="4"/>
  <c r="AR17" i="4"/>
  <c r="AQ17" i="4"/>
  <c r="AG21" i="4"/>
  <c r="AF21" i="4"/>
  <c r="AM19" i="4"/>
  <c r="AY15" i="4"/>
  <c r="BA13" i="4"/>
  <c r="AO18" i="4"/>
  <c r="AB25" i="4"/>
  <c r="AA25" i="4"/>
  <c r="AY14" i="4"/>
  <c r="AP18" i="4"/>
  <c r="BM9" i="4"/>
  <c r="L35" i="4"/>
  <c r="BN8" i="4"/>
  <c r="BQ7" i="4"/>
  <c r="BP7" i="4"/>
  <c r="BR7" i="4" s="1"/>
  <c r="BK10" i="4"/>
  <c r="BJ10" i="4"/>
  <c r="BM8" i="4"/>
  <c r="BL9" i="4"/>
  <c r="CL6" i="4"/>
  <c r="CN6" i="4" s="1"/>
  <c r="CM6" i="4"/>
  <c r="K36" i="4"/>
  <c r="J38" i="4"/>
  <c r="H41" i="4"/>
  <c r="I40" i="4"/>
  <c r="G42" i="4"/>
  <c r="F43" i="4"/>
  <c r="I43" i="3" l="1" a="1"/>
  <c r="I43" i="3" s="1"/>
  <c r="J43" i="3" s="1"/>
  <c r="AE24" i="4"/>
  <c r="AD24" i="4"/>
  <c r="L36" i="4"/>
  <c r="BT7" i="4"/>
  <c r="Y26" i="4"/>
  <c r="R29" i="4"/>
  <c r="P30" i="4"/>
  <c r="Q29" i="4"/>
  <c r="S29" i="4" s="1"/>
  <c r="AL20" i="4"/>
  <c r="AN20" i="4" s="1"/>
  <c r="AI21" i="4"/>
  <c r="AH22" i="4"/>
  <c r="O30" i="4"/>
  <c r="BB14" i="4"/>
  <c r="W27" i="4"/>
  <c r="Y27" i="4" s="1"/>
  <c r="X27" i="4"/>
  <c r="U28" i="4"/>
  <c r="AA26" i="4"/>
  <c r="AR18" i="4"/>
  <c r="AM20" i="4"/>
  <c r="AE23" i="4"/>
  <c r="AF23" i="4"/>
  <c r="BG12" i="4"/>
  <c r="AN19" i="4"/>
  <c r="Z26" i="4"/>
  <c r="AZ15" i="4"/>
  <c r="AC25" i="4"/>
  <c r="AD25" i="4"/>
  <c r="BA15" i="4"/>
  <c r="AH21" i="4"/>
  <c r="AJ21" i="4" s="1"/>
  <c r="AV16" i="4"/>
  <c r="AW16" i="4"/>
  <c r="BC13" i="4"/>
  <c r="AS17" i="4"/>
  <c r="AT17" i="4"/>
  <c r="AQ18" i="4"/>
  <c r="M31" i="4"/>
  <c r="BD13" i="4"/>
  <c r="AG22" i="4"/>
  <c r="BA14" i="4"/>
  <c r="BF12" i="4"/>
  <c r="BH11" i="4"/>
  <c r="BG11" i="4"/>
  <c r="T28" i="4"/>
  <c r="AO19" i="4"/>
  <c r="BS7" i="4"/>
  <c r="BN9" i="4"/>
  <c r="BM10" i="4"/>
  <c r="BO9" i="4"/>
  <c r="BO8" i="4"/>
  <c r="BP8" i="4"/>
  <c r="BL10" i="4"/>
  <c r="BN10" i="4" s="1"/>
  <c r="K37" i="4"/>
  <c r="CO6" i="4"/>
  <c r="CQ6" i="4" s="1"/>
  <c r="CP6" i="4"/>
  <c r="J39" i="4"/>
  <c r="J40" i="4" s="1"/>
  <c r="H42" i="4"/>
  <c r="G43" i="4"/>
  <c r="F44" i="4"/>
  <c r="I41" i="4"/>
  <c r="I44" i="3" l="1" a="1"/>
  <c r="I44" i="3" s="1"/>
  <c r="J44" i="3" s="1"/>
  <c r="L37" i="4"/>
  <c r="AG24" i="4"/>
  <c r="W28" i="4"/>
  <c r="T29" i="4"/>
  <c r="V29" i="4" s="1"/>
  <c r="AL21" i="4"/>
  <c r="AP20" i="4"/>
  <c r="AB26" i="4"/>
  <c r="AD26" i="4" s="1"/>
  <c r="BC15" i="4"/>
  <c r="AT18" i="4"/>
  <c r="Z27" i="4"/>
  <c r="AB27" i="4" s="1"/>
  <c r="BF13" i="4"/>
  <c r="BI12" i="4"/>
  <c r="AY16" i="4"/>
  <c r="BH12" i="4"/>
  <c r="BJ11" i="4"/>
  <c r="BI11" i="4"/>
  <c r="BC14" i="4"/>
  <c r="BE14" i="4" s="1"/>
  <c r="AP19" i="4"/>
  <c r="AR19" i="4" s="1"/>
  <c r="AQ19" i="4"/>
  <c r="AF24" i="4"/>
  <c r="BE13" i="4"/>
  <c r="AI22" i="4"/>
  <c r="N32" i="4"/>
  <c r="P31" i="4"/>
  <c r="O31" i="4"/>
  <c r="M32" i="4"/>
  <c r="N33" i="4" s="1"/>
  <c r="AK21" i="4"/>
  <c r="AM21" i="4" s="1"/>
  <c r="BB15" i="4"/>
  <c r="R30" i="4"/>
  <c r="AS18" i="4"/>
  <c r="AU17" i="4"/>
  <c r="AE25" i="4"/>
  <c r="AO20" i="4"/>
  <c r="AA27" i="4"/>
  <c r="Q30" i="4"/>
  <c r="AV17" i="4"/>
  <c r="U29" i="4"/>
  <c r="V28" i="4"/>
  <c r="AF25" i="4"/>
  <c r="AC26" i="4"/>
  <c r="AG23" i="4"/>
  <c r="AI23" i="4" s="1"/>
  <c r="AH23" i="4"/>
  <c r="AJ22" i="4"/>
  <c r="BD14" i="4"/>
  <c r="AX16" i="4"/>
  <c r="AZ16" i="4" s="1"/>
  <c r="BQ9" i="4"/>
  <c r="BU7" i="4"/>
  <c r="BV7" i="4"/>
  <c r="BP10" i="4"/>
  <c r="BR8" i="4"/>
  <c r="BP9" i="4"/>
  <c r="BQ8" i="4"/>
  <c r="BO10" i="4"/>
  <c r="K38" i="4"/>
  <c r="CR6" i="4"/>
  <c r="CT6" i="4" s="1"/>
  <c r="CS6" i="4"/>
  <c r="H43" i="4"/>
  <c r="J41" i="4"/>
  <c r="G44" i="4"/>
  <c r="F45" i="4"/>
  <c r="I42" i="4"/>
  <c r="I45" i="3" l="1" a="1"/>
  <c r="I45" i="3" s="1"/>
  <c r="J45" i="3" s="1"/>
  <c r="I46" i="3" s="1" a="1"/>
  <c r="I46" i="3" s="1"/>
  <c r="J46" i="3" s="1"/>
  <c r="L38" i="4"/>
  <c r="BD15" i="4"/>
  <c r="BF15" i="4" s="1"/>
  <c r="AE26" i="4"/>
  <c r="AG26" i="4" s="1"/>
  <c r="AC27" i="4"/>
  <c r="AE27" i="4" s="1"/>
  <c r="BF14" i="4"/>
  <c r="BH13" i="4"/>
  <c r="W29" i="4"/>
  <c r="AX17" i="4"/>
  <c r="BK12" i="4"/>
  <c r="AS19" i="4"/>
  <c r="AU19" i="4" s="1"/>
  <c r="AL22" i="4"/>
  <c r="BB16" i="4"/>
  <c r="AO21" i="4"/>
  <c r="AJ23" i="4"/>
  <c r="X28" i="4"/>
  <c r="Y28" i="4"/>
  <c r="S30" i="4"/>
  <c r="U30" i="4" s="1"/>
  <c r="AT19" i="4"/>
  <c r="O32" i="4"/>
  <c r="P32" i="4"/>
  <c r="AF26" i="4"/>
  <c r="AQ20" i="4"/>
  <c r="AS20" i="4" s="1"/>
  <c r="AG25" i="4"/>
  <c r="BE15" i="4"/>
  <c r="AN21" i="4"/>
  <c r="BG13" i="4"/>
  <c r="X29" i="4"/>
  <c r="BG14" i="4"/>
  <c r="AR20" i="4"/>
  <c r="AD27" i="4"/>
  <c r="BA16" i="4"/>
  <c r="BC16" i="4" s="1"/>
  <c r="AK23" i="4"/>
  <c r="T30" i="4"/>
  <c r="AU18" i="4"/>
  <c r="AW18" i="4" s="1"/>
  <c r="Q31" i="4"/>
  <c r="AK22" i="4"/>
  <c r="AH24" i="4"/>
  <c r="AJ24" i="4" s="1"/>
  <c r="AI24" i="4"/>
  <c r="AW17" i="4"/>
  <c r="AY17" i="4" s="1"/>
  <c r="AV18" i="4"/>
  <c r="R31" i="4"/>
  <c r="AH25" i="4"/>
  <c r="BJ12" i="4"/>
  <c r="BL11" i="4"/>
  <c r="BK11" i="4"/>
  <c r="M33" i="4"/>
  <c r="BW7" i="4"/>
  <c r="BY7" i="4" s="1"/>
  <c r="BQ10" i="4"/>
  <c r="BX7" i="4"/>
  <c r="BT8" i="4"/>
  <c r="BS8" i="4"/>
  <c r="BR10" i="4"/>
  <c r="BR9" i="4"/>
  <c r="BS9" i="4"/>
  <c r="K39" i="4"/>
  <c r="K40" i="4" s="1"/>
  <c r="CU6" i="4"/>
  <c r="CW6" i="4" s="1"/>
  <c r="CV6" i="4"/>
  <c r="I43" i="4"/>
  <c r="H44" i="4"/>
  <c r="J42" i="4"/>
  <c r="G45" i="4"/>
  <c r="F46" i="4"/>
  <c r="I47" i="3" l="1" a="1"/>
  <c r="I47" i="3" s="1"/>
  <c r="J47" i="3" s="1"/>
  <c r="BG15" i="4"/>
  <c r="BI14" i="4"/>
  <c r="Z29" i="4"/>
  <c r="Y29" i="4"/>
  <c r="BJ13" i="4"/>
  <c r="BH15" i="4"/>
  <c r="W30" i="4"/>
  <c r="T31" i="4"/>
  <c r="V30" i="4"/>
  <c r="X30" i="4" s="1"/>
  <c r="AQ21" i="4"/>
  <c r="AM23" i="4"/>
  <c r="AA28" i="4"/>
  <c r="AZ17" i="4"/>
  <c r="AL24" i="4"/>
  <c r="AJ25" i="4"/>
  <c r="BH14" i="4"/>
  <c r="AU20" i="4"/>
  <c r="BM12" i="4"/>
  <c r="BL12" i="4"/>
  <c r="AL23" i="4"/>
  <c r="AK24" i="4"/>
  <c r="AG27" i="4"/>
  <c r="AV19" i="4"/>
  <c r="AX19" i="4" s="1"/>
  <c r="AW19" i="4"/>
  <c r="BB17" i="4"/>
  <c r="S31" i="4"/>
  <c r="BA17" i="4"/>
  <c r="AH26" i="4"/>
  <c r="AI26" i="4"/>
  <c r="BD16" i="4"/>
  <c r="Z28" i="4"/>
  <c r="BN11" i="4"/>
  <c r="BM11" i="4"/>
  <c r="BO11" i="4" s="1"/>
  <c r="AM22" i="4"/>
  <c r="AN22" i="4"/>
  <c r="AI25" i="4"/>
  <c r="AK25" i="4" s="1"/>
  <c r="BE16" i="4"/>
  <c r="R32" i="4"/>
  <c r="AP21" i="4"/>
  <c r="N34" i="4"/>
  <c r="O33" i="4"/>
  <c r="Q33" i="4" s="1"/>
  <c r="P33" i="4"/>
  <c r="M34" i="4"/>
  <c r="AX18" i="4"/>
  <c r="AY18" i="4"/>
  <c r="AF27" i="4"/>
  <c r="AH27" i="4" s="1"/>
  <c r="BI13" i="4"/>
  <c r="AT20" i="4"/>
  <c r="AV20" i="4" s="1"/>
  <c r="Q32" i="4"/>
  <c r="BZ7" i="4"/>
  <c r="CA7" i="4"/>
  <c r="BV8" i="4"/>
  <c r="BS10" i="4"/>
  <c r="BT10" i="4"/>
  <c r="BT9" i="4"/>
  <c r="BU9" i="4"/>
  <c r="BU8" i="4"/>
  <c r="L39" i="4"/>
  <c r="L40" i="4" s="1"/>
  <c r="K41" i="4"/>
  <c r="K42" i="4" s="1"/>
  <c r="CX6" i="4"/>
  <c r="CZ6" i="4" s="1"/>
  <c r="CY6" i="4"/>
  <c r="I44" i="4"/>
  <c r="J43" i="4"/>
  <c r="G46" i="4"/>
  <c r="F47" i="4"/>
  <c r="H45" i="4"/>
  <c r="BI15" i="4" l="1"/>
  <c r="I48" i="3" a="1"/>
  <c r="I48" i="3" s="1"/>
  <c r="J48" i="3" s="1"/>
  <c r="I49" i="3" s="1" a="1"/>
  <c r="I49" i="3" s="1"/>
  <c r="J49" i="3" s="1"/>
  <c r="AA29" i="4"/>
  <c r="AB29" i="4"/>
  <c r="BK14" i="4"/>
  <c r="Y30" i="4"/>
  <c r="AA30" i="4" s="1"/>
  <c r="BJ15" i="4"/>
  <c r="BA18" i="4"/>
  <c r="AM24" i="4"/>
  <c r="BD17" i="4"/>
  <c r="S33" i="4"/>
  <c r="AB28" i="4"/>
  <c r="AD28" i="4" s="1"/>
  <c r="AW20" i="4"/>
  <c r="AY20" i="4" s="1"/>
  <c r="AI27" i="4"/>
  <c r="AM25" i="4"/>
  <c r="AP22" i="4"/>
  <c r="BP11" i="4"/>
  <c r="BR11" i="4" s="1"/>
  <c r="BC17" i="4"/>
  <c r="AX20" i="4"/>
  <c r="AJ27" i="4"/>
  <c r="M35" i="4"/>
  <c r="AY19" i="4"/>
  <c r="Z30" i="4"/>
  <c r="AZ18" i="4"/>
  <c r="BB18" i="4" s="1"/>
  <c r="T32" i="4"/>
  <c r="BL13" i="4"/>
  <c r="AR21" i="4"/>
  <c r="AT21" i="4" s="1"/>
  <c r="AS21" i="4"/>
  <c r="S32" i="4"/>
  <c r="U31" i="4"/>
  <c r="BN12" i="4"/>
  <c r="BP12" i="4" s="1"/>
  <c r="BO12" i="4"/>
  <c r="AC28" i="4"/>
  <c r="BG16" i="4"/>
  <c r="BK13" i="4"/>
  <c r="BJ14" i="4"/>
  <c r="O34" i="4"/>
  <c r="P34" i="4"/>
  <c r="R33" i="4"/>
  <c r="AO22" i="4"/>
  <c r="BQ11" i="4"/>
  <c r="AK26" i="4"/>
  <c r="BF16" i="4"/>
  <c r="AN24" i="4"/>
  <c r="V31" i="4"/>
  <c r="AJ26" i="4"/>
  <c r="AZ19" i="4"/>
  <c r="AN23" i="4"/>
  <c r="AL25" i="4"/>
  <c r="AO23" i="4"/>
  <c r="N35" i="4"/>
  <c r="BU10" i="4"/>
  <c r="BX8" i="4"/>
  <c r="BW9" i="4"/>
  <c r="CC7" i="4"/>
  <c r="CB7" i="4"/>
  <c r="BV9" i="4"/>
  <c r="BW8" i="4"/>
  <c r="BY8" i="4" s="1"/>
  <c r="BV10" i="4"/>
  <c r="L41" i="4"/>
  <c r="L42" i="4" s="1"/>
  <c r="DA6" i="4"/>
  <c r="J44" i="4"/>
  <c r="K43" i="4"/>
  <c r="G47" i="4"/>
  <c r="F48" i="4"/>
  <c r="I45" i="4"/>
  <c r="H46" i="4"/>
  <c r="BF17" i="4" l="1"/>
  <c r="I50" i="3" a="1"/>
  <c r="I50" i="3" s="1"/>
  <c r="J50" i="3" s="1"/>
  <c r="AN25" i="4"/>
  <c r="AO24" i="4"/>
  <c r="BS11" i="4"/>
  <c r="BU11" i="4" s="1"/>
  <c r="AP24" i="4"/>
  <c r="BE17" i="4"/>
  <c r="BH17" i="4" s="1"/>
  <c r="AZ20" i="4"/>
  <c r="BA19" i="4"/>
  <c r="BC19" i="4" s="1"/>
  <c r="AC30" i="4"/>
  <c r="AC29" i="4"/>
  <c r="AE29" i="4" s="1"/>
  <c r="AE28" i="4"/>
  <c r="AG28" i="4" s="1"/>
  <c r="BB19" i="4"/>
  <c r="AK27" i="4"/>
  <c r="X31" i="4"/>
  <c r="BN13" i="4"/>
  <c r="AL27" i="4"/>
  <c r="R34" i="4"/>
  <c r="AU21" i="4"/>
  <c r="AW21" i="4" s="1"/>
  <c r="AV21" i="4"/>
  <c r="AQ23" i="4"/>
  <c r="BK15" i="4"/>
  <c r="BL14" i="4"/>
  <c r="BM14" i="4"/>
  <c r="BI16" i="4"/>
  <c r="U33" i="4"/>
  <c r="V32" i="4"/>
  <c r="BA20" i="4"/>
  <c r="AO25" i="4"/>
  <c r="BT11" i="4"/>
  <c r="BQ12" i="4"/>
  <c r="BR12" i="4"/>
  <c r="W31" i="4"/>
  <c r="BD18" i="4"/>
  <c r="O35" i="4"/>
  <c r="P35" i="4"/>
  <c r="M36" i="4"/>
  <c r="AP23" i="4"/>
  <c r="T33" i="4"/>
  <c r="Q34" i="4"/>
  <c r="BM13" i="4"/>
  <c r="AM26" i="4"/>
  <c r="AF28" i="4"/>
  <c r="AQ22" i="4"/>
  <c r="AB30" i="4"/>
  <c r="AD29" i="4"/>
  <c r="AR22" i="4"/>
  <c r="AL26" i="4"/>
  <c r="AN26" i="4" s="1"/>
  <c r="U32" i="4"/>
  <c r="BC18" i="4"/>
  <c r="N36" i="4"/>
  <c r="BH16" i="4"/>
  <c r="BL15" i="4"/>
  <c r="CA8" i="4"/>
  <c r="BX10" i="4"/>
  <c r="CD7" i="4"/>
  <c r="CE7" i="4"/>
  <c r="BX9" i="4"/>
  <c r="BZ9" i="4" s="1"/>
  <c r="BY9" i="4"/>
  <c r="BZ8" i="4"/>
  <c r="BW10" i="4"/>
  <c r="K44" i="4"/>
  <c r="H47" i="4"/>
  <c r="L43" i="4"/>
  <c r="G48" i="4"/>
  <c r="F49" i="4"/>
  <c r="J45" i="4"/>
  <c r="I46" i="4"/>
  <c r="I51" i="3" l="1" a="1"/>
  <c r="I51" i="3" s="1"/>
  <c r="J51" i="3" s="1"/>
  <c r="AP25" i="4"/>
  <c r="BV11" i="4"/>
  <c r="BX11" i="4" s="1"/>
  <c r="BB20" i="4"/>
  <c r="BD20" i="4" s="1"/>
  <c r="AQ24" i="4"/>
  <c r="BG17" i="4"/>
  <c r="BI17" i="4" s="1"/>
  <c r="BW11" i="4"/>
  <c r="Z31" i="4"/>
  <c r="BE19" i="4"/>
  <c r="AF29" i="4"/>
  <c r="AH29" i="4" s="1"/>
  <c r="AH28" i="4"/>
  <c r="AJ28" i="4" s="1"/>
  <c r="AD30" i="4"/>
  <c r="AF30" i="4" s="1"/>
  <c r="AN27" i="4"/>
  <c r="BT12" i="4"/>
  <c r="V33" i="4"/>
  <c r="AX21" i="4"/>
  <c r="AZ21" i="4" s="1"/>
  <c r="S34" i="4"/>
  <c r="R35" i="4"/>
  <c r="AT22" i="4"/>
  <c r="T34" i="4"/>
  <c r="AY21" i="4"/>
  <c r="BE18" i="4"/>
  <c r="BG18" i="4" s="1"/>
  <c r="BO13" i="4"/>
  <c r="BQ13" i="4" s="1"/>
  <c r="AE30" i="4"/>
  <c r="BP13" i="4"/>
  <c r="BN14" i="4"/>
  <c r="BD19" i="4"/>
  <c r="Y31" i="4"/>
  <c r="BC20" i="4"/>
  <c r="X32" i="4"/>
  <c r="AS22" i="4"/>
  <c r="AU22" i="4" s="1"/>
  <c r="AM27" i="4"/>
  <c r="BS12" i="4"/>
  <c r="BU12" i="4" s="1"/>
  <c r="W33" i="4"/>
  <c r="BN15" i="4"/>
  <c r="BM15" i="4"/>
  <c r="AS23" i="4"/>
  <c r="AI28" i="4"/>
  <c r="BF18" i="4"/>
  <c r="BK16" i="4"/>
  <c r="AP26" i="4"/>
  <c r="AR23" i="4"/>
  <c r="AG29" i="4"/>
  <c r="AO26" i="4"/>
  <c r="P36" i="4"/>
  <c r="O36" i="4"/>
  <c r="M37" i="4"/>
  <c r="N37" i="4"/>
  <c r="Q35" i="4"/>
  <c r="S35" i="4" s="1"/>
  <c r="AR24" i="4"/>
  <c r="AQ25" i="4"/>
  <c r="W32" i="4"/>
  <c r="BO14" i="4"/>
  <c r="BJ16" i="4"/>
  <c r="CB9" i="4"/>
  <c r="CG7" i="4"/>
  <c r="CF7" i="4"/>
  <c r="CH7" i="4" s="1"/>
  <c r="BZ10" i="4"/>
  <c r="BY10" i="4"/>
  <c r="CB8" i="4"/>
  <c r="CC8" i="4"/>
  <c r="CA9" i="4"/>
  <c r="L44" i="4"/>
  <c r="H48" i="4"/>
  <c r="I47" i="4"/>
  <c r="J46" i="4"/>
  <c r="K45" i="4"/>
  <c r="G49" i="4"/>
  <c r="F50" i="4"/>
  <c r="BJ17" i="4" l="1"/>
  <c r="BL17" i="4" s="1"/>
  <c r="I52" i="3" a="1"/>
  <c r="I52" i="3" s="1"/>
  <c r="J52" i="3" s="1"/>
  <c r="AR25" i="4"/>
  <c r="BY11" i="4"/>
  <c r="CA11" i="4" s="1"/>
  <c r="AS24" i="4"/>
  <c r="AI29" i="4"/>
  <c r="AK29" i="4" s="1"/>
  <c r="AB31" i="4"/>
  <c r="BB21" i="4"/>
  <c r="BE20" i="4"/>
  <c r="BR13" i="4"/>
  <c r="BT13" i="4" s="1"/>
  <c r="AG30" i="4"/>
  <c r="AI30" i="4" s="1"/>
  <c r="V34" i="4"/>
  <c r="BP15" i="4"/>
  <c r="AU23" i="4"/>
  <c r="BH18" i="4"/>
  <c r="BJ18" i="4" s="1"/>
  <c r="U34" i="4"/>
  <c r="W34" i="4" s="1"/>
  <c r="AL28" i="4"/>
  <c r="AH30" i="4"/>
  <c r="BL16" i="4"/>
  <c r="BN16" i="4" s="1"/>
  <c r="AT24" i="4"/>
  <c r="P37" i="4"/>
  <c r="O37" i="4"/>
  <c r="N38" i="4"/>
  <c r="M38" i="4"/>
  <c r="Q36" i="4"/>
  <c r="BM16" i="4"/>
  <c r="AO27" i="4"/>
  <c r="AQ27" i="4" s="1"/>
  <c r="AP27" i="4"/>
  <c r="Z32" i="4"/>
  <c r="BQ14" i="4"/>
  <c r="X33" i="4"/>
  <c r="Y33" i="4"/>
  <c r="Y32" i="4"/>
  <c r="BO15" i="4"/>
  <c r="AJ29" i="4"/>
  <c r="AA31" i="4"/>
  <c r="AC31" i="4" s="1"/>
  <c r="BI18" i="4"/>
  <c r="AV22" i="4"/>
  <c r="AK28" i="4"/>
  <c r="AW22" i="4"/>
  <c r="BK17" i="4"/>
  <c r="R36" i="4"/>
  <c r="AT23" i="4"/>
  <c r="AS25" i="4"/>
  <c r="BF19" i="4"/>
  <c r="BG19" i="4"/>
  <c r="BS13" i="4"/>
  <c r="BA21" i="4"/>
  <c r="T35" i="4"/>
  <c r="U35" i="4"/>
  <c r="AR26" i="4"/>
  <c r="BW12" i="4"/>
  <c r="BV12" i="4"/>
  <c r="BX12" i="4" s="1"/>
  <c r="AQ26" i="4"/>
  <c r="BF20" i="4"/>
  <c r="BP14" i="4"/>
  <c r="CB10" i="4"/>
  <c r="CE8" i="4"/>
  <c r="CI7" i="4"/>
  <c r="CJ7" i="4"/>
  <c r="CC9" i="4"/>
  <c r="CA10" i="4"/>
  <c r="CC10" i="4" s="1"/>
  <c r="CD9" i="4"/>
  <c r="CD8" i="4"/>
  <c r="CF8" i="4" s="1"/>
  <c r="BZ11" i="4"/>
  <c r="I48" i="4"/>
  <c r="H49" i="4"/>
  <c r="J47" i="4"/>
  <c r="G50" i="4"/>
  <c r="F51" i="4"/>
  <c r="L45" i="4"/>
  <c r="K46" i="4"/>
  <c r="I53" i="3" l="1" a="1"/>
  <c r="I53" i="3" s="1"/>
  <c r="J53" i="3" s="1"/>
  <c r="AT25" i="4"/>
  <c r="T36" i="4"/>
  <c r="AE31" i="4"/>
  <c r="AN28" i="4"/>
  <c r="AV24" i="4"/>
  <c r="AK30" i="4"/>
  <c r="AA33" i="4"/>
  <c r="AB32" i="4"/>
  <c r="AJ30" i="4"/>
  <c r="AL30" i="4" s="1"/>
  <c r="V35" i="4"/>
  <c r="X35" i="4" s="1"/>
  <c r="BP16" i="4"/>
  <c r="BL18" i="4"/>
  <c r="AY22" i="4"/>
  <c r="BO16" i="4"/>
  <c r="BQ16" i="4" s="1"/>
  <c r="BS14" i="4"/>
  <c r="BK18" i="4"/>
  <c r="BM18" i="4" s="1"/>
  <c r="AM29" i="4"/>
  <c r="BY12" i="4"/>
  <c r="CA12" i="4" s="1"/>
  <c r="BZ12" i="4"/>
  <c r="X34" i="4"/>
  <c r="Z34" i="4" s="1"/>
  <c r="W35" i="4"/>
  <c r="AR27" i="4"/>
  <c r="BH19" i="4"/>
  <c r="AU25" i="4"/>
  <c r="BM17" i="4"/>
  <c r="BO17" i="4" s="1"/>
  <c r="AS27" i="4"/>
  <c r="Q37" i="4"/>
  <c r="S37" i="4" s="1"/>
  <c r="BH20" i="4"/>
  <c r="BU13" i="4"/>
  <c r="BW13" i="4" s="1"/>
  <c r="AX22" i="4"/>
  <c r="AZ22" i="4" s="1"/>
  <c r="BR15" i="4"/>
  <c r="Z33" i="4"/>
  <c r="AT26" i="4"/>
  <c r="BQ15" i="4"/>
  <c r="BN17" i="4"/>
  <c r="BC21" i="4"/>
  <c r="AV23" i="4"/>
  <c r="AM28" i="4"/>
  <c r="AO28" i="4" s="1"/>
  <c r="AA32" i="4"/>
  <c r="BV13" i="4"/>
  <c r="BR14" i="4"/>
  <c r="AU24" i="4"/>
  <c r="S36" i="4"/>
  <c r="AS26" i="4"/>
  <c r="BD21" i="4"/>
  <c r="BI19" i="4"/>
  <c r="AD31" i="4"/>
  <c r="AF31" i="4" s="1"/>
  <c r="AW23" i="4"/>
  <c r="O38" i="4"/>
  <c r="Q38" i="4" s="1"/>
  <c r="P38" i="4"/>
  <c r="N39" i="4"/>
  <c r="M39" i="4"/>
  <c r="R37" i="4"/>
  <c r="BG20" i="4"/>
  <c r="Y34" i="4"/>
  <c r="AL29" i="4"/>
  <c r="CH8" i="4"/>
  <c r="CD10" i="4"/>
  <c r="CC11" i="4"/>
  <c r="CE9" i="4"/>
  <c r="CG9" i="4" s="1"/>
  <c r="CL7" i="4"/>
  <c r="CF9" i="4"/>
  <c r="CG8" i="4"/>
  <c r="CI8" i="4" s="1"/>
  <c r="CK7" i="4"/>
  <c r="CB11" i="4"/>
  <c r="CE10" i="4"/>
  <c r="I49" i="4"/>
  <c r="J48" i="4"/>
  <c r="G51" i="4"/>
  <c r="F52" i="4"/>
  <c r="K47" i="4"/>
  <c r="L46" i="4"/>
  <c r="H50" i="4"/>
  <c r="AV25" i="4" l="1"/>
  <c r="I54" i="3" a="1"/>
  <c r="I54" i="3" s="1"/>
  <c r="J54" i="3" s="1"/>
  <c r="BB22" i="4"/>
  <c r="AM30" i="4"/>
  <c r="CB12" i="4"/>
  <c r="CD12" i="4" s="1"/>
  <c r="BT15" i="4"/>
  <c r="BX13" i="4"/>
  <c r="BZ13" i="4" s="1"/>
  <c r="CK8" i="4"/>
  <c r="AD32" i="4"/>
  <c r="BO18" i="4"/>
  <c r="AC33" i="4"/>
  <c r="AV26" i="4"/>
  <c r="BR16" i="4"/>
  <c r="AU27" i="4"/>
  <c r="AT27" i="4"/>
  <c r="AB33" i="4"/>
  <c r="BF21" i="4"/>
  <c r="Y35" i="4"/>
  <c r="AA35" i="4" s="1"/>
  <c r="T37" i="4"/>
  <c r="AY23" i="4"/>
  <c r="AB34" i="4"/>
  <c r="BQ17" i="4"/>
  <c r="AH31" i="4"/>
  <c r="AQ28" i="4"/>
  <c r="BE21" i="4"/>
  <c r="BG21" i="4" s="1"/>
  <c r="AW24" i="4"/>
  <c r="AX24" i="4"/>
  <c r="U37" i="4"/>
  <c r="AC32" i="4"/>
  <c r="BK19" i="4"/>
  <c r="AU26" i="4"/>
  <c r="Z35" i="4"/>
  <c r="BP17" i="4"/>
  <c r="BR17" i="4" s="1"/>
  <c r="BT14" i="4"/>
  <c r="BU14" i="4"/>
  <c r="BJ20" i="4"/>
  <c r="AW25" i="4"/>
  <c r="AA34" i="4"/>
  <c r="N40" i="4"/>
  <c r="P39" i="4"/>
  <c r="O39" i="4"/>
  <c r="M40" i="4"/>
  <c r="S38" i="4"/>
  <c r="AG31" i="4"/>
  <c r="AP28" i="4"/>
  <c r="BS16" i="4"/>
  <c r="BJ19" i="4"/>
  <c r="AO29" i="4"/>
  <c r="AN29" i="4"/>
  <c r="R38" i="4"/>
  <c r="U36" i="4"/>
  <c r="V36" i="4"/>
  <c r="AX23" i="4"/>
  <c r="BS15" i="4"/>
  <c r="AN30" i="4"/>
  <c r="BA22" i="4"/>
  <c r="BY13" i="4"/>
  <c r="BI20" i="4"/>
  <c r="BN18" i="4"/>
  <c r="CN7" i="4"/>
  <c r="CF10" i="4"/>
  <c r="CH10" i="4" s="1"/>
  <c r="CI9" i="4"/>
  <c r="CG10" i="4"/>
  <c r="CM7" i="4"/>
  <c r="CO7" i="4" s="1"/>
  <c r="CH9" i="4"/>
  <c r="CJ9" i="4" s="1"/>
  <c r="CJ8" i="4"/>
  <c r="CC12" i="4"/>
  <c r="CE11" i="4"/>
  <c r="CD11" i="4"/>
  <c r="J49" i="4"/>
  <c r="K48" i="4"/>
  <c r="G52" i="4"/>
  <c r="F53" i="4"/>
  <c r="I50" i="4"/>
  <c r="L47" i="4"/>
  <c r="H51" i="4"/>
  <c r="BU15" i="4" l="1"/>
  <c r="AX25" i="4"/>
  <c r="AO30" i="4"/>
  <c r="I55" i="3" a="1"/>
  <c r="I55" i="3" s="1"/>
  <c r="J55" i="3" s="1"/>
  <c r="CQ7" i="4"/>
  <c r="CA13" i="4"/>
  <c r="CC13" i="4" s="1"/>
  <c r="BW14" i="4"/>
  <c r="AD33" i="4"/>
  <c r="AE33" i="4"/>
  <c r="AW27" i="4"/>
  <c r="AC35" i="4"/>
  <c r="AV27" i="4"/>
  <c r="BK20" i="4"/>
  <c r="BV15" i="4"/>
  <c r="BI21" i="4"/>
  <c r="CB13" i="4"/>
  <c r="AD34" i="4"/>
  <c r="BH21" i="4"/>
  <c r="BJ21" i="4" s="1"/>
  <c r="BA23" i="4"/>
  <c r="AX26" i="4"/>
  <c r="BQ18" i="4"/>
  <c r="BS17" i="4"/>
  <c r="AJ31" i="4"/>
  <c r="AZ24" i="4"/>
  <c r="AY25" i="4"/>
  <c r="BT17" i="4"/>
  <c r="U38" i="4"/>
  <c r="Q39" i="4"/>
  <c r="AC34" i="4"/>
  <c r="BV14" i="4"/>
  <c r="AY24" i="4"/>
  <c r="BP18" i="4"/>
  <c r="BD22" i="4"/>
  <c r="AZ23" i="4"/>
  <c r="W36" i="4"/>
  <c r="X36" i="4"/>
  <c r="BL19" i="4"/>
  <c r="BN19" i="4" s="1"/>
  <c r="V37" i="4"/>
  <c r="AS28" i="4"/>
  <c r="P40" i="4"/>
  <c r="O40" i="4"/>
  <c r="AI31" i="4"/>
  <c r="AF32" i="4"/>
  <c r="BL20" i="4"/>
  <c r="AW26" i="4"/>
  <c r="AE32" i="4"/>
  <c r="M41" i="4"/>
  <c r="T38" i="4"/>
  <c r="BU16" i="4"/>
  <c r="R39" i="4"/>
  <c r="AB35" i="4"/>
  <c r="AR28" i="4"/>
  <c r="BM19" i="4"/>
  <c r="AP30" i="4"/>
  <c r="AP29" i="4"/>
  <c r="AQ29" i="4"/>
  <c r="BT16" i="4"/>
  <c r="BC22" i="4"/>
  <c r="W37" i="4"/>
  <c r="N41" i="4"/>
  <c r="CL9" i="4"/>
  <c r="CJ10" i="4"/>
  <c r="CI10" i="4"/>
  <c r="CK10" i="4" s="1"/>
  <c r="CP7" i="4"/>
  <c r="CL8" i="4"/>
  <c r="CN8" i="4" s="1"/>
  <c r="CM8" i="4"/>
  <c r="CK9" i="4"/>
  <c r="CF12" i="4"/>
  <c r="CF11" i="4"/>
  <c r="CG11" i="4"/>
  <c r="CE12" i="4"/>
  <c r="K49" i="4"/>
  <c r="L48" i="4"/>
  <c r="I51" i="4"/>
  <c r="J50" i="4"/>
  <c r="H52" i="4"/>
  <c r="G53" i="4"/>
  <c r="F54" i="4"/>
  <c r="BW15" i="4" l="1"/>
  <c r="AY26" i="4"/>
  <c r="I56" i="3" a="1"/>
  <c r="I56" i="3" s="1"/>
  <c r="J56" i="3" s="1"/>
  <c r="CS7" i="4"/>
  <c r="AL31" i="4"/>
  <c r="BC23" i="4"/>
  <c r="BX15" i="4"/>
  <c r="CE13" i="4"/>
  <c r="AY27" i="4"/>
  <c r="AG33" i="4"/>
  <c r="AX27" i="4"/>
  <c r="AZ27" i="4" s="1"/>
  <c r="CD13" i="4"/>
  <c r="T39" i="4"/>
  <c r="AD35" i="4"/>
  <c r="BL21" i="4"/>
  <c r="AH32" i="4"/>
  <c r="AF34" i="4"/>
  <c r="BK21" i="4"/>
  <c r="BM21" i="4" s="1"/>
  <c r="BY14" i="4"/>
  <c r="BZ15" i="4" s="1"/>
  <c r="BA24" i="4"/>
  <c r="W38" i="4"/>
  <c r="CR7" i="4"/>
  <c r="BO19" i="4"/>
  <c r="BQ19" i="4" s="1"/>
  <c r="AS29" i="4"/>
  <c r="BW16" i="4"/>
  <c r="BV17" i="4"/>
  <c r="Y36" i="4"/>
  <c r="AR30" i="4"/>
  <c r="AQ30" i="4"/>
  <c r="BR18" i="4"/>
  <c r="AZ25" i="4"/>
  <c r="BA26" i="4" s="1"/>
  <c r="S39" i="4"/>
  <c r="U39" i="4" s="1"/>
  <c r="BB24" i="4"/>
  <c r="BE22" i="4"/>
  <c r="BG22" i="4" s="1"/>
  <c r="Q40" i="4"/>
  <c r="X37" i="4"/>
  <c r="Y37" i="4"/>
  <c r="BF22" i="4"/>
  <c r="AE34" i="4"/>
  <c r="AR29" i="4"/>
  <c r="AE35" i="4"/>
  <c r="AF33" i="4"/>
  <c r="AG32" i="4"/>
  <c r="BP19" i="4"/>
  <c r="Z36" i="4"/>
  <c r="BB23" i="4"/>
  <c r="V38" i="4"/>
  <c r="BV16" i="4"/>
  <c r="AT28" i="4"/>
  <c r="AU28" i="4"/>
  <c r="BU17" i="4"/>
  <c r="BN20" i="4"/>
  <c r="O41" i="4"/>
  <c r="Q41" i="4" s="1"/>
  <c r="P41" i="4"/>
  <c r="N42" i="4"/>
  <c r="M42" i="4"/>
  <c r="AZ26" i="4"/>
  <c r="R40" i="4"/>
  <c r="BX14" i="4"/>
  <c r="BA25" i="4"/>
  <c r="AK31" i="4"/>
  <c r="BS18" i="4"/>
  <c r="BM20" i="4"/>
  <c r="CL10" i="4"/>
  <c r="CO8" i="4"/>
  <c r="CQ8" i="4" s="1"/>
  <c r="CN9" i="4"/>
  <c r="CI11" i="4"/>
  <c r="CM9" i="4"/>
  <c r="CO9" i="4" s="1"/>
  <c r="CM10" i="4"/>
  <c r="CP8" i="4"/>
  <c r="CH11" i="4"/>
  <c r="CH12" i="4"/>
  <c r="CG12" i="4"/>
  <c r="L49" i="4"/>
  <c r="H53" i="4"/>
  <c r="G54" i="4"/>
  <c r="F55" i="4"/>
  <c r="J51" i="4"/>
  <c r="I52" i="4"/>
  <c r="K50" i="4"/>
  <c r="CG13" i="4" l="1"/>
  <c r="I57" i="3" a="1"/>
  <c r="I57" i="3" s="1"/>
  <c r="J57" i="3" s="1"/>
  <c r="CU7" i="4"/>
  <c r="CT7" i="4"/>
  <c r="CV7" i="4" s="1"/>
  <c r="CF13" i="4"/>
  <c r="CH13" i="4" s="1"/>
  <c r="AJ32" i="4"/>
  <c r="AF35" i="4"/>
  <c r="BN21" i="4"/>
  <c r="CA14" i="4"/>
  <c r="AS30" i="4"/>
  <c r="AT30" i="4"/>
  <c r="BA27" i="4"/>
  <c r="AW28" i="4"/>
  <c r="BB27" i="4"/>
  <c r="BO21" i="4"/>
  <c r="BR19" i="4"/>
  <c r="BT19" i="4" s="1"/>
  <c r="T40" i="4"/>
  <c r="R41" i="4"/>
  <c r="CN10" i="4"/>
  <c r="CP10" i="4" s="1"/>
  <c r="BH22" i="4"/>
  <c r="BJ22" i="4" s="1"/>
  <c r="BI22" i="4"/>
  <c r="BY16" i="4"/>
  <c r="BC24" i="4"/>
  <c r="AG35" i="4"/>
  <c r="V39" i="4"/>
  <c r="X39" i="4" s="1"/>
  <c r="BD23" i="4"/>
  <c r="BF23" i="4" s="1"/>
  <c r="BW17" i="4"/>
  <c r="AH33" i="4"/>
  <c r="AH34" i="4"/>
  <c r="BD24" i="4"/>
  <c r="AA36" i="4"/>
  <c r="AI33" i="4"/>
  <c r="BS19" i="4"/>
  <c r="BO20" i="4"/>
  <c r="BY15" i="4"/>
  <c r="AN31" i="4"/>
  <c r="AV28" i="4"/>
  <c r="BX16" i="4"/>
  <c r="BX17" i="4"/>
  <c r="AT29" i="4"/>
  <c r="AV29" i="4" s="1"/>
  <c r="BU18" i="4"/>
  <c r="BB26" i="4"/>
  <c r="M43" i="4"/>
  <c r="M44" i="4" s="1"/>
  <c r="O42" i="4"/>
  <c r="P42" i="4"/>
  <c r="N43" i="4"/>
  <c r="S41" i="4"/>
  <c r="Z37" i="4"/>
  <c r="BT18" i="4"/>
  <c r="BP20" i="4"/>
  <c r="BZ14" i="4"/>
  <c r="S40" i="4"/>
  <c r="AU29" i="4"/>
  <c r="AM31" i="4"/>
  <c r="X38" i="4"/>
  <c r="Y38" i="4"/>
  <c r="AI32" i="4"/>
  <c r="AG34" i="4"/>
  <c r="BE23" i="4"/>
  <c r="AA37" i="4"/>
  <c r="W39" i="4"/>
  <c r="BC25" i="4"/>
  <c r="BB25" i="4"/>
  <c r="AB36" i="4"/>
  <c r="CR8" i="4"/>
  <c r="CT8" i="4" s="1"/>
  <c r="CO10" i="4"/>
  <c r="CP9" i="4"/>
  <c r="CR9" i="4" s="1"/>
  <c r="CS8" i="4"/>
  <c r="CQ9" i="4"/>
  <c r="CI12" i="4"/>
  <c r="CJ12" i="4"/>
  <c r="CJ11" i="4"/>
  <c r="CK11" i="4"/>
  <c r="H54" i="4"/>
  <c r="J52" i="4"/>
  <c r="I53" i="4"/>
  <c r="G55" i="4"/>
  <c r="F56" i="4"/>
  <c r="L50" i="4"/>
  <c r="K51" i="4"/>
  <c r="AY28" i="4" l="1"/>
  <c r="I58" i="3" a="1"/>
  <c r="I58" i="3" s="1"/>
  <c r="J58" i="3" s="1"/>
  <c r="CW7" i="4"/>
  <c r="CY7" i="4" s="1"/>
  <c r="CI13" i="4"/>
  <c r="CK13" i="4" s="1"/>
  <c r="AL32" i="4"/>
  <c r="BY17" i="4"/>
  <c r="BP21" i="4"/>
  <c r="BC27" i="4"/>
  <c r="BK22" i="4"/>
  <c r="BM22" i="4" s="1"/>
  <c r="BV19" i="4"/>
  <c r="AX28" i="4"/>
  <c r="AZ28" i="4" s="1"/>
  <c r="AI35" i="4"/>
  <c r="BW18" i="4"/>
  <c r="U41" i="4"/>
  <c r="CV8" i="4"/>
  <c r="AA38" i="4"/>
  <c r="N44" i="4"/>
  <c r="AP31" i="4"/>
  <c r="AX29" i="4"/>
  <c r="BE24" i="4"/>
  <c r="BG24" i="4" s="1"/>
  <c r="AJ34" i="4"/>
  <c r="BE25" i="4"/>
  <c r="U40" i="4"/>
  <c r="AC36" i="4"/>
  <c r="BF24" i="4"/>
  <c r="BU19" i="4"/>
  <c r="BC26" i="4"/>
  <c r="M45" i="4"/>
  <c r="N46" i="4" s="1"/>
  <c r="O44" i="4"/>
  <c r="AH35" i="4"/>
  <c r="AK32" i="4"/>
  <c r="CB14" i="4"/>
  <c r="AB37" i="4"/>
  <c r="AC37" i="4"/>
  <c r="BD26" i="4"/>
  <c r="BR20" i="4"/>
  <c r="CB15" i="4"/>
  <c r="CA15" i="4"/>
  <c r="AD36" i="4"/>
  <c r="V40" i="4"/>
  <c r="AU30" i="4"/>
  <c r="Y39" i="4"/>
  <c r="Z38" i="4"/>
  <c r="CA16" i="4"/>
  <c r="AI34" i="4"/>
  <c r="Q42" i="4"/>
  <c r="O43" i="4"/>
  <c r="P43" i="4"/>
  <c r="N45" i="4"/>
  <c r="AO31" i="4"/>
  <c r="BG23" i="4"/>
  <c r="T41" i="4"/>
  <c r="Z39" i="4"/>
  <c r="BL22" i="4"/>
  <c r="AK33" i="4"/>
  <c r="BQ21" i="4"/>
  <c r="BH23" i="4"/>
  <c r="BD25" i="4"/>
  <c r="AW29" i="4"/>
  <c r="AV30" i="4"/>
  <c r="R42" i="4"/>
  <c r="BZ17" i="4"/>
  <c r="CC14" i="4"/>
  <c r="BZ16" i="4"/>
  <c r="AJ33" i="4"/>
  <c r="BQ20" i="4"/>
  <c r="BV18" i="4"/>
  <c r="CU8" i="4"/>
  <c r="CS9" i="4"/>
  <c r="CU9" i="4" s="1"/>
  <c r="CQ10" i="4"/>
  <c r="CS10" i="4" s="1"/>
  <c r="CT9" i="4"/>
  <c r="CX7" i="4"/>
  <c r="CK12" i="4"/>
  <c r="CL11" i="4"/>
  <c r="CM11" i="4"/>
  <c r="CJ13" i="4"/>
  <c r="CR10" i="4"/>
  <c r="CL12" i="4"/>
  <c r="I54" i="4"/>
  <c r="K52" i="4"/>
  <c r="J53" i="4"/>
  <c r="L51" i="4"/>
  <c r="G56" i="4"/>
  <c r="F57" i="4"/>
  <c r="H55" i="4"/>
  <c r="BB28" i="4" l="1"/>
  <c r="I59" i="3" a="1"/>
  <c r="I59" i="3" s="1"/>
  <c r="J59" i="3" s="1"/>
  <c r="CZ7" i="4"/>
  <c r="AN32" i="4"/>
  <c r="CX8" i="4"/>
  <c r="BA28" i="4"/>
  <c r="BC28" i="4" s="1"/>
  <c r="CW8" i="4"/>
  <c r="CY8" i="4" s="1"/>
  <c r="AA39" i="4"/>
  <c r="V41" i="4"/>
  <c r="CV9" i="4"/>
  <c r="M46" i="4"/>
  <c r="N47" i="4" s="1"/>
  <c r="Q44" i="4"/>
  <c r="BT20" i="4"/>
  <c r="AF36" i="4"/>
  <c r="BX19" i="4"/>
  <c r="BF26" i="4"/>
  <c r="BO22" i="4"/>
  <c r="AQ31" i="4"/>
  <c r="BI24" i="4"/>
  <c r="AZ29" i="4"/>
  <c r="CD15" i="4"/>
  <c r="CC15" i="4"/>
  <c r="AE37" i="4"/>
  <c r="CE14" i="4"/>
  <c r="AK35" i="4"/>
  <c r="AJ35" i="4"/>
  <c r="P44" i="4"/>
  <c r="BH24" i="4"/>
  <c r="AY29" i="4"/>
  <c r="BA29" i="4" s="1"/>
  <c r="CD14" i="4"/>
  <c r="BS20" i="4"/>
  <c r="BU20" i="4" s="1"/>
  <c r="BF25" i="4"/>
  <c r="BH25" i="4" s="1"/>
  <c r="R43" i="4"/>
  <c r="S42" i="4"/>
  <c r="AD37" i="4"/>
  <c r="AM32" i="4"/>
  <c r="O45" i="4"/>
  <c r="P45" i="4"/>
  <c r="CC16" i="4"/>
  <c r="BJ23" i="4"/>
  <c r="BS21" i="4"/>
  <c r="AR31" i="4"/>
  <c r="BE27" i="4"/>
  <c r="AB38" i="4"/>
  <c r="AX30" i="4"/>
  <c r="Q43" i="4"/>
  <c r="AK34" i="4"/>
  <c r="W41" i="4"/>
  <c r="BG25" i="4"/>
  <c r="BW19" i="4"/>
  <c r="BE26" i="4"/>
  <c r="W40" i="4"/>
  <c r="Y40" i="4" s="1"/>
  <c r="X40" i="4"/>
  <c r="T42" i="4"/>
  <c r="CB17" i="4"/>
  <c r="AB39" i="4"/>
  <c r="BX18" i="4"/>
  <c r="CB16" i="4"/>
  <c r="BI23" i="4"/>
  <c r="BK23" i="4" s="1"/>
  <c r="BY18" i="4"/>
  <c r="AW30" i="4"/>
  <c r="BN22" i="4"/>
  <c r="AL34" i="4"/>
  <c r="AL33" i="4"/>
  <c r="AE36" i="4"/>
  <c r="AG36" i="4" s="1"/>
  <c r="AC38" i="4"/>
  <c r="BR21" i="4"/>
  <c r="CA17" i="4"/>
  <c r="AM33" i="4"/>
  <c r="BD27" i="4"/>
  <c r="CL13" i="4"/>
  <c r="CT10" i="4"/>
  <c r="CV10" i="4" s="1"/>
  <c r="CW9" i="4"/>
  <c r="CO11" i="4"/>
  <c r="CM12" i="4"/>
  <c r="CU10" i="4"/>
  <c r="DA7" i="4"/>
  <c r="CN12" i="4"/>
  <c r="CN11" i="4"/>
  <c r="CM13" i="4"/>
  <c r="K53" i="4"/>
  <c r="J54" i="4"/>
  <c r="I55" i="4"/>
  <c r="G57" i="4"/>
  <c r="F58" i="4"/>
  <c r="L52" i="4"/>
  <c r="H56" i="4"/>
  <c r="I60" i="3" l="1" a="1"/>
  <c r="I60" i="3" s="1"/>
  <c r="J60" i="3" s="1"/>
  <c r="I61" i="3" s="1" a="1"/>
  <c r="I61" i="3" s="1"/>
  <c r="J61" i="3" s="1"/>
  <c r="M47" i="4"/>
  <c r="N48" i="4" s="1"/>
  <c r="AP32" i="4"/>
  <c r="CZ8" i="4"/>
  <c r="DA8" i="4"/>
  <c r="CX9" i="4"/>
  <c r="CZ9" i="4" s="1"/>
  <c r="BD28" i="4"/>
  <c r="BF28" i="4" s="1"/>
  <c r="CY9" i="4"/>
  <c r="BE28" i="4"/>
  <c r="X41" i="4"/>
  <c r="Z41" i="4" s="1"/>
  <c r="O46" i="4"/>
  <c r="Q46" i="4" s="1"/>
  <c r="CG14" i="4"/>
  <c r="BV20" i="4"/>
  <c r="BW20" i="4"/>
  <c r="CW10" i="4"/>
  <c r="V42" i="4"/>
  <c r="CF15" i="4"/>
  <c r="AZ30" i="4"/>
  <c r="BZ19" i="4"/>
  <c r="Q45" i="4"/>
  <c r="P46" i="4"/>
  <c r="CN13" i="4"/>
  <c r="AY30" i="4"/>
  <c r="BA30" i="4" s="1"/>
  <c r="Z40" i="4"/>
  <c r="AB40" i="4" s="1"/>
  <c r="BU21" i="4"/>
  <c r="R45" i="4"/>
  <c r="BL23" i="4"/>
  <c r="BN23" i="4" s="1"/>
  <c r="AM35" i="4"/>
  <c r="CE15" i="4"/>
  <c r="BJ25" i="4"/>
  <c r="BC29" i="4"/>
  <c r="AI36" i="4"/>
  <c r="BP22" i="4"/>
  <c r="AD39" i="4"/>
  <c r="BY19" i="4"/>
  <c r="BQ22" i="4"/>
  <c r="AO33" i="4"/>
  <c r="AG37" i="4"/>
  <c r="AN33" i="4"/>
  <c r="CA18" i="4"/>
  <c r="Y41" i="4"/>
  <c r="AM34" i="4"/>
  <c r="CC17" i="4"/>
  <c r="BI25" i="4"/>
  <c r="BJ24" i="4"/>
  <c r="CD17" i="4"/>
  <c r="BF27" i="4"/>
  <c r="BG27" i="4"/>
  <c r="AH36" i="4"/>
  <c r="BG26" i="4"/>
  <c r="BI26" i="4" s="1"/>
  <c r="BH26" i="4"/>
  <c r="BM23" i="4"/>
  <c r="S43" i="4"/>
  <c r="AD38" i="4"/>
  <c r="AE38" i="4"/>
  <c r="AO32" i="4"/>
  <c r="BT21" i="4"/>
  <c r="AL35" i="4"/>
  <c r="AS31" i="4"/>
  <c r="AU31" i="4" s="1"/>
  <c r="AT31" i="4"/>
  <c r="CE16" i="4"/>
  <c r="CF14" i="4"/>
  <c r="U42" i="4"/>
  <c r="BZ18" i="4"/>
  <c r="AF37" i="4"/>
  <c r="T43" i="4"/>
  <c r="AC39" i="4"/>
  <c r="CD16" i="4"/>
  <c r="R44" i="4"/>
  <c r="BK24" i="4"/>
  <c r="BB29" i="4"/>
  <c r="AN34" i="4"/>
  <c r="AA40" i="4"/>
  <c r="S44" i="4"/>
  <c r="CQ11" i="4"/>
  <c r="CO12" i="4"/>
  <c r="CO13" i="4"/>
  <c r="CX10" i="4"/>
  <c r="CP11" i="4"/>
  <c r="CP12" i="4"/>
  <c r="K54" i="4"/>
  <c r="L53" i="4"/>
  <c r="H57" i="4"/>
  <c r="I56" i="4"/>
  <c r="G58" i="4"/>
  <c r="F59" i="4"/>
  <c r="J55" i="4"/>
  <c r="M48" i="4" l="1"/>
  <c r="M49" i="4" s="1"/>
  <c r="N50" i="4" s="1"/>
  <c r="O47" i="4"/>
  <c r="Q47" i="4" s="1"/>
  <c r="AR32" i="4"/>
  <c r="I62" i="3" a="1"/>
  <c r="I62" i="3" s="1"/>
  <c r="J62" i="3" s="1"/>
  <c r="DA9" i="4"/>
  <c r="CY10" i="4"/>
  <c r="DA10" i="4" s="1"/>
  <c r="BG28" i="4"/>
  <c r="T44" i="4"/>
  <c r="P47" i="4"/>
  <c r="CP13" i="4"/>
  <c r="BY20" i="4"/>
  <c r="BX20" i="4"/>
  <c r="BZ20" i="4" s="1"/>
  <c r="X42" i="4"/>
  <c r="U44" i="4"/>
  <c r="CS11" i="4"/>
  <c r="CH15" i="4"/>
  <c r="R46" i="4"/>
  <c r="CZ10" i="4"/>
  <c r="AQ33" i="4"/>
  <c r="BB30" i="4"/>
  <c r="BD30" i="4" s="1"/>
  <c r="BH28" i="4"/>
  <c r="CF17" i="4"/>
  <c r="BL25" i="4"/>
  <c r="AV31" i="4"/>
  <c r="AX31" i="4" s="1"/>
  <c r="CA19" i="4"/>
  <c r="CR12" i="4"/>
  <c r="AG38" i="4"/>
  <c r="W42" i="4"/>
  <c r="O48" i="4"/>
  <c r="BL24" i="4"/>
  <c r="BM24" i="4"/>
  <c r="T45" i="4"/>
  <c r="AO34" i="4"/>
  <c r="AP34" i="4"/>
  <c r="BK25" i="4"/>
  <c r="AF39" i="4"/>
  <c r="BR22" i="4"/>
  <c r="BP23" i="4"/>
  <c r="AC40" i="4"/>
  <c r="AE40" i="4" s="1"/>
  <c r="CH14" i="4"/>
  <c r="U43" i="4"/>
  <c r="BK26" i="4"/>
  <c r="AJ36" i="4"/>
  <c r="AL36" i="4" s="1"/>
  <c r="BH27" i="4"/>
  <c r="CF16" i="4"/>
  <c r="AD40" i="4"/>
  <c r="BV21" i="4"/>
  <c r="BX21" i="4" s="1"/>
  <c r="CI14" i="4"/>
  <c r="BS22" i="4"/>
  <c r="CG15" i="4"/>
  <c r="AO35" i="4"/>
  <c r="AE39" i="4"/>
  <c r="AI37" i="4"/>
  <c r="CC18" i="4"/>
  <c r="CB18" i="4"/>
  <c r="AA41" i="4"/>
  <c r="CE17" i="4"/>
  <c r="AN35" i="4"/>
  <c r="AP33" i="4"/>
  <c r="BC30" i="4"/>
  <c r="BW21" i="4"/>
  <c r="BD29" i="4"/>
  <c r="BE29" i="4"/>
  <c r="CG16" i="4"/>
  <c r="AH37" i="4"/>
  <c r="AJ37" i="4" s="1"/>
  <c r="AB41" i="4"/>
  <c r="AW31" i="4"/>
  <c r="AQ32" i="4"/>
  <c r="BO23" i="4"/>
  <c r="AF38" i="4"/>
  <c r="BJ26" i="4"/>
  <c r="AK36" i="4"/>
  <c r="BI27" i="4"/>
  <c r="S45" i="4"/>
  <c r="V43" i="4"/>
  <c r="S46" i="4"/>
  <c r="CB19" i="4"/>
  <c r="CR11" i="4"/>
  <c r="CQ12" i="4"/>
  <c r="CQ13" i="4"/>
  <c r="L54" i="4"/>
  <c r="H58" i="4"/>
  <c r="I57" i="4"/>
  <c r="J56" i="4"/>
  <c r="K55" i="4"/>
  <c r="G59" i="4"/>
  <c r="F60" i="4"/>
  <c r="N49" i="4" l="1"/>
  <c r="P49" i="4" s="1"/>
  <c r="P48" i="4"/>
  <c r="R48" i="4" s="1"/>
  <c r="R47" i="4"/>
  <c r="T47" i="4" s="1"/>
  <c r="I63" i="3" a="1"/>
  <c r="I63" i="3" s="1"/>
  <c r="J63" i="3" s="1"/>
  <c r="BI28" i="4"/>
  <c r="AY31" i="4"/>
  <c r="BA31" i="4" s="1"/>
  <c r="M50" i="4"/>
  <c r="N51" i="4" s="1"/>
  <c r="V44" i="4"/>
  <c r="Z42" i="4"/>
  <c r="AH39" i="4"/>
  <c r="CA20" i="4"/>
  <c r="CC20" i="4" s="1"/>
  <c r="AS33" i="4"/>
  <c r="T46" i="4"/>
  <c r="CE18" i="4"/>
  <c r="X43" i="4"/>
  <c r="CH16" i="4"/>
  <c r="CI16" i="4"/>
  <c r="AM36" i="4"/>
  <c r="AO36" i="4" s="1"/>
  <c r="CJ14" i="4"/>
  <c r="CL14" i="4" s="1"/>
  <c r="BY21" i="4"/>
  <c r="AQ35" i="4"/>
  <c r="AD41" i="4"/>
  <c r="AL37" i="4"/>
  <c r="BG29" i="4"/>
  <c r="BK27" i="4"/>
  <c r="BJ28" i="4"/>
  <c r="AT32" i="4"/>
  <c r="BE30" i="4"/>
  <c r="BF30" i="4"/>
  <c r="AR34" i="4"/>
  <c r="CJ15" i="4"/>
  <c r="CI15" i="4"/>
  <c r="BZ21" i="4"/>
  <c r="CK14" i="4"/>
  <c r="BU22" i="4"/>
  <c r="BT22" i="4"/>
  <c r="BM25" i="4"/>
  <c r="CC19" i="4"/>
  <c r="S47" i="4"/>
  <c r="AK37" i="4"/>
  <c r="AP35" i="4"/>
  <c r="CH17" i="4"/>
  <c r="AF40" i="4"/>
  <c r="V45" i="4"/>
  <c r="BO24" i="4"/>
  <c r="U45" i="4"/>
  <c r="BL26" i="4"/>
  <c r="BM26" i="4"/>
  <c r="AS32" i="4"/>
  <c r="BF29" i="4"/>
  <c r="AC41" i="4"/>
  <c r="AE41" i="4" s="1"/>
  <c r="AN36" i="4"/>
  <c r="AG39" i="4"/>
  <c r="W44" i="4"/>
  <c r="CD19" i="4"/>
  <c r="BJ27" i="4"/>
  <c r="BL27" i="4" s="1"/>
  <c r="W43" i="4"/>
  <c r="Y42" i="4"/>
  <c r="BN25" i="4"/>
  <c r="AI38" i="4"/>
  <c r="CB20" i="4"/>
  <c r="U46" i="4"/>
  <c r="BQ23" i="4"/>
  <c r="AR33" i="4"/>
  <c r="CD18" i="4"/>
  <c r="AQ34" i="4"/>
  <c r="AZ31" i="4"/>
  <c r="BR23" i="4"/>
  <c r="AG40" i="4"/>
  <c r="AH38" i="4"/>
  <c r="CG17" i="4"/>
  <c r="BN24" i="4"/>
  <c r="O49" i="4"/>
  <c r="Q48" i="4"/>
  <c r="CT11" i="4"/>
  <c r="CU11" i="4"/>
  <c r="CR13" i="4"/>
  <c r="CS12" i="4"/>
  <c r="CS13" i="4"/>
  <c r="CT12" i="4"/>
  <c r="L55" i="4"/>
  <c r="H59" i="4"/>
  <c r="I58" i="4"/>
  <c r="J57" i="4"/>
  <c r="K56" i="4"/>
  <c r="G60" i="4"/>
  <c r="F61" i="4"/>
  <c r="I64" i="3" l="1" a="1"/>
  <c r="I64" i="3" s="1"/>
  <c r="J64" i="3" s="1"/>
  <c r="AG41" i="4"/>
  <c r="W45" i="4"/>
  <c r="O50" i="4"/>
  <c r="Q50" i="4" s="1"/>
  <c r="M51" i="4"/>
  <c r="O51" i="4" s="1"/>
  <c r="CB21" i="4"/>
  <c r="U47" i="4"/>
  <c r="CA21" i="4"/>
  <c r="Y44" i="4"/>
  <c r="W46" i="4"/>
  <c r="V46" i="4"/>
  <c r="W47" i="4" s="1"/>
  <c r="CE19" i="4"/>
  <c r="CD20" i="4"/>
  <c r="AQ36" i="4"/>
  <c r="BW22" i="4"/>
  <c r="BH30" i="4"/>
  <c r="AF41" i="4"/>
  <c r="AH41" i="4" s="1"/>
  <c r="CN14" i="4"/>
  <c r="CK16" i="4"/>
  <c r="BN27" i="4"/>
  <c r="BL28" i="4"/>
  <c r="CG18" i="4"/>
  <c r="BC31" i="4"/>
  <c r="CL15" i="4"/>
  <c r="CE20" i="4"/>
  <c r="AJ39" i="4"/>
  <c r="AJ38" i="4"/>
  <c r="AK38" i="4"/>
  <c r="R49" i="4"/>
  <c r="CI17" i="4"/>
  <c r="CF19" i="4"/>
  <c r="AM37" i="4"/>
  <c r="AO37" i="4" s="1"/>
  <c r="V47" i="4"/>
  <c r="X44" i="4"/>
  <c r="AH40" i="4"/>
  <c r="CJ16" i="4"/>
  <c r="AP36" i="4"/>
  <c r="AR36" i="4" s="1"/>
  <c r="BQ24" i="4"/>
  <c r="Y43" i="4"/>
  <c r="AA43" i="4" s="1"/>
  <c r="CM14" i="4"/>
  <c r="CO14" i="4" s="1"/>
  <c r="CJ17" i="4"/>
  <c r="AI40" i="4"/>
  <c r="BB31" i="4"/>
  <c r="AS34" i="4"/>
  <c r="P50" i="4"/>
  <c r="AA42" i="4"/>
  <c r="AC42" i="4" s="1"/>
  <c r="BT23" i="4"/>
  <c r="BS23" i="4"/>
  <c r="X45" i="4"/>
  <c r="AS35" i="4"/>
  <c r="AR35" i="4"/>
  <c r="BO25" i="4"/>
  <c r="BP25" i="4"/>
  <c r="BV22" i="4"/>
  <c r="BH29" i="4"/>
  <c r="CK15" i="4"/>
  <c r="CM15" i="4" s="1"/>
  <c r="AT34" i="4"/>
  <c r="AV32" i="4"/>
  <c r="Z43" i="4"/>
  <c r="BI29" i="4"/>
  <c r="AN37" i="4"/>
  <c r="Q49" i="4"/>
  <c r="AB42" i="4"/>
  <c r="CF18" i="4"/>
  <c r="CH18" i="4" s="1"/>
  <c r="AT33" i="4"/>
  <c r="AU33" i="4"/>
  <c r="BM27" i="4"/>
  <c r="AI39" i="4"/>
  <c r="AU32" i="4"/>
  <c r="BO26" i="4"/>
  <c r="BP24" i="4"/>
  <c r="BK28" i="4"/>
  <c r="BG30" i="4"/>
  <c r="S48" i="4"/>
  <c r="T48" i="4"/>
  <c r="BN26" i="4"/>
  <c r="CW11" i="4"/>
  <c r="CT13" i="4"/>
  <c r="CV12" i="4"/>
  <c r="CU12" i="4"/>
  <c r="CV11" i="4"/>
  <c r="CU13" i="4"/>
  <c r="H60" i="4"/>
  <c r="I59" i="4"/>
  <c r="J58" i="4"/>
  <c r="K57" i="4"/>
  <c r="L56" i="4"/>
  <c r="G61" i="4"/>
  <c r="F62" i="4"/>
  <c r="I65" i="3" l="1" a="1"/>
  <c r="I65" i="3" s="1"/>
  <c r="J65" i="3" s="1"/>
  <c r="M52" i="4"/>
  <c r="O52" i="4" s="1"/>
  <c r="CF20" i="4"/>
  <c r="Y45" i="4"/>
  <c r="P51" i="4"/>
  <c r="R51" i="4" s="1"/>
  <c r="N52" i="4"/>
  <c r="C74" i="7"/>
  <c r="D75" i="7"/>
  <c r="CD21" i="4"/>
  <c r="BE31" i="4"/>
  <c r="CC21" i="4"/>
  <c r="CE21" i="4" s="1"/>
  <c r="AD42" i="4"/>
  <c r="AF42" i="4" s="1"/>
  <c r="CH19" i="4"/>
  <c r="Z45" i="4"/>
  <c r="X46" i="4"/>
  <c r="AI41" i="4"/>
  <c r="CK17" i="4"/>
  <c r="BP27" i="4"/>
  <c r="Y46" i="4"/>
  <c r="AA44" i="4"/>
  <c r="V48" i="4"/>
  <c r="BK29" i="4"/>
  <c r="AU34" i="4"/>
  <c r="CO15" i="4"/>
  <c r="AC43" i="4"/>
  <c r="AT36" i="4"/>
  <c r="CN15" i="4"/>
  <c r="AE42" i="4"/>
  <c r="U48" i="4"/>
  <c r="W48" i="4" s="1"/>
  <c r="BR25" i="4"/>
  <c r="AU35" i="4"/>
  <c r="AK40" i="4"/>
  <c r="CP14" i="4"/>
  <c r="CR14" i="4" s="1"/>
  <c r="AK39" i="4"/>
  <c r="AL39" i="4"/>
  <c r="AJ40" i="4"/>
  <c r="AW32" i="4"/>
  <c r="AX32" i="4"/>
  <c r="AV34" i="4"/>
  <c r="CJ18" i="4"/>
  <c r="BD31" i="4"/>
  <c r="BI30" i="4"/>
  <c r="AV33" i="4"/>
  <c r="BN28" i="4"/>
  <c r="BJ29" i="4"/>
  <c r="AJ41" i="4"/>
  <c r="AW33" i="4"/>
  <c r="AB43" i="4"/>
  <c r="AS36" i="4"/>
  <c r="Z44" i="4"/>
  <c r="CM16" i="4"/>
  <c r="CL16" i="4"/>
  <c r="BM28" i="4"/>
  <c r="CG19" i="4"/>
  <c r="AP37" i="4"/>
  <c r="AM38" i="4"/>
  <c r="BY22" i="4"/>
  <c r="BV23" i="4"/>
  <c r="BP26" i="4"/>
  <c r="BO27" i="4"/>
  <c r="CQ14" i="4"/>
  <c r="S49" i="4"/>
  <c r="X47" i="4"/>
  <c r="BR24" i="4"/>
  <c r="AL38" i="4"/>
  <c r="BX22" i="4"/>
  <c r="R50" i="4"/>
  <c r="S50" i="4"/>
  <c r="BS24" i="4"/>
  <c r="BQ26" i="4"/>
  <c r="CI18" i="4"/>
  <c r="AT35" i="4"/>
  <c r="BU23" i="4"/>
  <c r="BJ30" i="4"/>
  <c r="AQ37" i="4"/>
  <c r="T49" i="4"/>
  <c r="CL17" i="4"/>
  <c r="Q51" i="4"/>
  <c r="CG20" i="4"/>
  <c r="BQ25" i="4"/>
  <c r="CW12" i="4"/>
  <c r="CW13" i="4"/>
  <c r="CV13" i="4"/>
  <c r="CX12" i="4"/>
  <c r="CY11" i="4"/>
  <c r="CX11" i="4"/>
  <c r="CZ11" i="4" s="1"/>
  <c r="J59" i="4"/>
  <c r="H61" i="4"/>
  <c r="I60" i="4"/>
  <c r="K58" i="4"/>
  <c r="L57" i="4"/>
  <c r="G62" i="4"/>
  <c r="F63" i="4"/>
  <c r="P52" i="4" l="1"/>
  <c r="R52" i="4" s="1"/>
  <c r="AG42" i="4"/>
  <c r="Z46" i="4"/>
  <c r="N53" i="4"/>
  <c r="M53" i="4"/>
  <c r="CH20" i="4"/>
  <c r="I66" i="3" a="1"/>
  <c r="I66" i="3" s="1"/>
  <c r="J66" i="3" s="1"/>
  <c r="Y47" i="4"/>
  <c r="Q52" i="4"/>
  <c r="S52" i="4" s="1"/>
  <c r="CG21" i="4"/>
  <c r="CF21" i="4"/>
  <c r="D74" i="7"/>
  <c r="C73" i="7"/>
  <c r="CI20" i="4"/>
  <c r="AA46" i="4"/>
  <c r="AB45" i="4"/>
  <c r="AH42" i="4"/>
  <c r="AK41" i="4"/>
  <c r="AL41" i="4"/>
  <c r="CS14" i="4"/>
  <c r="CU14" i="4" s="1"/>
  <c r="BM29" i="4"/>
  <c r="CL18" i="4"/>
  <c r="AE43" i="4"/>
  <c r="CQ15" i="4"/>
  <c r="AV36" i="4"/>
  <c r="V49" i="4"/>
  <c r="AY33" i="4"/>
  <c r="CP15" i="4"/>
  <c r="AC44" i="4"/>
  <c r="AN39" i="4"/>
  <c r="BR26" i="4"/>
  <c r="X48" i="4"/>
  <c r="CO16" i="4"/>
  <c r="AI42" i="4"/>
  <c r="CT14" i="4"/>
  <c r="BS26" i="4"/>
  <c r="AS37" i="4"/>
  <c r="CN16" i="4"/>
  <c r="CK18" i="4"/>
  <c r="CM18" i="4" s="1"/>
  <c r="T51" i="4"/>
  <c r="BX23" i="4"/>
  <c r="BT25" i="4"/>
  <c r="AX33" i="4"/>
  <c r="BP28" i="4"/>
  <c r="BF31" i="4"/>
  <c r="BH31" i="4" s="1"/>
  <c r="BG31" i="4"/>
  <c r="AY32" i="4"/>
  <c r="BU24" i="4"/>
  <c r="T50" i="4"/>
  <c r="AN38" i="4"/>
  <c r="AP38" i="4" s="1"/>
  <c r="CN17" i="4"/>
  <c r="AR37" i="4"/>
  <c r="AX34" i="4"/>
  <c r="CA22" i="4"/>
  <c r="BT24" i="4"/>
  <c r="BV24" i="4" s="1"/>
  <c r="AM39" i="4"/>
  <c r="BW23" i="4"/>
  <c r="BY23" i="4" s="1"/>
  <c r="AW34" i="4"/>
  <c r="U50" i="4"/>
  <c r="BL30" i="4"/>
  <c r="BO28" i="4"/>
  <c r="BQ28" i="4" s="1"/>
  <c r="U49" i="4"/>
  <c r="BQ27" i="4"/>
  <c r="BR27" i="4"/>
  <c r="AV35" i="4"/>
  <c r="BL29" i="4"/>
  <c r="Y48" i="4"/>
  <c r="AD43" i="4"/>
  <c r="Z47" i="4"/>
  <c r="BZ22" i="4"/>
  <c r="AO38" i="4"/>
  <c r="S51" i="4"/>
  <c r="BS25" i="4"/>
  <c r="CJ19" i="4"/>
  <c r="AA45" i="4"/>
  <c r="AB44" i="4"/>
  <c r="AU36" i="4"/>
  <c r="BK30" i="4"/>
  <c r="CM17" i="4"/>
  <c r="AW35" i="4"/>
  <c r="CI19" i="4"/>
  <c r="AZ32" i="4"/>
  <c r="AL40" i="4"/>
  <c r="AM40" i="4"/>
  <c r="DA11" i="4"/>
  <c r="CZ12" i="4"/>
  <c r="CX13" i="4"/>
  <c r="CY13" i="4"/>
  <c r="CY12" i="4"/>
  <c r="DA12" i="4" s="1"/>
  <c r="I61" i="4"/>
  <c r="H62" i="4"/>
  <c r="J60" i="4"/>
  <c r="K59" i="4"/>
  <c r="L58" i="4"/>
  <c r="G63" i="4"/>
  <c r="F64" i="4"/>
  <c r="AJ42" i="4" l="1"/>
  <c r="AB46" i="4"/>
  <c r="AA47" i="4"/>
  <c r="M54" i="4"/>
  <c r="N54" i="4"/>
  <c r="O53" i="4"/>
  <c r="P53" i="4"/>
  <c r="I67" i="3" a="1"/>
  <c r="I67" i="3" s="1"/>
  <c r="J67" i="3" s="1"/>
  <c r="I68" i="3" s="1" a="1"/>
  <c r="I68" i="3" s="1"/>
  <c r="J68" i="3" s="1"/>
  <c r="Z48" i="4"/>
  <c r="AZ33" i="4"/>
  <c r="CK20" i="4"/>
  <c r="CI21" i="4"/>
  <c r="CH21" i="4"/>
  <c r="CJ21" i="4" s="1"/>
  <c r="C72" i="7"/>
  <c r="D73" i="7"/>
  <c r="BO29" i="4"/>
  <c r="CQ16" i="4"/>
  <c r="AK42" i="4"/>
  <c r="AM42" i="4" s="1"/>
  <c r="AM41" i="4"/>
  <c r="BT26" i="4"/>
  <c r="CV14" i="4"/>
  <c r="CX14" i="4" s="1"/>
  <c r="CS15" i="4"/>
  <c r="CW14" i="4"/>
  <c r="CN18" i="4"/>
  <c r="BW24" i="4"/>
  <c r="BY24" i="4" s="1"/>
  <c r="BZ23" i="4"/>
  <c r="CB23" i="4" s="1"/>
  <c r="U51" i="4"/>
  <c r="W50" i="4"/>
  <c r="CP16" i="4"/>
  <c r="CR16" i="4" s="1"/>
  <c r="BJ31" i="4"/>
  <c r="AL42" i="4"/>
  <c r="CR15" i="4"/>
  <c r="CT15" i="4" s="1"/>
  <c r="BU25" i="4"/>
  <c r="BW25" i="4" s="1"/>
  <c r="BR28" i="4"/>
  <c r="CO18" i="4"/>
  <c r="BT27" i="4"/>
  <c r="CA23" i="4"/>
  <c r="BI31" i="4"/>
  <c r="BS28" i="4"/>
  <c r="AO40" i="4"/>
  <c r="CB22" i="4"/>
  <c r="AA48" i="4"/>
  <c r="AX36" i="4"/>
  <c r="AN41" i="4"/>
  <c r="U52" i="4"/>
  <c r="T52" i="4"/>
  <c r="AC46" i="4"/>
  <c r="X49" i="4"/>
  <c r="AB47" i="4"/>
  <c r="BN30" i="4"/>
  <c r="CK19" i="4"/>
  <c r="CM19" i="4" s="1"/>
  <c r="CL19" i="4"/>
  <c r="CJ20" i="4"/>
  <c r="BV25" i="4"/>
  <c r="BN29" i="4"/>
  <c r="BP29" i="4" s="1"/>
  <c r="AR38" i="4"/>
  <c r="AQ38" i="4"/>
  <c r="AP39" i="4"/>
  <c r="BX24" i="4"/>
  <c r="V51" i="4"/>
  <c r="BA33" i="4"/>
  <c r="BA32" i="4"/>
  <c r="BM30" i="4"/>
  <c r="AC45" i="4"/>
  <c r="AD45" i="4"/>
  <c r="BS27" i="4"/>
  <c r="AO39" i="4"/>
  <c r="CC22" i="4"/>
  <c r="AT37" i="4"/>
  <c r="AU37" i="4"/>
  <c r="W49" i="4"/>
  <c r="AN40" i="4"/>
  <c r="CO17" i="4"/>
  <c r="AW36" i="4"/>
  <c r="AD44" i="4"/>
  <c r="AE44" i="4"/>
  <c r="BB32" i="4"/>
  <c r="CP17" i="4"/>
  <c r="AF43" i="4"/>
  <c r="AG43" i="4"/>
  <c r="AY34" i="4"/>
  <c r="AX35" i="4"/>
  <c r="AZ34" i="4"/>
  <c r="AY35" i="4"/>
  <c r="V50" i="4"/>
  <c r="BU26" i="4"/>
  <c r="CZ13" i="4"/>
  <c r="DA13" i="4"/>
  <c r="H63" i="4"/>
  <c r="L59" i="4"/>
  <c r="I62" i="4"/>
  <c r="K60" i="4"/>
  <c r="J61" i="4"/>
  <c r="G64" i="4"/>
  <c r="F65" i="4"/>
  <c r="AB48" i="4" l="1"/>
  <c r="AC47" i="4"/>
  <c r="CT16" i="4"/>
  <c r="BA34" i="4"/>
  <c r="P54" i="4"/>
  <c r="Q53" i="4"/>
  <c r="S53" i="4" s="1"/>
  <c r="R53" i="4"/>
  <c r="M55" i="4"/>
  <c r="M56" i="4" s="1"/>
  <c r="N55" i="4"/>
  <c r="O54" i="4"/>
  <c r="I69" i="3" a="1"/>
  <c r="I69" i="3" s="1"/>
  <c r="J69" i="3" s="1"/>
  <c r="W51" i="4"/>
  <c r="BB33" i="4"/>
  <c r="BU27" i="4"/>
  <c r="BR29" i="4"/>
  <c r="BL31" i="4"/>
  <c r="D72" i="7"/>
  <c r="C71" i="7"/>
  <c r="AN42" i="4"/>
  <c r="BD32" i="4"/>
  <c r="CY14" i="4"/>
  <c r="DA14" i="4" s="1"/>
  <c r="BP30" i="4"/>
  <c r="CZ14" i="4"/>
  <c r="CA24" i="4"/>
  <c r="CU15" i="4"/>
  <c r="CW15" i="4" s="1"/>
  <c r="BU28" i="4"/>
  <c r="CR17" i="4"/>
  <c r="CS16" i="4"/>
  <c r="CU16" i="4" s="1"/>
  <c r="BK31" i="4"/>
  <c r="BM31" i="4" s="1"/>
  <c r="CQ17" i="4"/>
  <c r="CS17" i="4" s="1"/>
  <c r="BV26" i="4"/>
  <c r="BX26" i="4" s="1"/>
  <c r="BX25" i="4"/>
  <c r="BZ25" i="4" s="1"/>
  <c r="AO42" i="4"/>
  <c r="CE22" i="4"/>
  <c r="BC33" i="4"/>
  <c r="CN19" i="4"/>
  <c r="CP19" i="4" s="1"/>
  <c r="BY25" i="4"/>
  <c r="CO19" i="4"/>
  <c r="CC23" i="4"/>
  <c r="AC48" i="4"/>
  <c r="AI43" i="4"/>
  <c r="BO30" i="4"/>
  <c r="BQ30" i="4" s="1"/>
  <c r="BA35" i="4"/>
  <c r="BV27" i="4"/>
  <c r="AE45" i="4"/>
  <c r="BB34" i="4"/>
  <c r="AG44" i="4"/>
  <c r="AP40" i="4"/>
  <c r="AV37" i="4"/>
  <c r="AS38" i="4"/>
  <c r="V52" i="4"/>
  <c r="CV15" i="4"/>
  <c r="BW26" i="4"/>
  <c r="BT28" i="4"/>
  <c r="AF44" i="4"/>
  <c r="AH44" i="4" s="1"/>
  <c r="AQ40" i="4"/>
  <c r="Y50" i="4"/>
  <c r="AQ39" i="4"/>
  <c r="AS39" i="4" s="1"/>
  <c r="AW37" i="4"/>
  <c r="AT38" i="4"/>
  <c r="W52" i="4"/>
  <c r="AH43" i="4"/>
  <c r="CQ18" i="4"/>
  <c r="AO41" i="4"/>
  <c r="AY36" i="4"/>
  <c r="AF45" i="4"/>
  <c r="CD23" i="4"/>
  <c r="BC32" i="4"/>
  <c r="BZ24" i="4"/>
  <c r="CL21" i="4"/>
  <c r="AP41" i="4"/>
  <c r="Y49" i="4"/>
  <c r="CD22" i="4"/>
  <c r="AD46" i="4"/>
  <c r="CP18" i="4"/>
  <c r="AZ35" i="4"/>
  <c r="X50" i="4"/>
  <c r="AZ36" i="4"/>
  <c r="Z49" i="4"/>
  <c r="X51" i="4"/>
  <c r="BQ29" i="4"/>
  <c r="CL20" i="4"/>
  <c r="CM20" i="4"/>
  <c r="AD47" i="4"/>
  <c r="AR39" i="4"/>
  <c r="CK21" i="4"/>
  <c r="AE46" i="4"/>
  <c r="J62" i="4"/>
  <c r="I63" i="4"/>
  <c r="L60" i="4"/>
  <c r="K61" i="4"/>
  <c r="H64" i="4"/>
  <c r="G65" i="4"/>
  <c r="F66" i="4"/>
  <c r="AD48" i="4" l="1"/>
  <c r="AE47" i="4"/>
  <c r="AK43" i="4"/>
  <c r="BC34" i="4"/>
  <c r="U53" i="4"/>
  <c r="BY26" i="4"/>
  <c r="CA26" i="4" s="1"/>
  <c r="T53" i="4"/>
  <c r="V53" i="4" s="1"/>
  <c r="N56" i="4"/>
  <c r="N57" i="4"/>
  <c r="O56" i="4"/>
  <c r="R54" i="4"/>
  <c r="Q54" i="4"/>
  <c r="O55" i="4"/>
  <c r="Q55" i="4" s="1"/>
  <c r="M57" i="4"/>
  <c r="M58" i="4" s="1"/>
  <c r="P55" i="4"/>
  <c r="BD33" i="4"/>
  <c r="I70" i="3" a="1"/>
  <c r="I70" i="3" s="1"/>
  <c r="J70" i="3" s="1"/>
  <c r="BT29" i="4"/>
  <c r="BE33" i="4"/>
  <c r="C70" i="7"/>
  <c r="D71" i="7"/>
  <c r="AP42" i="4"/>
  <c r="CX15" i="4"/>
  <c r="CZ15" i="4" s="1"/>
  <c r="CG22" i="4"/>
  <c r="CV16" i="4"/>
  <c r="CX16" i="4" s="1"/>
  <c r="AT39" i="4"/>
  <c r="CU17" i="4"/>
  <c r="CT17" i="4"/>
  <c r="CV17" i="4" s="1"/>
  <c r="BW27" i="4"/>
  <c r="BY27" i="4" s="1"/>
  <c r="CF23" i="4"/>
  <c r="BC35" i="4"/>
  <c r="BS30" i="4"/>
  <c r="BO31" i="4"/>
  <c r="BB35" i="4"/>
  <c r="BN31" i="4"/>
  <c r="BP31" i="4" s="1"/>
  <c r="Y52" i="4"/>
  <c r="AR40" i="4"/>
  <c r="AT40" i="4" s="1"/>
  <c r="AH45" i="4"/>
  <c r="BZ26" i="4"/>
  <c r="CR19" i="4"/>
  <c r="CQ19" i="4"/>
  <c r="AI44" i="4"/>
  <c r="AY37" i="4"/>
  <c r="AJ44" i="4"/>
  <c r="BB36" i="4"/>
  <c r="AR41" i="4"/>
  <c r="AF47" i="4"/>
  <c r="AB49" i="4"/>
  <c r="CN20" i="4"/>
  <c r="CP20" i="4" s="1"/>
  <c r="CO20" i="4"/>
  <c r="AS40" i="4"/>
  <c r="CF22" i="4"/>
  <c r="CH22" i="4" s="1"/>
  <c r="AU39" i="4"/>
  <c r="AA50" i="4"/>
  <c r="AQ41" i="4"/>
  <c r="X52" i="4"/>
  <c r="CB25" i="4"/>
  <c r="CE23" i="4"/>
  <c r="AG46" i="4"/>
  <c r="BD34" i="4"/>
  <c r="Y51" i="4"/>
  <c r="CM21" i="4"/>
  <c r="CR18" i="4"/>
  <c r="CT18" i="4" s="1"/>
  <c r="CS18" i="4"/>
  <c r="AE48" i="4"/>
  <c r="BF32" i="4"/>
  <c r="AJ43" i="4"/>
  <c r="AM43" i="4" s="1"/>
  <c r="CY15" i="4"/>
  <c r="AQ42" i="4"/>
  <c r="BR30" i="4"/>
  <c r="CB24" i="4"/>
  <c r="Z50" i="4"/>
  <c r="BV28" i="4"/>
  <c r="AU38" i="4"/>
  <c r="AW38" i="4" s="1"/>
  <c r="AV38" i="4"/>
  <c r="BX27" i="4"/>
  <c r="AX37" i="4"/>
  <c r="BA36" i="4"/>
  <c r="Z51" i="4"/>
  <c r="CA25" i="4"/>
  <c r="CC24" i="4"/>
  <c r="AA49" i="4"/>
  <c r="CN21" i="4"/>
  <c r="BS29" i="4"/>
  <c r="BE32" i="4"/>
  <c r="AF46" i="4"/>
  <c r="BW28" i="4"/>
  <c r="CW16" i="4"/>
  <c r="AG45" i="4"/>
  <c r="J63" i="4"/>
  <c r="K62" i="4"/>
  <c r="L61" i="4"/>
  <c r="H65" i="4"/>
  <c r="I64" i="4"/>
  <c r="G66" i="4"/>
  <c r="F67" i="4"/>
  <c r="BE34" i="4" l="1"/>
  <c r="AF48" i="4"/>
  <c r="BD35" i="4"/>
  <c r="I71" i="3" a="1"/>
  <c r="I71" i="3" s="1"/>
  <c r="J71" i="3" s="1"/>
  <c r="BF33" i="4"/>
  <c r="BG34" i="4" s="1"/>
  <c r="W53" i="4"/>
  <c r="Y53" i="4" s="1"/>
  <c r="X53" i="4"/>
  <c r="O58" i="4"/>
  <c r="M59" i="4"/>
  <c r="M60" i="4" s="1"/>
  <c r="Q56" i="4"/>
  <c r="O57" i="4"/>
  <c r="P57" i="4"/>
  <c r="N58" i="4"/>
  <c r="S55" i="4"/>
  <c r="R55" i="4"/>
  <c r="P56" i="4"/>
  <c r="N59" i="4"/>
  <c r="S54" i="4"/>
  <c r="U54" i="4" s="1"/>
  <c r="T54" i="4"/>
  <c r="DA15" i="4"/>
  <c r="AR42" i="4"/>
  <c r="D70" i="7"/>
  <c r="C69" i="7"/>
  <c r="CS19" i="4"/>
  <c r="CU19" i="4" s="1"/>
  <c r="AD49" i="4"/>
  <c r="CW17" i="4"/>
  <c r="CY17" i="4" s="1"/>
  <c r="BE35" i="4"/>
  <c r="CP21" i="4"/>
  <c r="AC50" i="4"/>
  <c r="CE24" i="4"/>
  <c r="AT41" i="4"/>
  <c r="BQ31" i="4"/>
  <c r="BS31" i="4" s="1"/>
  <c r="CO21" i="4"/>
  <c r="CQ21" i="4" s="1"/>
  <c r="AL44" i="4"/>
  <c r="BY28" i="4"/>
  <c r="CC26" i="4"/>
  <c r="AS42" i="4"/>
  <c r="AC49" i="4"/>
  <c r="AE49" i="4" s="1"/>
  <c r="AB51" i="4"/>
  <c r="CU18" i="4"/>
  <c r="CW18" i="4" s="1"/>
  <c r="CJ22" i="4"/>
  <c r="CY16" i="4"/>
  <c r="DA16" i="4" s="1"/>
  <c r="CZ16" i="4"/>
  <c r="BX28" i="4"/>
  <c r="CB26" i="4"/>
  <c r="BU30" i="4"/>
  <c r="BA37" i="4"/>
  <c r="AI46" i="4"/>
  <c r="AA51" i="4"/>
  <c r="CH23" i="4"/>
  <c r="BT30" i="4"/>
  <c r="BZ27" i="4"/>
  <c r="CB27" i="4" s="1"/>
  <c r="AW39" i="4"/>
  <c r="CD25" i="4"/>
  <c r="BH32" i="4"/>
  <c r="AG48" i="4"/>
  <c r="CV18" i="4"/>
  <c r="CX17" i="4"/>
  <c r="BF34" i="4"/>
  <c r="BR31" i="4"/>
  <c r="CR20" i="4"/>
  <c r="CI22" i="4"/>
  <c r="CK22" i="4" s="1"/>
  <c r="AV40" i="4"/>
  <c r="AH46" i="4"/>
  <c r="AG47" i="4"/>
  <c r="BC36" i="4"/>
  <c r="CD24" i="4"/>
  <c r="CF24" i="4" s="1"/>
  <c r="AJ45" i="4"/>
  <c r="CA27" i="4"/>
  <c r="AA52" i="4"/>
  <c r="BV29" i="4"/>
  <c r="AL43" i="4"/>
  <c r="AN43" i="4" s="1"/>
  <c r="AP43" i="4" s="1"/>
  <c r="AK44" i="4"/>
  <c r="CG23" i="4"/>
  <c r="BG33" i="4"/>
  <c r="Z52" i="4"/>
  <c r="BD36" i="4"/>
  <c r="AU40" i="4"/>
  <c r="CQ20" i="4"/>
  <c r="CT19" i="4"/>
  <c r="BG32" i="4"/>
  <c r="CC25" i="4"/>
  <c r="AZ37" i="4"/>
  <c r="BB37" i="4" s="1"/>
  <c r="AH47" i="4"/>
  <c r="AY38" i="4"/>
  <c r="AX38" i="4"/>
  <c r="AV39" i="4"/>
  <c r="AB50" i="4"/>
  <c r="BU29" i="4"/>
  <c r="AI45" i="4"/>
  <c r="AS41" i="4"/>
  <c r="L62" i="4"/>
  <c r="K63" i="4"/>
  <c r="H66" i="4"/>
  <c r="J64" i="4"/>
  <c r="I65" i="4"/>
  <c r="G67" i="4"/>
  <c r="F68" i="4"/>
  <c r="BF35" i="4" l="1"/>
  <c r="AH48" i="4"/>
  <c r="Z53" i="4"/>
  <c r="I72" i="3" a="1"/>
  <c r="I72" i="3" s="1"/>
  <c r="J72" i="3" s="1"/>
  <c r="I73" i="3" s="1" a="1"/>
  <c r="I73" i="3" s="1"/>
  <c r="J73" i="3" s="1"/>
  <c r="I74" i="3" s="1" a="1"/>
  <c r="I74" i="3" s="1"/>
  <c r="N60" i="4"/>
  <c r="P59" i="4"/>
  <c r="O59" i="4"/>
  <c r="Q58" i="4"/>
  <c r="Q57" i="4"/>
  <c r="O60" i="4"/>
  <c r="S56" i="4"/>
  <c r="R56" i="4"/>
  <c r="T56" i="4" s="1"/>
  <c r="V54" i="4"/>
  <c r="X54" i="4" s="1"/>
  <c r="T55" i="4"/>
  <c r="V55" i="4" s="1"/>
  <c r="U55" i="4"/>
  <c r="R57" i="4"/>
  <c r="W54" i="4"/>
  <c r="P58" i="4"/>
  <c r="M61" i="4"/>
  <c r="N61" i="4"/>
  <c r="AT42" i="4"/>
  <c r="C68" i="7"/>
  <c r="D69" i="7"/>
  <c r="AG49" i="4"/>
  <c r="BV30" i="4"/>
  <c r="AB52" i="4"/>
  <c r="BI33" i="4"/>
  <c r="CM22" i="4"/>
  <c r="BG35" i="4"/>
  <c r="CY18" i="4"/>
  <c r="AU42" i="4"/>
  <c r="BA38" i="4"/>
  <c r="BU31" i="4"/>
  <c r="CH24" i="4"/>
  <c r="AV41" i="4"/>
  <c r="AF49" i="4"/>
  <c r="AH49" i="4" s="1"/>
  <c r="CG24" i="4"/>
  <c r="CI24" i="4" s="1"/>
  <c r="BX29" i="4"/>
  <c r="AC52" i="4"/>
  <c r="BE36" i="4"/>
  <c r="BG36" i="4" s="1"/>
  <c r="AJ46" i="4"/>
  <c r="BC37" i="4"/>
  <c r="BD37" i="4"/>
  <c r="AZ38" i="4"/>
  <c r="BW29" i="4"/>
  <c r="CJ23" i="4"/>
  <c r="AC51" i="4"/>
  <c r="CD26" i="4"/>
  <c r="AA53" i="4"/>
  <c r="BI32" i="4"/>
  <c r="CT20" i="4"/>
  <c r="BF36" i="4"/>
  <c r="AX40" i="4"/>
  <c r="CZ17" i="4"/>
  <c r="DA17" i="4"/>
  <c r="AI48" i="4"/>
  <c r="AK45" i="4"/>
  <c r="AM45" i="4" s="1"/>
  <c r="CS20" i="4"/>
  <c r="BZ28" i="4"/>
  <c r="BH33" i="4"/>
  <c r="AD50" i="4"/>
  <c r="AF50" i="4" s="1"/>
  <c r="AE50" i="4"/>
  <c r="AX39" i="4"/>
  <c r="AZ39" i="4" s="1"/>
  <c r="AY39" i="4"/>
  <c r="CE25" i="4"/>
  <c r="CG25" i="4" s="1"/>
  <c r="CF25" i="4"/>
  <c r="AM44" i="4"/>
  <c r="AI47" i="4"/>
  <c r="BJ32" i="4"/>
  <c r="CC27" i="4"/>
  <c r="BW30" i="4"/>
  <c r="AB53" i="4"/>
  <c r="CX18" i="4"/>
  <c r="CL22" i="4"/>
  <c r="AD51" i="4"/>
  <c r="CE26" i="4"/>
  <c r="AU41" i="4"/>
  <c r="AW41" i="4" s="1"/>
  <c r="AJ47" i="4"/>
  <c r="BH35" i="4"/>
  <c r="CV19" i="4"/>
  <c r="CX19" i="4" s="1"/>
  <c r="AW40" i="4"/>
  <c r="CI23" i="4"/>
  <c r="CK23" i="4" s="1"/>
  <c r="AO43" i="4"/>
  <c r="CW19" i="4"/>
  <c r="BT31" i="4"/>
  <c r="BV31" i="4" s="1"/>
  <c r="BH34" i="4"/>
  <c r="CD27" i="4"/>
  <c r="CA28" i="4"/>
  <c r="AL45" i="4"/>
  <c r="CS21" i="4"/>
  <c r="AK46" i="4"/>
  <c r="AN44" i="4"/>
  <c r="CR21" i="4"/>
  <c r="L63" i="4"/>
  <c r="K64" i="4"/>
  <c r="H67" i="4"/>
  <c r="G68" i="4"/>
  <c r="F69" i="4"/>
  <c r="J65" i="4"/>
  <c r="I66" i="4"/>
  <c r="P60" i="4" l="1"/>
  <c r="O61" i="4"/>
  <c r="M62" i="4"/>
  <c r="O62" i="4" s="1"/>
  <c r="Q60" i="4"/>
  <c r="R59" i="4"/>
  <c r="T57" i="4"/>
  <c r="N62" i="4"/>
  <c r="P61" i="4"/>
  <c r="Z54" i="4"/>
  <c r="Y54" i="4"/>
  <c r="AA54" i="4" s="1"/>
  <c r="S57" i="4"/>
  <c r="R58" i="4"/>
  <c r="Q59" i="4"/>
  <c r="S58" i="4"/>
  <c r="V56" i="4"/>
  <c r="U56" i="4"/>
  <c r="W56" i="4" s="1"/>
  <c r="X55" i="4"/>
  <c r="W55" i="4"/>
  <c r="J74" i="3"/>
  <c r="BX30" i="4"/>
  <c r="D68" i="7"/>
  <c r="C67" i="7"/>
  <c r="AD52" i="4"/>
  <c r="I6" i="7"/>
  <c r="AI49" i="4"/>
  <c r="BH36" i="4"/>
  <c r="CI25" i="4"/>
  <c r="AK47" i="4"/>
  <c r="BZ29" i="4"/>
  <c r="CY19" i="4"/>
  <c r="BY29" i="4"/>
  <c r="CA29" i="4" s="1"/>
  <c r="AW42" i="4"/>
  <c r="AP44" i="4"/>
  <c r="CK24" i="4"/>
  <c r="DA18" i="4"/>
  <c r="BL32" i="4"/>
  <c r="AX41" i="4"/>
  <c r="AF51" i="4"/>
  <c r="AY41" i="4"/>
  <c r="CM23" i="4"/>
  <c r="AM46" i="4"/>
  <c r="BB39" i="4"/>
  <c r="BF37" i="4"/>
  <c r="CH25" i="4"/>
  <c r="CJ25" i="4" s="1"/>
  <c r="CU21" i="4"/>
  <c r="AO45" i="4"/>
  <c r="BX31" i="4"/>
  <c r="CZ19" i="4"/>
  <c r="CN22" i="4"/>
  <c r="CP22" i="4" s="1"/>
  <c r="CO22" i="4"/>
  <c r="CZ18" i="4"/>
  <c r="AH50" i="4"/>
  <c r="BW31" i="4"/>
  <c r="BI36" i="4"/>
  <c r="BC38" i="4"/>
  <c r="AJ48" i="4"/>
  <c r="AQ43" i="4"/>
  <c r="AS43" i="4" s="1"/>
  <c r="CL23" i="4"/>
  <c r="AZ40" i="4"/>
  <c r="BI35" i="4"/>
  <c r="AR43" i="4"/>
  <c r="BJ33" i="4"/>
  <c r="BI34" i="4"/>
  <c r="BJ35" i="4" s="1"/>
  <c r="CU20" i="4"/>
  <c r="CF26" i="4"/>
  <c r="CH26" i="4" s="1"/>
  <c r="AE51" i="4"/>
  <c r="AL46" i="4"/>
  <c r="AN46" i="4" s="1"/>
  <c r="CT21" i="4"/>
  <c r="BY30" i="4"/>
  <c r="AN45" i="4"/>
  <c r="BA39" i="4"/>
  <c r="CV20" i="4"/>
  <c r="BK32" i="4"/>
  <c r="AC53" i="4"/>
  <c r="AD53" i="4"/>
  <c r="BB38" i="4"/>
  <c r="CJ24" i="4"/>
  <c r="AE52" i="4"/>
  <c r="AK48" i="4"/>
  <c r="BJ34" i="4"/>
  <c r="AY40" i="4"/>
  <c r="AL47" i="4"/>
  <c r="CE27" i="4"/>
  <c r="AO44" i="4"/>
  <c r="AG50" i="4"/>
  <c r="CC28" i="4"/>
  <c r="CB28" i="4"/>
  <c r="CF27" i="4"/>
  <c r="CG26" i="4"/>
  <c r="AV42" i="4"/>
  <c r="BK33" i="4"/>
  <c r="BE37" i="4"/>
  <c r="AJ49" i="4"/>
  <c r="L64" i="4"/>
  <c r="I67" i="4"/>
  <c r="J66" i="4"/>
  <c r="K65" i="4"/>
  <c r="G69" i="4"/>
  <c r="F70" i="4"/>
  <c r="H68" i="4"/>
  <c r="N63" i="4" l="1"/>
  <c r="M63" i="4"/>
  <c r="P62" i="4"/>
  <c r="Q61" i="4"/>
  <c r="Q62" i="4"/>
  <c r="T58" i="4"/>
  <c r="T59" i="4"/>
  <c r="AB54" i="4"/>
  <c r="AD54" i="4" s="1"/>
  <c r="DA19" i="4"/>
  <c r="AF52" i="4"/>
  <c r="R61" i="4"/>
  <c r="AC54" i="4"/>
  <c r="U58" i="4"/>
  <c r="S60" i="4"/>
  <c r="X56" i="4"/>
  <c r="V57" i="4"/>
  <c r="Y56" i="4"/>
  <c r="U57" i="4"/>
  <c r="Y55" i="4"/>
  <c r="Z55" i="4"/>
  <c r="S59" i="4"/>
  <c r="R60" i="4"/>
  <c r="I75" i="3" a="1"/>
  <c r="I75" i="3" s="1"/>
  <c r="J75" i="3" s="1"/>
  <c r="BN32" i="4"/>
  <c r="BY31" i="4"/>
  <c r="C66" i="7"/>
  <c r="D67" i="7"/>
  <c r="AT43" i="4"/>
  <c r="AV43" i="4" s="1"/>
  <c r="BA41" i="4"/>
  <c r="CL25" i="4"/>
  <c r="I9" i="7"/>
  <c r="BZ30" i="4"/>
  <c r="AK49" i="4"/>
  <c r="CB29" i="4"/>
  <c r="CD29" i="4" s="1"/>
  <c r="CI26" i="4"/>
  <c r="CK26" i="4" s="1"/>
  <c r="AU43" i="4"/>
  <c r="CG27" i="4"/>
  <c r="CI27" i="4" s="1"/>
  <c r="CO23" i="4"/>
  <c r="BM33" i="4"/>
  <c r="AO46" i="4"/>
  <c r="BB40" i="4"/>
  <c r="CR22" i="4"/>
  <c r="N64" i="4"/>
  <c r="AM48" i="4"/>
  <c r="BZ31" i="4"/>
  <c r="CQ22" i="4"/>
  <c r="CS22" i="4" s="1"/>
  <c r="AY42" i="4"/>
  <c r="AX42" i="4"/>
  <c r="AP46" i="4"/>
  <c r="BM32" i="4"/>
  <c r="AP45" i="4"/>
  <c r="CV21" i="4"/>
  <c r="AI50" i="4"/>
  <c r="AK50" i="4" s="1"/>
  <c r="AR44" i="4"/>
  <c r="AL49" i="4"/>
  <c r="CD28" i="4"/>
  <c r="BA40" i="4"/>
  <c r="BD38" i="4"/>
  <c r="CJ26" i="4"/>
  <c r="AN47" i="4"/>
  <c r="CA30" i="4"/>
  <c r="BC39" i="4"/>
  <c r="CE28" i="4"/>
  <c r="AZ41" i="4"/>
  <c r="BK36" i="4"/>
  <c r="AQ45" i="4"/>
  <c r="CW21" i="4"/>
  <c r="BH37" i="4"/>
  <c r="BG37" i="4"/>
  <c r="BI37" i="4" s="1"/>
  <c r="CL24" i="4"/>
  <c r="AE53" i="4"/>
  <c r="CH27" i="4"/>
  <c r="AG51" i="4"/>
  <c r="AH51" i="4"/>
  <c r="CW20" i="4"/>
  <c r="BK34" i="4"/>
  <c r="BL35" i="4" s="1"/>
  <c r="BD39" i="4"/>
  <c r="CN23" i="4"/>
  <c r="AL48" i="4"/>
  <c r="CX20" i="4"/>
  <c r="AJ50" i="4"/>
  <c r="CK25" i="4"/>
  <c r="M64" i="4"/>
  <c r="O64" i="4" s="1"/>
  <c r="BL34" i="4"/>
  <c r="AF53" i="4"/>
  <c r="BL33" i="4"/>
  <c r="BK35" i="4"/>
  <c r="BE38" i="4"/>
  <c r="AG52" i="4"/>
  <c r="AQ44" i="4"/>
  <c r="AM47" i="4"/>
  <c r="CM24" i="4"/>
  <c r="BJ36" i="4"/>
  <c r="CC29" i="4"/>
  <c r="H69" i="4"/>
  <c r="I68" i="4"/>
  <c r="J67" i="4"/>
  <c r="K66" i="4"/>
  <c r="G70" i="4"/>
  <c r="F71" i="4"/>
  <c r="L65" i="4"/>
  <c r="P63" i="4" l="1"/>
  <c r="O63" i="4"/>
  <c r="Q63" i="4" s="1"/>
  <c r="R62" i="4"/>
  <c r="S62" i="4"/>
  <c r="V58" i="4"/>
  <c r="AE54" i="4"/>
  <c r="AG54" i="4" s="1"/>
  <c r="W57" i="4"/>
  <c r="Y57" i="4" s="1"/>
  <c r="BP32" i="4"/>
  <c r="AB55" i="4"/>
  <c r="T60" i="4"/>
  <c r="S61" i="4"/>
  <c r="U60" i="4"/>
  <c r="AA55" i="4"/>
  <c r="W58" i="4"/>
  <c r="U59" i="4"/>
  <c r="T61" i="4"/>
  <c r="X57" i="4"/>
  <c r="AA56" i="4"/>
  <c r="Z56" i="4"/>
  <c r="V59" i="4"/>
  <c r="I76" i="3" a="1"/>
  <c r="I76" i="3" s="1"/>
  <c r="J76" i="3" s="1"/>
  <c r="CA31" i="4"/>
  <c r="AW43" i="4"/>
  <c r="AY43" i="4" s="1"/>
  <c r="D66" i="7"/>
  <c r="C65" i="7"/>
  <c r="CB30" i="4"/>
  <c r="CD30" i="4" s="1"/>
  <c r="AN48" i="4"/>
  <c r="CQ23" i="4"/>
  <c r="BA42" i="4"/>
  <c r="CY21" i="4"/>
  <c r="AX43" i="4"/>
  <c r="AT44" i="4"/>
  <c r="BO33" i="4"/>
  <c r="AQ46" i="4"/>
  <c r="CM26" i="4"/>
  <c r="BD40" i="4"/>
  <c r="CT22" i="4"/>
  <c r="CV22" i="4" s="1"/>
  <c r="N65" i="4"/>
  <c r="Q64" i="4"/>
  <c r="BF39" i="4"/>
  <c r="AL50" i="4"/>
  <c r="BN34" i="4"/>
  <c r="AS45" i="4"/>
  <c r="BJ37" i="4"/>
  <c r="BL37" i="4" s="1"/>
  <c r="CE29" i="4"/>
  <c r="AS44" i="4"/>
  <c r="BM35" i="4"/>
  <c r="CM25" i="4"/>
  <c r="CZ20" i="4"/>
  <c r="AO48" i="4"/>
  <c r="CY20" i="4"/>
  <c r="DA20" i="4" s="1"/>
  <c r="AJ51" i="4"/>
  <c r="CO24" i="4"/>
  <c r="AF54" i="4"/>
  <c r="AN49" i="4"/>
  <c r="BC40" i="4"/>
  <c r="AZ42" i="4"/>
  <c r="CK27" i="4"/>
  <c r="BL36" i="4"/>
  <c r="BM36" i="4"/>
  <c r="AH53" i="4"/>
  <c r="AP47" i="4"/>
  <c r="CF29" i="4"/>
  <c r="AI51" i="4"/>
  <c r="CN24" i="4"/>
  <c r="CC30" i="4"/>
  <c r="BF38" i="4"/>
  <c r="CG28" i="4"/>
  <c r="AM49" i="4"/>
  <c r="AR46" i="4"/>
  <c r="CU22" i="4"/>
  <c r="CL26" i="4"/>
  <c r="AI52" i="4"/>
  <c r="CP23" i="4"/>
  <c r="CN25" i="4"/>
  <c r="CJ27" i="4"/>
  <c r="CL27" i="4" s="1"/>
  <c r="AH52" i="4"/>
  <c r="BG38" i="4"/>
  <c r="CX21" i="4"/>
  <c r="BO32" i="4"/>
  <c r="AM50" i="4"/>
  <c r="AO47" i="4"/>
  <c r="BN33" i="4"/>
  <c r="BM34" i="4"/>
  <c r="BK37" i="4"/>
  <c r="BB41" i="4"/>
  <c r="BC41" i="4"/>
  <c r="BE39" i="4"/>
  <c r="AR45" i="4"/>
  <c r="AG53" i="4"/>
  <c r="CB31" i="4"/>
  <c r="CF28" i="4"/>
  <c r="I69" i="4"/>
  <c r="L66" i="4"/>
  <c r="J68" i="4"/>
  <c r="H70" i="4"/>
  <c r="K67" i="4"/>
  <c r="M65" i="4"/>
  <c r="O65" i="4" s="1"/>
  <c r="G71" i="4"/>
  <c r="F72" i="4"/>
  <c r="R63" i="4" l="1"/>
  <c r="T63" i="4" s="1"/>
  <c r="P64" i="4"/>
  <c r="R64" i="4" s="1"/>
  <c r="S63" i="4"/>
  <c r="W59" i="4"/>
  <c r="X58" i="4"/>
  <c r="Z58" i="4" s="1"/>
  <c r="W60" i="4"/>
  <c r="BR32" i="4"/>
  <c r="V60" i="4"/>
  <c r="X59" i="4"/>
  <c r="AD55" i="4"/>
  <c r="AC55" i="4"/>
  <c r="U62" i="4"/>
  <c r="Z57" i="4"/>
  <c r="AB57" i="4" s="1"/>
  <c r="AA57" i="4"/>
  <c r="Y58" i="4"/>
  <c r="AB56" i="4"/>
  <c r="AC56" i="4"/>
  <c r="U61" i="4"/>
  <c r="V61" i="4"/>
  <c r="T62" i="4"/>
  <c r="I77" i="3" a="1"/>
  <c r="I77" i="3" s="1"/>
  <c r="J77" i="3" s="1"/>
  <c r="AZ43" i="4"/>
  <c r="BB43" i="4" s="1"/>
  <c r="AO49" i="4"/>
  <c r="AP48" i="4"/>
  <c r="CC31" i="4"/>
  <c r="CE31" i="4" s="1"/>
  <c r="C64" i="7"/>
  <c r="D65" i="7"/>
  <c r="BQ33" i="4"/>
  <c r="AV44" i="4"/>
  <c r="S64" i="4"/>
  <c r="BI38" i="4"/>
  <c r="BA43" i="4"/>
  <c r="Q65" i="4"/>
  <c r="AL51" i="4"/>
  <c r="AJ53" i="4"/>
  <c r="BD41" i="4"/>
  <c r="CP25" i="4"/>
  <c r="CX22" i="4"/>
  <c r="CQ24" i="4"/>
  <c r="DA21" i="4"/>
  <c r="AK52" i="4"/>
  <c r="AO50" i="4"/>
  <c r="CW22" i="4"/>
  <c r="BE41" i="4"/>
  <c r="CN27" i="4"/>
  <c r="BO34" i="4"/>
  <c r="BN35" i="4"/>
  <c r="BO36" i="4" s="1"/>
  <c r="BQ32" i="4"/>
  <c r="CZ21" i="4"/>
  <c r="CS23" i="4"/>
  <c r="AJ52" i="4"/>
  <c r="CN26" i="4"/>
  <c r="AT46" i="4"/>
  <c r="BM37" i="4"/>
  <c r="BF40" i="4"/>
  <c r="AK51" i="4"/>
  <c r="BP34" i="4"/>
  <c r="AI54" i="4"/>
  <c r="BB42" i="4"/>
  <c r="BD42" i="4" s="1"/>
  <c r="AQ48" i="4"/>
  <c r="AU44" i="4"/>
  <c r="BC42" i="4"/>
  <c r="AS46" i="4"/>
  <c r="BH38" i="4"/>
  <c r="CE30" i="4"/>
  <c r="BE40" i="4"/>
  <c r="BG40" i="4" s="1"/>
  <c r="AH54" i="4"/>
  <c r="CF30" i="4"/>
  <c r="CH29" i="4"/>
  <c r="AU45" i="4"/>
  <c r="CH28" i="4"/>
  <c r="CD31" i="4"/>
  <c r="BG39" i="4"/>
  <c r="BN37" i="4"/>
  <c r="BP33" i="4"/>
  <c r="AQ47" i="4"/>
  <c r="AI53" i="4"/>
  <c r="CI28" i="4"/>
  <c r="CM27" i="4"/>
  <c r="AP49" i="4"/>
  <c r="AR47" i="4"/>
  <c r="CP24" i="4"/>
  <c r="BO35" i="4"/>
  <c r="AT45" i="4"/>
  <c r="BH39" i="4"/>
  <c r="CR23" i="4"/>
  <c r="CO26" i="4"/>
  <c r="BN36" i="4"/>
  <c r="AN50" i="4"/>
  <c r="CO25" i="4"/>
  <c r="CG29" i="4"/>
  <c r="I70" i="4"/>
  <c r="J69" i="4"/>
  <c r="N66" i="4"/>
  <c r="P65" i="4"/>
  <c r="R65" i="4" s="1"/>
  <c r="K68" i="4"/>
  <c r="H71" i="4"/>
  <c r="L67" i="4"/>
  <c r="G72" i="4"/>
  <c r="F73" i="4"/>
  <c r="M66" i="4"/>
  <c r="U63" i="4" l="1"/>
  <c r="T64" i="4"/>
  <c r="Y59" i="4"/>
  <c r="AA59" i="4" s="1"/>
  <c r="V63" i="4"/>
  <c r="W61" i="4"/>
  <c r="U64" i="4"/>
  <c r="AA58" i="4"/>
  <c r="AB58" i="4"/>
  <c r="Z59" i="4"/>
  <c r="X61" i="4"/>
  <c r="AD56" i="4"/>
  <c r="AE55" i="4"/>
  <c r="AF55" i="4"/>
  <c r="V62" i="4"/>
  <c r="W62" i="4"/>
  <c r="AC57" i="4"/>
  <c r="X60" i="4"/>
  <c r="AE56" i="4"/>
  <c r="AD57" i="4"/>
  <c r="Y60" i="4"/>
  <c r="I78" i="3" a="1"/>
  <c r="I78" i="3" s="1"/>
  <c r="J78" i="3" s="1"/>
  <c r="AQ49" i="4"/>
  <c r="AX44" i="4"/>
  <c r="AR49" i="4"/>
  <c r="BJ39" i="4"/>
  <c r="D64" i="7"/>
  <c r="C63" i="7"/>
  <c r="T65" i="4"/>
  <c r="BD43" i="4"/>
  <c r="BR34" i="4"/>
  <c r="BG41" i="4"/>
  <c r="CZ22" i="4"/>
  <c r="CF31" i="4"/>
  <c r="CY22" i="4"/>
  <c r="DA22" i="4" s="1"/>
  <c r="BF41" i="4"/>
  <c r="BH41" i="4" s="1"/>
  <c r="AK54" i="4"/>
  <c r="BO37" i="4"/>
  <c r="CK28" i="4"/>
  <c r="AM52" i="4"/>
  <c r="CQ25" i="4"/>
  <c r="BQ35" i="4"/>
  <c r="AL53" i="4"/>
  <c r="BP37" i="4"/>
  <c r="CH30" i="4"/>
  <c r="CR25" i="4"/>
  <c r="CR24" i="4"/>
  <c r="CT24" i="4" s="1"/>
  <c r="CS24" i="4"/>
  <c r="AV46" i="4"/>
  <c r="BS32" i="4"/>
  <c r="BT32" i="4"/>
  <c r="BP35" i="4"/>
  <c r="BQ36" i="4" s="1"/>
  <c r="BF42" i="4"/>
  <c r="AQ50" i="4"/>
  <c r="BP36" i="4"/>
  <c r="CT23" i="4"/>
  <c r="CV23" i="4" s="1"/>
  <c r="AV45" i="4"/>
  <c r="CP27" i="4"/>
  <c r="BI40" i="4"/>
  <c r="CP26" i="4"/>
  <c r="AM51" i="4"/>
  <c r="AO51" i="4" s="1"/>
  <c r="AN51" i="4"/>
  <c r="AP50" i="4"/>
  <c r="AL52" i="4"/>
  <c r="BQ34" i="4"/>
  <c r="AR48" i="4"/>
  <c r="CI29" i="4"/>
  <c r="BR33" i="4"/>
  <c r="AW45" i="4"/>
  <c r="BJ38" i="4"/>
  <c r="BK38" i="4"/>
  <c r="AU46" i="4"/>
  <c r="AW44" i="4"/>
  <c r="AS48" i="4"/>
  <c r="BH40" i="4"/>
  <c r="CO27" i="4"/>
  <c r="CU23" i="4"/>
  <c r="AK53" i="4"/>
  <c r="AS47" i="4"/>
  <c r="AT47" i="4"/>
  <c r="BS33" i="4"/>
  <c r="BI39" i="4"/>
  <c r="CG31" i="4"/>
  <c r="CJ28" i="4"/>
  <c r="AJ54" i="4"/>
  <c r="CG30" i="4"/>
  <c r="BE42" i="4"/>
  <c r="BC43" i="4"/>
  <c r="CQ26" i="4"/>
  <c r="CJ29" i="4"/>
  <c r="J70" i="4"/>
  <c r="I71" i="4"/>
  <c r="K69" i="4"/>
  <c r="H72" i="4"/>
  <c r="N67" i="4"/>
  <c r="M67" i="4"/>
  <c r="O67" i="4" s="1"/>
  <c r="O66" i="4"/>
  <c r="Q66" i="4" s="1"/>
  <c r="P66" i="4"/>
  <c r="S65" i="4"/>
  <c r="G73" i="4"/>
  <c r="F74" i="4"/>
  <c r="L68" i="4"/>
  <c r="V64" i="4" l="1"/>
  <c r="U65" i="4"/>
  <c r="AY45" i="4"/>
  <c r="Y61" i="4"/>
  <c r="X63" i="4"/>
  <c r="W64" i="4"/>
  <c r="Z61" i="4"/>
  <c r="AF57" i="4"/>
  <c r="Y62" i="4"/>
  <c r="AG55" i="4"/>
  <c r="AH55" i="4"/>
  <c r="AC58" i="4"/>
  <c r="AD58" i="4"/>
  <c r="X62" i="4"/>
  <c r="AG56" i="4"/>
  <c r="AF56" i="4"/>
  <c r="W63" i="4"/>
  <c r="AE57" i="4"/>
  <c r="AA60" i="4"/>
  <c r="Z60" i="4"/>
  <c r="AC59" i="4"/>
  <c r="AB59" i="4"/>
  <c r="I79" i="3" a="1"/>
  <c r="I79" i="3" s="1"/>
  <c r="J79" i="3" s="1"/>
  <c r="AS49" i="4"/>
  <c r="C62" i="7"/>
  <c r="D63" i="7"/>
  <c r="AU48" i="4"/>
  <c r="AN52" i="4"/>
  <c r="AP52" i="4" s="1"/>
  <c r="CW23" i="4"/>
  <c r="CY23" i="4" s="1"/>
  <c r="BQ37" i="4"/>
  <c r="CR27" i="4"/>
  <c r="CT25" i="4"/>
  <c r="CI31" i="4"/>
  <c r="BM38" i="4"/>
  <c r="CH31" i="4"/>
  <c r="BG42" i="4"/>
  <c r="BI42" i="4" s="1"/>
  <c r="BI41" i="4"/>
  <c r="CL29" i="4"/>
  <c r="CS25" i="4"/>
  <c r="CU25" i="4" s="1"/>
  <c r="BR37" i="4"/>
  <c r="AP51" i="4"/>
  <c r="AR51" i="4" s="1"/>
  <c r="CV24" i="4"/>
  <c r="BE43" i="4"/>
  <c r="BK39" i="4"/>
  <c r="BT33" i="4"/>
  <c r="AT49" i="4"/>
  <c r="AX45" i="4"/>
  <c r="BU32" i="4"/>
  <c r="CM28" i="4"/>
  <c r="AM53" i="4"/>
  <c r="AN53" i="4"/>
  <c r="BK40" i="4"/>
  <c r="BJ40" i="4"/>
  <c r="AW46" i="4"/>
  <c r="AT48" i="4"/>
  <c r="AQ51" i="4"/>
  <c r="CS26" i="4"/>
  <c r="CQ27" i="4"/>
  <c r="BU33" i="4"/>
  <c r="BV32" i="4"/>
  <c r="AL54" i="4"/>
  <c r="BJ41" i="4"/>
  <c r="BF43" i="4"/>
  <c r="CR26" i="4"/>
  <c r="CL28" i="4"/>
  <c r="AU47" i="4"/>
  <c r="AV47" i="4"/>
  <c r="BL38" i="4"/>
  <c r="BS34" i="4"/>
  <c r="AR50" i="4"/>
  <c r="BT34" i="4"/>
  <c r="AS50" i="4"/>
  <c r="BR35" i="4"/>
  <c r="BS36" i="4" s="1"/>
  <c r="BS35" i="4"/>
  <c r="AM54" i="4"/>
  <c r="CU24" i="4"/>
  <c r="BL39" i="4"/>
  <c r="BH42" i="4"/>
  <c r="CI30" i="4"/>
  <c r="CJ30" i="4"/>
  <c r="CK29" i="4"/>
  <c r="AY44" i="4"/>
  <c r="AZ44" i="4"/>
  <c r="AX46" i="4"/>
  <c r="CX23" i="4"/>
  <c r="BR36" i="4"/>
  <c r="AO52" i="4"/>
  <c r="K70" i="4"/>
  <c r="J71" i="4"/>
  <c r="I72" i="4"/>
  <c r="R66" i="4"/>
  <c r="T66" i="4" s="1"/>
  <c r="V65" i="4"/>
  <c r="P67" i="4"/>
  <c r="R67" i="4" s="1"/>
  <c r="L69" i="4"/>
  <c r="N68" i="4"/>
  <c r="S66" i="4"/>
  <c r="Q67" i="4"/>
  <c r="G74" i="4"/>
  <c r="F75" i="4"/>
  <c r="H73" i="4"/>
  <c r="M68" i="4"/>
  <c r="W65" i="4" l="1"/>
  <c r="AB61" i="4"/>
  <c r="AH57" i="4"/>
  <c r="Y63" i="4"/>
  <c r="AC60" i="4"/>
  <c r="X65" i="4"/>
  <c r="AB60" i="4"/>
  <c r="AD60" i="4" s="1"/>
  <c r="Z63" i="4"/>
  <c r="AI55" i="4"/>
  <c r="AJ55" i="4"/>
  <c r="Y64" i="4"/>
  <c r="AA61" i="4"/>
  <c r="Z62" i="4"/>
  <c r="X64" i="4"/>
  <c r="AE58" i="4"/>
  <c r="AG58" i="4" s="1"/>
  <c r="AF58" i="4"/>
  <c r="AE59" i="4"/>
  <c r="AD59" i="4"/>
  <c r="AG57" i="4"/>
  <c r="AI56" i="4"/>
  <c r="AH56" i="4"/>
  <c r="AA62" i="4"/>
  <c r="AU49" i="4"/>
  <c r="I80" i="3" a="1"/>
  <c r="I80" i="3" s="1"/>
  <c r="J80" i="3" s="1"/>
  <c r="CT26" i="4"/>
  <c r="CV26" i="4" s="1"/>
  <c r="D62" i="7"/>
  <c r="C61" i="7"/>
  <c r="D61" i="7" s="1"/>
  <c r="CZ23" i="4"/>
  <c r="BH43" i="4"/>
  <c r="CK31" i="4"/>
  <c r="BL40" i="4"/>
  <c r="BN39" i="4"/>
  <c r="BV34" i="4"/>
  <c r="CT27" i="4"/>
  <c r="BB44" i="4"/>
  <c r="BU35" i="4"/>
  <c r="DA23" i="4"/>
  <c r="AW48" i="4"/>
  <c r="AU50" i="4"/>
  <c r="BT36" i="4"/>
  <c r="CW24" i="4"/>
  <c r="CY24" i="4" s="1"/>
  <c r="CV25" i="4"/>
  <c r="BN38" i="4"/>
  <c r="BL41" i="4"/>
  <c r="AN54" i="4"/>
  <c r="BW33" i="4"/>
  <c r="CW25" i="4"/>
  <c r="AS51" i="4"/>
  <c r="AT51" i="4"/>
  <c r="AR52" i="4"/>
  <c r="AZ45" i="4"/>
  <c r="BA45" i="4"/>
  <c r="AV49" i="4"/>
  <c r="BV33" i="4"/>
  <c r="BK41" i="4"/>
  <c r="BA44" i="4"/>
  <c r="CL30" i="4"/>
  <c r="BO38" i="4"/>
  <c r="AQ52" i="4"/>
  <c r="BM40" i="4"/>
  <c r="AO53" i="4"/>
  <c r="CO28" i="4"/>
  <c r="BX32" i="4"/>
  <c r="AO54" i="4"/>
  <c r="BG43" i="4"/>
  <c r="BI43" i="4" s="1"/>
  <c r="CJ31" i="4"/>
  <c r="CX24" i="4"/>
  <c r="BT37" i="4"/>
  <c r="CM29" i="4"/>
  <c r="BK42" i="4"/>
  <c r="BT35" i="4"/>
  <c r="BU36" i="4" s="1"/>
  <c r="BU34" i="4"/>
  <c r="AX47" i="4"/>
  <c r="CU26" i="4"/>
  <c r="AV48" i="4"/>
  <c r="CN29" i="4"/>
  <c r="BS37" i="4"/>
  <c r="AP53" i="4"/>
  <c r="CK30" i="4"/>
  <c r="BJ42" i="4"/>
  <c r="AW47" i="4"/>
  <c r="CS27" i="4"/>
  <c r="AY46" i="4"/>
  <c r="AZ46" i="4"/>
  <c r="AT50" i="4"/>
  <c r="BW32" i="4"/>
  <c r="BM39" i="4"/>
  <c r="CN28" i="4"/>
  <c r="L70" i="4"/>
  <c r="K71" i="4"/>
  <c r="J72" i="4"/>
  <c r="V66" i="4"/>
  <c r="S67" i="4"/>
  <c r="U67" i="4" s="1"/>
  <c r="U66" i="4"/>
  <c r="T67" i="4"/>
  <c r="M69" i="4"/>
  <c r="O69" i="4" s="1"/>
  <c r="O68" i="4"/>
  <c r="Q68" i="4" s="1"/>
  <c r="P68" i="4"/>
  <c r="N69" i="4"/>
  <c r="H74" i="4"/>
  <c r="I73" i="4"/>
  <c r="G75" i="4"/>
  <c r="F76" i="4"/>
  <c r="Z64" i="4" l="1"/>
  <c r="Z65" i="4"/>
  <c r="Y65" i="4"/>
  <c r="BQ38" i="4"/>
  <c r="AA63" i="4"/>
  <c r="AA64" i="4"/>
  <c r="AB63" i="4"/>
  <c r="AI58" i="4"/>
  <c r="AF60" i="4"/>
  <c r="AF59" i="4"/>
  <c r="AG59" i="4"/>
  <c r="AC62" i="4"/>
  <c r="AK56" i="4"/>
  <c r="AC61" i="4"/>
  <c r="AD61" i="4"/>
  <c r="AK55" i="4"/>
  <c r="AL55" i="4"/>
  <c r="AE60" i="4"/>
  <c r="AG60" i="4" s="1"/>
  <c r="AH58" i="4"/>
  <c r="AI57" i="4"/>
  <c r="AJ57" i="4"/>
  <c r="AB62" i="4"/>
  <c r="AJ56" i="4"/>
  <c r="I81" i="3" a="1"/>
  <c r="I81" i="3" s="1"/>
  <c r="J81" i="3" s="1"/>
  <c r="C60" i="7"/>
  <c r="BN40" i="4"/>
  <c r="AP54" i="4"/>
  <c r="AT52" i="4"/>
  <c r="BC45" i="4"/>
  <c r="CZ24" i="4"/>
  <c r="AS52" i="4"/>
  <c r="AU52" i="4" s="1"/>
  <c r="BO39" i="4"/>
  <c r="CW26" i="4"/>
  <c r="AX49" i="4"/>
  <c r="CP29" i="4"/>
  <c r="BA46" i="4"/>
  <c r="BB46" i="4"/>
  <c r="CU27" i="4"/>
  <c r="AZ47" i="4"/>
  <c r="BK43" i="4"/>
  <c r="AU51" i="4"/>
  <c r="CN30" i="4"/>
  <c r="BC44" i="4"/>
  <c r="BB45" i="4"/>
  <c r="CY25" i="4"/>
  <c r="BN41" i="4"/>
  <c r="AW50" i="4"/>
  <c r="CM30" i="4"/>
  <c r="CO30" i="4" s="1"/>
  <c r="BW34" i="4"/>
  <c r="BX34" i="4"/>
  <c r="BV35" i="4"/>
  <c r="BW36" i="4" s="1"/>
  <c r="BM42" i="4"/>
  <c r="AY47" i="4"/>
  <c r="AR53" i="4"/>
  <c r="AQ53" i="4"/>
  <c r="AS53" i="4" s="1"/>
  <c r="CV27" i="4"/>
  <c r="BW35" i="4"/>
  <c r="AV51" i="4"/>
  <c r="AQ54" i="4"/>
  <c r="BP38" i="4"/>
  <c r="BQ39" i="4" s="1"/>
  <c r="CX25" i="4"/>
  <c r="BD44" i="4"/>
  <c r="CP28" i="4"/>
  <c r="CR28" i="4" s="1"/>
  <c r="CQ28" i="4"/>
  <c r="AV50" i="4"/>
  <c r="BU37" i="4"/>
  <c r="BV37" i="4"/>
  <c r="AX48" i="4"/>
  <c r="CO29" i="4"/>
  <c r="CM31" i="4"/>
  <c r="CL31" i="4"/>
  <c r="CX26" i="4"/>
  <c r="BP39" i="4"/>
  <c r="BM41" i="4"/>
  <c r="BO40" i="4"/>
  <c r="DA24" i="4"/>
  <c r="BV36" i="4"/>
  <c r="AY48" i="4"/>
  <c r="BJ43" i="4"/>
  <c r="BY32" i="4"/>
  <c r="BL42" i="4"/>
  <c r="BY33" i="4"/>
  <c r="BZ32" i="4"/>
  <c r="BX33" i="4"/>
  <c r="AW49" i="4"/>
  <c r="L71" i="4"/>
  <c r="K72" i="4"/>
  <c r="X66" i="4"/>
  <c r="V67" i="4"/>
  <c r="W66" i="4"/>
  <c r="Y66" i="4" s="1"/>
  <c r="M70" i="4"/>
  <c r="O70" i="4" s="1"/>
  <c r="W67" i="4"/>
  <c r="P69" i="4"/>
  <c r="R69" i="4" s="1"/>
  <c r="R68" i="4"/>
  <c r="T68" i="4" s="1"/>
  <c r="N70" i="4"/>
  <c r="S68" i="4"/>
  <c r="Q69" i="4"/>
  <c r="I74" i="4"/>
  <c r="H75" i="4"/>
  <c r="G76" i="4"/>
  <c r="F77" i="4"/>
  <c r="J73" i="4"/>
  <c r="AB64" i="4" l="1"/>
  <c r="AA65" i="4"/>
  <c r="AK58" i="4"/>
  <c r="AB65" i="4"/>
  <c r="AJ58" i="4"/>
  <c r="AH60" i="4"/>
  <c r="AE62" i="4"/>
  <c r="AC64" i="4"/>
  <c r="AE61" i="4"/>
  <c r="AG61" i="4" s="1"/>
  <c r="AC63" i="4"/>
  <c r="AF61" i="4"/>
  <c r="AD62" i="4"/>
  <c r="AD63" i="4"/>
  <c r="AL57" i="4"/>
  <c r="AK57" i="4"/>
  <c r="AN55" i="4"/>
  <c r="AM55" i="4"/>
  <c r="AM56" i="4"/>
  <c r="AL56" i="4"/>
  <c r="AH59" i="4"/>
  <c r="AI59" i="4"/>
  <c r="I82" i="3" a="1"/>
  <c r="I82" i="3" s="1"/>
  <c r="J82" i="3" s="1"/>
  <c r="BP40" i="4"/>
  <c r="BR40" i="4" s="1"/>
  <c r="D60" i="7"/>
  <c r="C59" i="7"/>
  <c r="CZ26" i="4"/>
  <c r="CN31" i="4"/>
  <c r="CP31" i="4" s="1"/>
  <c r="CY26" i="4"/>
  <c r="BA48" i="4"/>
  <c r="BF44" i="4"/>
  <c r="CR29" i="4"/>
  <c r="BE45" i="4"/>
  <c r="AZ49" i="4"/>
  <c r="BD46" i="4"/>
  <c r="BW37" i="4"/>
  <c r="CS28" i="4"/>
  <c r="CU28" i="4" s="1"/>
  <c r="BZ34" i="4"/>
  <c r="AY50" i="4"/>
  <c r="BB47" i="4"/>
  <c r="CP30" i="4"/>
  <c r="CX27" i="4"/>
  <c r="L72" i="4"/>
  <c r="AU53" i="4"/>
  <c r="BX37" i="4"/>
  <c r="AX50" i="4"/>
  <c r="CZ25" i="4"/>
  <c r="DA25" i="4"/>
  <c r="BZ33" i="4"/>
  <c r="BR39" i="4"/>
  <c r="CO31" i="4"/>
  <c r="AZ48" i="4"/>
  <c r="CT28" i="4"/>
  <c r="BR38" i="4"/>
  <c r="BS39" i="4" s="1"/>
  <c r="BS38" i="4"/>
  <c r="BA47" i="4"/>
  <c r="BP41" i="4"/>
  <c r="BE44" i="4"/>
  <c r="CQ30" i="4"/>
  <c r="BX36" i="4"/>
  <c r="AW51" i="4"/>
  <c r="AR54" i="4"/>
  <c r="BY34" i="4"/>
  <c r="BO42" i="4"/>
  <c r="BD45" i="4"/>
  <c r="BQ40" i="4"/>
  <c r="BM43" i="4"/>
  <c r="CW27" i="4"/>
  <c r="CY27" i="4" s="1"/>
  <c r="AS54" i="4"/>
  <c r="BX35" i="4"/>
  <c r="BY36" i="4" s="1"/>
  <c r="BY35" i="4"/>
  <c r="BL43" i="4"/>
  <c r="AW52" i="4"/>
  <c r="AY49" i="4"/>
  <c r="CA33" i="4"/>
  <c r="CB32" i="4"/>
  <c r="BN42" i="4"/>
  <c r="CA32" i="4"/>
  <c r="BO41" i="4"/>
  <c r="CQ29" i="4"/>
  <c r="AT53" i="4"/>
  <c r="AX51" i="4"/>
  <c r="AV52" i="4"/>
  <c r="BC46" i="4"/>
  <c r="AA66" i="4"/>
  <c r="Z66" i="4"/>
  <c r="P70" i="4"/>
  <c r="R70" i="4" s="1"/>
  <c r="N71" i="4"/>
  <c r="M71" i="4"/>
  <c r="O71" i="4" s="1"/>
  <c r="X67" i="4"/>
  <c r="Z67" i="4" s="1"/>
  <c r="Y67" i="4"/>
  <c r="S69" i="4"/>
  <c r="U69" i="4" s="1"/>
  <c r="Q70" i="4"/>
  <c r="U68" i="4"/>
  <c r="W68" i="4" s="1"/>
  <c r="V68" i="4"/>
  <c r="T69" i="4"/>
  <c r="J74" i="4"/>
  <c r="I75" i="4"/>
  <c r="H76" i="4"/>
  <c r="K73" i="4"/>
  <c r="G77" i="4"/>
  <c r="F78" i="4"/>
  <c r="AC65" i="4" l="1"/>
  <c r="AB66" i="4"/>
  <c r="AJ60" i="4"/>
  <c r="AD65" i="4"/>
  <c r="AM58" i="4"/>
  <c r="AF62" i="4"/>
  <c r="AH62" i="4" s="1"/>
  <c r="AN57" i="4"/>
  <c r="AM57" i="4"/>
  <c r="AE64" i="4"/>
  <c r="AJ59" i="4"/>
  <c r="AK59" i="4"/>
  <c r="AP55" i="4"/>
  <c r="AO55" i="4"/>
  <c r="AF63" i="4"/>
  <c r="AE63" i="4"/>
  <c r="AI60" i="4"/>
  <c r="AO56" i="4"/>
  <c r="AN56" i="4"/>
  <c r="AG62" i="4"/>
  <c r="AH61" i="4"/>
  <c r="AI61" i="4"/>
  <c r="AL58" i="4"/>
  <c r="AD64" i="4"/>
  <c r="I83" i="3" a="1"/>
  <c r="I83" i="3" s="1"/>
  <c r="J83" i="3" s="1"/>
  <c r="C58" i="7"/>
  <c r="D59" i="7"/>
  <c r="BH44" i="4"/>
  <c r="CT29" i="4"/>
  <c r="DA26" i="4"/>
  <c r="BG45" i="4"/>
  <c r="BS40" i="4"/>
  <c r="AZ51" i="4"/>
  <c r="CA34" i="4"/>
  <c r="CW28" i="4"/>
  <c r="BY37" i="4"/>
  <c r="BU38" i="4"/>
  <c r="CV28" i="4"/>
  <c r="CX28" i="4" s="1"/>
  <c r="AU54" i="4"/>
  <c r="BB49" i="4"/>
  <c r="DA27" i="4"/>
  <c r="CD32" i="4"/>
  <c r="CZ27" i="4"/>
  <c r="BA50" i="4"/>
  <c r="BT40" i="4"/>
  <c r="AX52" i="4"/>
  <c r="BQ41" i="4"/>
  <c r="BR41" i="4"/>
  <c r="AW53" i="4"/>
  <c r="AV53" i="4"/>
  <c r="AX53" i="4" s="1"/>
  <c r="BF45" i="4"/>
  <c r="CR30" i="4"/>
  <c r="BB48" i="4"/>
  <c r="BT39" i="4"/>
  <c r="CQ31" i="4"/>
  <c r="BF46" i="4"/>
  <c r="BZ35" i="4"/>
  <c r="CA36" i="4" s="1"/>
  <c r="CA35" i="4"/>
  <c r="AY52" i="4"/>
  <c r="BQ42" i="4"/>
  <c r="AT54" i="4"/>
  <c r="CS30" i="4"/>
  <c r="BC47" i="4"/>
  <c r="CB33" i="4"/>
  <c r="AZ50" i="4"/>
  <c r="CC32" i="4"/>
  <c r="CC33" i="4"/>
  <c r="CB34" i="4"/>
  <c r="BN43" i="4"/>
  <c r="AY51" i="4"/>
  <c r="BD47" i="4"/>
  <c r="BZ37" i="4"/>
  <c r="BP42" i="4"/>
  <c r="CR31" i="4"/>
  <c r="BE46" i="4"/>
  <c r="CS29" i="4"/>
  <c r="BA49" i="4"/>
  <c r="BO43" i="4"/>
  <c r="BZ36" i="4"/>
  <c r="BG44" i="4"/>
  <c r="BT38" i="4"/>
  <c r="BC48" i="4"/>
  <c r="AC66" i="4"/>
  <c r="S70" i="4"/>
  <c r="U70" i="4" s="1"/>
  <c r="AD66" i="4"/>
  <c r="Q71" i="4"/>
  <c r="M72" i="4"/>
  <c r="O72" i="4" s="1"/>
  <c r="P71" i="4"/>
  <c r="R71" i="4" s="1"/>
  <c r="N72" i="4"/>
  <c r="AA67" i="4"/>
  <c r="AB67" i="4"/>
  <c r="X68" i="4"/>
  <c r="Z68" i="4" s="1"/>
  <c r="T70" i="4"/>
  <c r="K74" i="4"/>
  <c r="V69" i="4"/>
  <c r="X69" i="4" s="1"/>
  <c r="Y68" i="4"/>
  <c r="I76" i="4"/>
  <c r="J75" i="4"/>
  <c r="W69" i="4"/>
  <c r="G78" i="4"/>
  <c r="F79" i="4"/>
  <c r="H77" i="4"/>
  <c r="L73" i="4"/>
  <c r="AC67" i="4" l="1"/>
  <c r="AE67" i="4" s="1"/>
  <c r="AG63" i="4"/>
  <c r="AI63" i="4" s="1"/>
  <c r="AJ61" i="4"/>
  <c r="AE66" i="4"/>
  <c r="AN58" i="4"/>
  <c r="AF64" i="4"/>
  <c r="AI62" i="4"/>
  <c r="AK62" i="4" s="1"/>
  <c r="AK60" i="4"/>
  <c r="AL60" i="4"/>
  <c r="AR55" i="4"/>
  <c r="AQ55" i="4"/>
  <c r="AK61" i="4"/>
  <c r="AO57" i="4"/>
  <c r="AP56" i="4"/>
  <c r="AQ56" i="4"/>
  <c r="AF65" i="4"/>
  <c r="AH63" i="4"/>
  <c r="AO58" i="4"/>
  <c r="AJ62" i="4"/>
  <c r="AG64" i="4"/>
  <c r="AE65" i="4"/>
  <c r="AF66" i="4" s="1"/>
  <c r="AL59" i="4"/>
  <c r="AM59" i="4"/>
  <c r="AP57" i="4"/>
  <c r="I84" i="3" a="1"/>
  <c r="I84" i="3" s="1"/>
  <c r="J84" i="3" s="1"/>
  <c r="D58" i="7"/>
  <c r="C57" i="7"/>
  <c r="CV29" i="4"/>
  <c r="CY28" i="4"/>
  <c r="DA28" i="4" s="1"/>
  <c r="CZ28" i="4"/>
  <c r="BB51" i="4"/>
  <c r="BT41" i="4"/>
  <c r="AY53" i="4"/>
  <c r="CU29" i="4"/>
  <c r="CW29" i="4" s="1"/>
  <c r="BA51" i="4"/>
  <c r="BA52" i="4"/>
  <c r="BI44" i="4"/>
  <c r="BK44" i="4" s="1"/>
  <c r="CB37" i="4"/>
  <c r="CD34" i="4"/>
  <c r="CE33" i="4"/>
  <c r="CE32" i="4"/>
  <c r="BE47" i="4"/>
  <c r="AV54" i="4"/>
  <c r="BP43" i="4"/>
  <c r="BR43" i="4" s="1"/>
  <c r="CF32" i="4"/>
  <c r="BJ44" i="4"/>
  <c r="BH45" i="4"/>
  <c r="BI45" i="4"/>
  <c r="AZ52" i="4"/>
  <c r="BQ43" i="4"/>
  <c r="BW38" i="4"/>
  <c r="BV38" i="4"/>
  <c r="CB36" i="4"/>
  <c r="BC49" i="4"/>
  <c r="BR42" i="4"/>
  <c r="BE48" i="4"/>
  <c r="BF47" i="4"/>
  <c r="CA37" i="4"/>
  <c r="BB50" i="4"/>
  <c r="CC35" i="4"/>
  <c r="BD48" i="4"/>
  <c r="AW54" i="4"/>
  <c r="BD49" i="4"/>
  <c r="BG46" i="4"/>
  <c r="CB35" i="4"/>
  <c r="CC36" i="4" s="1"/>
  <c r="CS31" i="4"/>
  <c r="CT30" i="4"/>
  <c r="CU30" i="4"/>
  <c r="AZ53" i="4"/>
  <c r="BS41" i="4"/>
  <c r="BC50" i="4"/>
  <c r="CD33" i="4"/>
  <c r="BS42" i="4"/>
  <c r="BH46" i="4"/>
  <c r="BV39" i="4"/>
  <c r="BU40" i="4"/>
  <c r="CT31" i="4"/>
  <c r="CC34" i="4"/>
  <c r="BU39" i="4"/>
  <c r="V70" i="4"/>
  <c r="X70" i="4" s="1"/>
  <c r="S71" i="4"/>
  <c r="U71" i="4" s="1"/>
  <c r="T71" i="4"/>
  <c r="Q72" i="4"/>
  <c r="AD67" i="4"/>
  <c r="P72" i="4"/>
  <c r="R72" i="4" s="1"/>
  <c r="AB68" i="4"/>
  <c r="AA68" i="4"/>
  <c r="AC68" i="4" s="1"/>
  <c r="K75" i="4"/>
  <c r="J76" i="4"/>
  <c r="Y69" i="4"/>
  <c r="AA69" i="4" s="1"/>
  <c r="W70" i="4"/>
  <c r="Z69" i="4"/>
  <c r="L74" i="4"/>
  <c r="N73" i="4"/>
  <c r="H78" i="4"/>
  <c r="M73" i="4"/>
  <c r="I77" i="4"/>
  <c r="G79" i="4"/>
  <c r="F80" i="4"/>
  <c r="AH64" i="4" l="1"/>
  <c r="AY54" i="4"/>
  <c r="AG66" i="4"/>
  <c r="AF67" i="4"/>
  <c r="AJ64" i="4"/>
  <c r="AM61" i="4"/>
  <c r="AO59" i="4"/>
  <c r="AN59" i="4"/>
  <c r="AL62" i="4"/>
  <c r="AL61" i="4"/>
  <c r="AM62" i="4" s="1"/>
  <c r="AM60" i="4"/>
  <c r="AN60" i="4"/>
  <c r="AG65" i="4"/>
  <c r="AH66" i="4" s="1"/>
  <c r="AH65" i="4"/>
  <c r="AQ58" i="4"/>
  <c r="AT55" i="4"/>
  <c r="AS55" i="4"/>
  <c r="AI64" i="4"/>
  <c r="AK63" i="4"/>
  <c r="AJ63" i="4"/>
  <c r="AQ57" i="4"/>
  <c r="AS56" i="4"/>
  <c r="AR56" i="4"/>
  <c r="AP58" i="4"/>
  <c r="AR57" i="4"/>
  <c r="I85" i="3" a="1"/>
  <c r="I85" i="3" s="1"/>
  <c r="J85" i="3" s="1"/>
  <c r="CY29" i="4"/>
  <c r="C56" i="7"/>
  <c r="D57" i="7"/>
  <c r="BU42" i="4"/>
  <c r="CC37" i="4"/>
  <c r="CV30" i="4"/>
  <c r="CX30" i="4" s="1"/>
  <c r="BF49" i="4"/>
  <c r="BT42" i="4"/>
  <c r="CW30" i="4"/>
  <c r="BD51" i="4"/>
  <c r="BJ46" i="4"/>
  <c r="BB53" i="4"/>
  <c r="BL44" i="4"/>
  <c r="BN44" i="4" s="1"/>
  <c r="CX29" i="4"/>
  <c r="CZ29" i="4" s="1"/>
  <c r="CH32" i="4"/>
  <c r="BX39" i="4"/>
  <c r="BT43" i="4"/>
  <c r="CV31" i="4"/>
  <c r="CE34" i="4"/>
  <c r="BW40" i="4"/>
  <c r="CD35" i="4"/>
  <c r="CE36" i="4" s="1"/>
  <c r="BF48" i="4"/>
  <c r="BD50" i="4"/>
  <c r="BB52" i="4"/>
  <c r="BK45" i="4"/>
  <c r="CF34" i="4"/>
  <c r="CG33" i="4"/>
  <c r="BC51" i="4"/>
  <c r="CU31" i="4"/>
  <c r="CF33" i="4"/>
  <c r="BU41" i="4"/>
  <c r="BV41" i="4"/>
  <c r="BH47" i="4"/>
  <c r="BE50" i="4"/>
  <c r="BX38" i="4"/>
  <c r="BY38" i="4"/>
  <c r="AX54" i="4"/>
  <c r="BC52" i="4"/>
  <c r="BW39" i="4"/>
  <c r="BV40" i="4"/>
  <c r="BI46" i="4"/>
  <c r="CE35" i="4"/>
  <c r="BG48" i="4"/>
  <c r="BE49" i="4"/>
  <c r="BS43" i="4"/>
  <c r="BJ45" i="4"/>
  <c r="BG47" i="4"/>
  <c r="BM44" i="4"/>
  <c r="CD37" i="4"/>
  <c r="CD36" i="4"/>
  <c r="CG32" i="4"/>
  <c r="CI32" i="4" s="1"/>
  <c r="BA53" i="4"/>
  <c r="Y70" i="4"/>
  <c r="AA70" i="4" s="1"/>
  <c r="T72" i="4"/>
  <c r="V71" i="4"/>
  <c r="X71" i="4" s="1"/>
  <c r="W71" i="4"/>
  <c r="S72" i="4"/>
  <c r="U72" i="4" s="1"/>
  <c r="AE68" i="4"/>
  <c r="AG67" i="4"/>
  <c r="AD68" i="4"/>
  <c r="AF68" i="4" s="1"/>
  <c r="K76" i="4"/>
  <c r="L75" i="4"/>
  <c r="Z70" i="4"/>
  <c r="AB69" i="4"/>
  <c r="AD69" i="4" s="1"/>
  <c r="AC69" i="4"/>
  <c r="M74" i="4"/>
  <c r="O74" i="4" s="1"/>
  <c r="O73" i="4"/>
  <c r="Q73" i="4" s="1"/>
  <c r="P73" i="4"/>
  <c r="N74" i="4"/>
  <c r="G80" i="4"/>
  <c r="F81" i="4"/>
  <c r="J77" i="4"/>
  <c r="H79" i="4"/>
  <c r="I78" i="4"/>
  <c r="AI66" i="4" l="1"/>
  <c r="BA54" i="4"/>
  <c r="AB70" i="4"/>
  <c r="AD70" i="4" s="1"/>
  <c r="AH67" i="4"/>
  <c r="AT57" i="4"/>
  <c r="AI67" i="4"/>
  <c r="AM63" i="4"/>
  <c r="AL63" i="4"/>
  <c r="AJ65" i="4"/>
  <c r="AN62" i="4"/>
  <c r="AS57" i="4"/>
  <c r="AU56" i="4"/>
  <c r="AT56" i="4"/>
  <c r="AK64" i="4"/>
  <c r="AL64" i="4"/>
  <c r="AI65" i="4"/>
  <c r="AK65" i="4" s="1"/>
  <c r="AP60" i="4"/>
  <c r="AO60" i="4"/>
  <c r="AQ59" i="4"/>
  <c r="AP59" i="4"/>
  <c r="AR58" i="4"/>
  <c r="AS58" i="4"/>
  <c r="AV55" i="4"/>
  <c r="AU55" i="4"/>
  <c r="AN61" i="4"/>
  <c r="AO61" i="4"/>
  <c r="I86" i="3" a="1"/>
  <c r="I86" i="3" s="1"/>
  <c r="J86" i="3" s="1"/>
  <c r="CZ30" i="4"/>
  <c r="D56" i="7"/>
  <c r="C55" i="7"/>
  <c r="CK32" i="4"/>
  <c r="BZ39" i="4"/>
  <c r="CA38" i="4"/>
  <c r="DA29" i="4"/>
  <c r="BD53" i="4"/>
  <c r="BX41" i="4"/>
  <c r="BV42" i="4"/>
  <c r="BL46" i="4"/>
  <c r="CY30" i="4"/>
  <c r="DA30" i="4" s="1"/>
  <c r="BG50" i="4"/>
  <c r="CX31" i="4"/>
  <c r="CF36" i="4"/>
  <c r="BW42" i="4"/>
  <c r="BE52" i="4"/>
  <c r="BY40" i="4"/>
  <c r="BC53" i="4"/>
  <c r="BW41" i="4"/>
  <c r="CJ32" i="4"/>
  <c r="CL32" i="4" s="1"/>
  <c r="BV43" i="4"/>
  <c r="BX40" i="4"/>
  <c r="BJ47" i="4"/>
  <c r="BU43" i="4"/>
  <c r="BF50" i="4"/>
  <c r="BH49" i="4"/>
  <c r="CE37" i="4"/>
  <c r="BO44" i="4"/>
  <c r="CH33" i="4"/>
  <c r="CJ33" i="4" s="1"/>
  <c r="CH34" i="4"/>
  <c r="CI33" i="4"/>
  <c r="CG35" i="4"/>
  <c r="BH48" i="4"/>
  <c r="BI47" i="4"/>
  <c r="BK47" i="4" s="1"/>
  <c r="BL45" i="4"/>
  <c r="BI48" i="4"/>
  <c r="BY39" i="4"/>
  <c r="AZ54" i="4"/>
  <c r="BB54" i="4" s="1"/>
  <c r="BZ38" i="4"/>
  <c r="BD52" i="4"/>
  <c r="CF35" i="4"/>
  <c r="BG49" i="4"/>
  <c r="BP44" i="4"/>
  <c r="CW31" i="4"/>
  <c r="BK46" i="4"/>
  <c r="BE51" i="4"/>
  <c r="BF51" i="4"/>
  <c r="BM45" i="4"/>
  <c r="CF37" i="4"/>
  <c r="CG34" i="4"/>
  <c r="Y71" i="4"/>
  <c r="AA71" i="4" s="1"/>
  <c r="Z71" i="4"/>
  <c r="W72" i="4"/>
  <c r="L76" i="4"/>
  <c r="V72" i="4"/>
  <c r="X72" i="4" s="1"/>
  <c r="AH68" i="4"/>
  <c r="AG68" i="4"/>
  <c r="AE69" i="4"/>
  <c r="AG69" i="4" s="1"/>
  <c r="N75" i="4"/>
  <c r="M75" i="4"/>
  <c r="O75" i="4" s="1"/>
  <c r="AF69" i="4"/>
  <c r="AC70" i="4"/>
  <c r="R73" i="4"/>
  <c r="T73" i="4" s="1"/>
  <c r="P74" i="4"/>
  <c r="R74" i="4" s="1"/>
  <c r="S73" i="4"/>
  <c r="Q74" i="4"/>
  <c r="H80" i="4"/>
  <c r="G81" i="4"/>
  <c r="F82" i="4"/>
  <c r="I79" i="4"/>
  <c r="J78" i="4"/>
  <c r="K77" i="4"/>
  <c r="AE70" i="4" l="1"/>
  <c r="AG70" i="4" s="1"/>
  <c r="AJ67" i="4"/>
  <c r="AK66" i="4"/>
  <c r="AI68" i="4"/>
  <c r="AP62" i="4"/>
  <c r="AQ61" i="4"/>
  <c r="AP61" i="4"/>
  <c r="AV57" i="4"/>
  <c r="AN63" i="4"/>
  <c r="AO63" i="4"/>
  <c r="AX55" i="4"/>
  <c r="AW55" i="4"/>
  <c r="AU58" i="4"/>
  <c r="AR60" i="4"/>
  <c r="AQ60" i="4"/>
  <c r="AN64" i="4"/>
  <c r="AM64" i="4"/>
  <c r="AU57" i="4"/>
  <c r="AV56" i="4"/>
  <c r="AW56" i="4"/>
  <c r="AT58" i="4"/>
  <c r="AS59" i="4"/>
  <c r="AR59" i="4"/>
  <c r="AL65" i="4"/>
  <c r="AJ66" i="4"/>
  <c r="AM65" i="4"/>
  <c r="AO62" i="4"/>
  <c r="I87" i="3" a="1"/>
  <c r="I87" i="3" s="1"/>
  <c r="J87" i="3" s="1"/>
  <c r="I88" i="3" s="1" a="1"/>
  <c r="I88" i="3" s="1"/>
  <c r="J88" i="3" s="1"/>
  <c r="C54" i="7"/>
  <c r="D55" i="7"/>
  <c r="CN32" i="4"/>
  <c r="CH36" i="4"/>
  <c r="BR44" i="4"/>
  <c r="CZ31" i="4"/>
  <c r="BO45" i="4"/>
  <c r="BF53" i="4"/>
  <c r="CY31" i="4"/>
  <c r="DA31" i="4" s="1"/>
  <c r="BK48" i="4"/>
  <c r="BN46" i="4"/>
  <c r="BZ41" i="4"/>
  <c r="BG52" i="4"/>
  <c r="BX42" i="4"/>
  <c r="BY41" i="4"/>
  <c r="BI50" i="4"/>
  <c r="CK33" i="4"/>
  <c r="CM33" i="4" s="1"/>
  <c r="BI49" i="4"/>
  <c r="BH51" i="4"/>
  <c r="BG51" i="4"/>
  <c r="CI35" i="4"/>
  <c r="CA39" i="4"/>
  <c r="CB39" i="4"/>
  <c r="CJ34" i="4"/>
  <c r="CL33" i="4"/>
  <c r="BZ40" i="4"/>
  <c r="CA40" i="4"/>
  <c r="BX43" i="4"/>
  <c r="CI34" i="4"/>
  <c r="CK34" i="4" s="1"/>
  <c r="BF52" i="4"/>
  <c r="BM46" i="4"/>
  <c r="CH35" i="4"/>
  <c r="CB38" i="4"/>
  <c r="BL47" i="4"/>
  <c r="BM47" i="4"/>
  <c r="BQ44" i="4"/>
  <c r="BJ49" i="4"/>
  <c r="BH50" i="4"/>
  <c r="CC38" i="4"/>
  <c r="BE53" i="4"/>
  <c r="CG37" i="4"/>
  <c r="BJ48" i="4"/>
  <c r="BC54" i="4"/>
  <c r="BE54" i="4" s="1"/>
  <c r="BD54" i="4"/>
  <c r="BN45" i="4"/>
  <c r="BW43" i="4"/>
  <c r="CM32" i="4"/>
  <c r="CG36" i="4"/>
  <c r="BY42" i="4"/>
  <c r="AB71" i="4"/>
  <c r="AD71" i="4" s="1"/>
  <c r="AC71" i="4"/>
  <c r="L77" i="4"/>
  <c r="Y72" i="4"/>
  <c r="AA72" i="4" s="1"/>
  <c r="Z72" i="4"/>
  <c r="M76" i="4"/>
  <c r="N76" i="4"/>
  <c r="P75" i="4"/>
  <c r="R75" i="4" s="1"/>
  <c r="AJ68" i="4"/>
  <c r="AI69" i="4"/>
  <c r="AF70" i="4"/>
  <c r="AH69" i="4"/>
  <c r="V73" i="4"/>
  <c r="U73" i="4"/>
  <c r="W73" i="4" s="1"/>
  <c r="S74" i="4"/>
  <c r="U74" i="4" s="1"/>
  <c r="Q75" i="4"/>
  <c r="T74" i="4"/>
  <c r="H81" i="4"/>
  <c r="G82" i="4"/>
  <c r="F83" i="4"/>
  <c r="K78" i="4"/>
  <c r="J79" i="4"/>
  <c r="I80" i="4"/>
  <c r="AH70" i="4" l="1"/>
  <c r="AL67" i="4"/>
  <c r="AJ69" i="4"/>
  <c r="AN65" i="4"/>
  <c r="AW58" i="4"/>
  <c r="AM66" i="4"/>
  <c r="AL66" i="4"/>
  <c r="AK67" i="4"/>
  <c r="AO64" i="4"/>
  <c r="AP64" i="4"/>
  <c r="AV58" i="4"/>
  <c r="AQ63" i="4"/>
  <c r="AP63" i="4"/>
  <c r="AQ64" i="4" s="1"/>
  <c r="AK68" i="4"/>
  <c r="AQ62" i="4"/>
  <c r="AR62" i="4"/>
  <c r="AT59" i="4"/>
  <c r="AU59" i="4"/>
  <c r="AY56" i="4"/>
  <c r="AX56" i="4"/>
  <c r="AS60" i="4"/>
  <c r="AT60" i="4"/>
  <c r="AY55" i="4"/>
  <c r="AZ55" i="4"/>
  <c r="AO65" i="4"/>
  <c r="AX57" i="4"/>
  <c r="AW57" i="4"/>
  <c r="AR61" i="4"/>
  <c r="AS61" i="4"/>
  <c r="I89" i="3" a="1"/>
  <c r="I89" i="3" s="1"/>
  <c r="J89" i="3" s="1"/>
  <c r="I90" i="3" s="1" a="1"/>
  <c r="I90" i="3" s="1"/>
  <c r="J90" i="3" s="1"/>
  <c r="D54" i="7"/>
  <c r="C53" i="7"/>
  <c r="BZ42" i="4"/>
  <c r="CA41" i="4"/>
  <c r="CI37" i="4"/>
  <c r="CB41" i="4"/>
  <c r="CM34" i="4"/>
  <c r="BJ51" i="4"/>
  <c r="BG54" i="4"/>
  <c r="AF71" i="4"/>
  <c r="CO33" i="4"/>
  <c r="CD39" i="4"/>
  <c r="BL49" i="4"/>
  <c r="BO46" i="4"/>
  <c r="BM48" i="4"/>
  <c r="CI36" i="4"/>
  <c r="BP45" i="4"/>
  <c r="CA42" i="4"/>
  <c r="BP46" i="4"/>
  <c r="BJ50" i="4"/>
  <c r="BS44" i="4"/>
  <c r="BT44" i="4"/>
  <c r="CK35" i="4"/>
  <c r="BQ45" i="4"/>
  <c r="BK50" i="4"/>
  <c r="CH37" i="4"/>
  <c r="BI52" i="4"/>
  <c r="BH53" i="4"/>
  <c r="BG53" i="4"/>
  <c r="BN47" i="4"/>
  <c r="BF54" i="4"/>
  <c r="L78" i="4"/>
  <c r="CO32" i="4"/>
  <c r="CQ32" i="4" s="1"/>
  <c r="CP32" i="4"/>
  <c r="CD38" i="4"/>
  <c r="CB40" i="4"/>
  <c r="CC40" i="4"/>
  <c r="CN33" i="4"/>
  <c r="CC39" i="4"/>
  <c r="BI51" i="4"/>
  <c r="N77" i="4"/>
  <c r="BY43" i="4"/>
  <c r="CE38" i="4"/>
  <c r="BL48" i="4"/>
  <c r="BO47" i="4"/>
  <c r="BH52" i="4"/>
  <c r="BZ43" i="4"/>
  <c r="CL34" i="4"/>
  <c r="BK49" i="4"/>
  <c r="CJ35" i="4"/>
  <c r="CJ36" i="4"/>
  <c r="AE71" i="4"/>
  <c r="AC72" i="4"/>
  <c r="AB72" i="4"/>
  <c r="AD72" i="4" s="1"/>
  <c r="S75" i="4"/>
  <c r="U75" i="4" s="1"/>
  <c r="M77" i="4"/>
  <c r="O77" i="4" s="1"/>
  <c r="O76" i="4"/>
  <c r="Q76" i="4" s="1"/>
  <c r="P76" i="4"/>
  <c r="AJ70" i="4"/>
  <c r="Y73" i="4"/>
  <c r="AI70" i="4"/>
  <c r="AK69" i="4"/>
  <c r="T75" i="4"/>
  <c r="V74" i="4"/>
  <c r="X74" i="4" s="1"/>
  <c r="X73" i="4"/>
  <c r="Z73" i="4" s="1"/>
  <c r="W74" i="4"/>
  <c r="I81" i="4"/>
  <c r="H82" i="4"/>
  <c r="J80" i="4"/>
  <c r="G83" i="4"/>
  <c r="F84" i="4"/>
  <c r="K79" i="4"/>
  <c r="AK70" i="4" l="1"/>
  <c r="AL69" i="4"/>
  <c r="I91" i="3" a="1"/>
  <c r="I91" i="3" s="1"/>
  <c r="J91" i="3" s="1"/>
  <c r="AM68" i="4"/>
  <c r="AP65" i="4"/>
  <c r="AR65" i="4" s="1"/>
  <c r="AQ65" i="4"/>
  <c r="AY58" i="4"/>
  <c r="AT61" i="4"/>
  <c r="AZ56" i="4"/>
  <c r="BA55" i="4"/>
  <c r="BB55" i="4"/>
  <c r="AS62" i="4"/>
  <c r="AT62" i="4"/>
  <c r="AM67" i="4"/>
  <c r="AN67" i="4"/>
  <c r="AU61" i="4"/>
  <c r="AZ57" i="4"/>
  <c r="AY57" i="4"/>
  <c r="AX58" i="4"/>
  <c r="AN66" i="4"/>
  <c r="AP66" i="4" s="1"/>
  <c r="AO66" i="4"/>
  <c r="AU60" i="4"/>
  <c r="AV60" i="4"/>
  <c r="AV59" i="4"/>
  <c r="AX59" i="4" s="1"/>
  <c r="AW59" i="4"/>
  <c r="BA56" i="4"/>
  <c r="AS63" i="4"/>
  <c r="AR63" i="4"/>
  <c r="AR64" i="4"/>
  <c r="AL68" i="4"/>
  <c r="AN68" i="4" s="1"/>
  <c r="CB42" i="4"/>
  <c r="C52" i="7"/>
  <c r="AH71" i="4"/>
  <c r="AG71" i="4"/>
  <c r="AI71" i="4" s="1"/>
  <c r="CG38" i="4"/>
  <c r="AE72" i="4"/>
  <c r="CE39" i="4"/>
  <c r="CJ37" i="4"/>
  <c r="AF72" i="4"/>
  <c r="M78" i="4"/>
  <c r="O78" i="4" s="1"/>
  <c r="CQ33" i="4"/>
  <c r="BL51" i="4"/>
  <c r="CD41" i="4"/>
  <c r="BS45" i="4"/>
  <c r="BV44" i="4"/>
  <c r="CL35" i="4"/>
  <c r="CN35" i="4" s="1"/>
  <c r="CM35" i="4"/>
  <c r="BJ52" i="4"/>
  <c r="BN48" i="4"/>
  <c r="BK51" i="4"/>
  <c r="CE40" i="4"/>
  <c r="BN49" i="4"/>
  <c r="CR32" i="4"/>
  <c r="CT32" i="4" s="1"/>
  <c r="BK52" i="4"/>
  <c r="BQ47" i="4"/>
  <c r="BU44" i="4"/>
  <c r="BH54" i="4"/>
  <c r="BR45" i="4"/>
  <c r="CF39" i="4"/>
  <c r="CN34" i="4"/>
  <c r="CB43" i="4"/>
  <c r="CK37" i="4"/>
  <c r="BM50" i="4"/>
  <c r="BL50" i="4"/>
  <c r="BQ46" i="4"/>
  <c r="CA43" i="4"/>
  <c r="CF38" i="4"/>
  <c r="BO48" i="4"/>
  <c r="BP47" i="4"/>
  <c r="BI53" i="4"/>
  <c r="BJ53" i="4"/>
  <c r="CL36" i="4"/>
  <c r="BM49" i="4"/>
  <c r="CP33" i="4"/>
  <c r="CR33" i="4" s="1"/>
  <c r="CD40" i="4"/>
  <c r="CC41" i="4"/>
  <c r="CS32" i="4"/>
  <c r="BI54" i="4"/>
  <c r="CO34" i="4"/>
  <c r="BR46" i="4"/>
  <c r="CC42" i="4"/>
  <c r="CK36" i="4"/>
  <c r="V75" i="4"/>
  <c r="X75" i="4" s="1"/>
  <c r="N78" i="4"/>
  <c r="P77" i="4"/>
  <c r="R77" i="4" s="1"/>
  <c r="S76" i="4"/>
  <c r="R76" i="4"/>
  <c r="T76" i="4" s="1"/>
  <c r="Q77" i="4"/>
  <c r="AB73" i="4"/>
  <c r="AL70" i="4"/>
  <c r="W75" i="4"/>
  <c r="Y74" i="4"/>
  <c r="AA74" i="4" s="1"/>
  <c r="H83" i="4"/>
  <c r="I82" i="4"/>
  <c r="AA73" i="4"/>
  <c r="J81" i="4"/>
  <c r="Z74" i="4"/>
  <c r="G84" i="4"/>
  <c r="F85" i="4"/>
  <c r="L79" i="4"/>
  <c r="K80" i="4"/>
  <c r="AM70" i="4" l="1"/>
  <c r="I92" i="3" a="1"/>
  <c r="I92" i="3" s="1"/>
  <c r="J92" i="3" s="1"/>
  <c r="AN69" i="4"/>
  <c r="AO68" i="4"/>
  <c r="BC56" i="4"/>
  <c r="AV61" i="4"/>
  <c r="CD42" i="4"/>
  <c r="AT64" i="4"/>
  <c r="AW61" i="4"/>
  <c r="AT63" i="4"/>
  <c r="AU63" i="4"/>
  <c r="AS64" i="4"/>
  <c r="BB57" i="4"/>
  <c r="BA57" i="4"/>
  <c r="AO67" i="4"/>
  <c r="AQ67" i="4" s="1"/>
  <c r="AP67" i="4"/>
  <c r="BC55" i="4"/>
  <c r="BD55" i="4"/>
  <c r="BB56" i="4"/>
  <c r="AY59" i="4"/>
  <c r="AZ59" i="4"/>
  <c r="AM69" i="4"/>
  <c r="AO69" i="4" s="1"/>
  <c r="AQ66" i="4"/>
  <c r="AS66" i="4" s="1"/>
  <c r="AR66" i="4"/>
  <c r="AU62" i="4"/>
  <c r="AV62" i="4"/>
  <c r="AW60" i="4"/>
  <c r="AX60" i="4"/>
  <c r="BA58" i="4"/>
  <c r="AZ58" i="4"/>
  <c r="AS65" i="4"/>
  <c r="AK71" i="4"/>
  <c r="AJ71" i="4"/>
  <c r="AL71" i="4" s="1"/>
  <c r="D52" i="7"/>
  <c r="C51" i="7"/>
  <c r="CU32" i="4"/>
  <c r="CW32" i="4" s="1"/>
  <c r="AH72" i="4"/>
  <c r="AG72" i="4"/>
  <c r="AI72" i="4" s="1"/>
  <c r="CH39" i="4"/>
  <c r="Y75" i="4"/>
  <c r="AA75" i="4" s="1"/>
  <c r="P78" i="4"/>
  <c r="R78" i="4" s="1"/>
  <c r="BT46" i="4"/>
  <c r="BK54" i="4"/>
  <c r="CM37" i="4"/>
  <c r="BO49" i="4"/>
  <c r="BR47" i="4"/>
  <c r="CG40" i="4"/>
  <c r="CQ34" i="4"/>
  <c r="BL53" i="4"/>
  <c r="BQ48" i="4"/>
  <c r="CD43" i="4"/>
  <c r="BX44" i="4"/>
  <c r="BO50" i="4"/>
  <c r="CN36" i="4"/>
  <c r="CE41" i="4"/>
  <c r="CF41" i="4"/>
  <c r="BS46" i="4"/>
  <c r="BJ54" i="4"/>
  <c r="BS47" i="4"/>
  <c r="BP49" i="4"/>
  <c r="BM51" i="4"/>
  <c r="BM52" i="4"/>
  <c r="CP35" i="4"/>
  <c r="CO35" i="4"/>
  <c r="CS33" i="4"/>
  <c r="CE42" i="4"/>
  <c r="CV32" i="4"/>
  <c r="BW44" i="4"/>
  <c r="CM36" i="4"/>
  <c r="CO36" i="4" s="1"/>
  <c r="CH38" i="4"/>
  <c r="CC43" i="4"/>
  <c r="CP34" i="4"/>
  <c r="CR34" i="4" s="1"/>
  <c r="BP48" i="4"/>
  <c r="BL52" i="4"/>
  <c r="CG39" i="4"/>
  <c r="CL37" i="4"/>
  <c r="CF40" i="4"/>
  <c r="CT33" i="4"/>
  <c r="BK53" i="4"/>
  <c r="BN50" i="4"/>
  <c r="BT45" i="4"/>
  <c r="BU45" i="4"/>
  <c r="CI38" i="4"/>
  <c r="BN51" i="4"/>
  <c r="Q78" i="4"/>
  <c r="V76" i="4"/>
  <c r="T77" i="4"/>
  <c r="S77" i="4"/>
  <c r="U77" i="4" s="1"/>
  <c r="U76" i="4"/>
  <c r="W76" i="4" s="1"/>
  <c r="J82" i="4"/>
  <c r="I83" i="4"/>
  <c r="AB74" i="4"/>
  <c r="Z75" i="4"/>
  <c r="AC73" i="4"/>
  <c r="AD73" i="4"/>
  <c r="AC74" i="4"/>
  <c r="M79" i="4"/>
  <c r="O79" i="4" s="1"/>
  <c r="N79" i="4"/>
  <c r="L80" i="4"/>
  <c r="G85" i="4"/>
  <c r="F86" i="4"/>
  <c r="H84" i="4"/>
  <c r="K81" i="4"/>
  <c r="AO70" i="4" l="1"/>
  <c r="AQ68" i="4"/>
  <c r="I93" i="3" a="1"/>
  <c r="I93" i="3" s="1"/>
  <c r="J93" i="3" s="1"/>
  <c r="AP69" i="4"/>
  <c r="AY61" i="4"/>
  <c r="AU65" i="4"/>
  <c r="AY60" i="4"/>
  <c r="AZ60" i="4"/>
  <c r="BE56" i="4"/>
  <c r="BD56" i="4"/>
  <c r="AU64" i="4"/>
  <c r="AV64" i="4"/>
  <c r="AT65" i="4"/>
  <c r="BC58" i="4"/>
  <c r="BB58" i="4"/>
  <c r="AP68" i="4"/>
  <c r="AS67" i="4"/>
  <c r="AR67" i="4"/>
  <c r="AT67" i="4" s="1"/>
  <c r="AX61" i="4"/>
  <c r="AW62" i="4"/>
  <c r="AX62" i="4"/>
  <c r="BE55" i="4"/>
  <c r="BG55" i="4" s="1"/>
  <c r="BF55" i="4"/>
  <c r="BC57" i="4"/>
  <c r="BD57" i="4"/>
  <c r="AW63" i="4"/>
  <c r="AV63" i="4"/>
  <c r="AT66" i="4"/>
  <c r="BA59" i="4"/>
  <c r="BB59" i="4"/>
  <c r="AN70" i="4"/>
  <c r="AP70" i="4" s="1"/>
  <c r="AM71" i="4"/>
  <c r="CX32" i="4"/>
  <c r="CZ32" i="4" s="1"/>
  <c r="AN71" i="4"/>
  <c r="C50" i="7"/>
  <c r="D51" i="7"/>
  <c r="AJ72" i="4"/>
  <c r="AL72" i="4" s="1"/>
  <c r="AK72" i="4"/>
  <c r="AB75" i="4"/>
  <c r="AD75" i="4" s="1"/>
  <c r="S78" i="4"/>
  <c r="U78" i="4" s="1"/>
  <c r="BT47" i="4"/>
  <c r="BZ44" i="4"/>
  <c r="BP51" i="4"/>
  <c r="CF43" i="4"/>
  <c r="BQ49" i="4"/>
  <c r="CK38" i="4"/>
  <c r="CT34" i="4"/>
  <c r="CV33" i="4"/>
  <c r="CQ36" i="4"/>
  <c r="BW45" i="4"/>
  <c r="CH40" i="4"/>
  <c r="BN52" i="4"/>
  <c r="BM54" i="4"/>
  <c r="BR49" i="4"/>
  <c r="CP36" i="4"/>
  <c r="CH41" i="4"/>
  <c r="CY32" i="4"/>
  <c r="CE43" i="4"/>
  <c r="CJ38" i="4"/>
  <c r="BV46" i="4"/>
  <c r="CQ35" i="4"/>
  <c r="BO52" i="4"/>
  <c r="CG41" i="4"/>
  <c r="CF42" i="4"/>
  <c r="BM53" i="4"/>
  <c r="CN37" i="4"/>
  <c r="BV45" i="4"/>
  <c r="BQ50" i="4"/>
  <c r="BP50" i="4"/>
  <c r="CI39" i="4"/>
  <c r="CJ39" i="4"/>
  <c r="BY44" i="4"/>
  <c r="CG42" i="4"/>
  <c r="CR35" i="4"/>
  <c r="BO51" i="4"/>
  <c r="BU47" i="4"/>
  <c r="CS34" i="4"/>
  <c r="CU34" i="4" s="1"/>
  <c r="BN53" i="4"/>
  <c r="BR48" i="4"/>
  <c r="BS48" i="4"/>
  <c r="CI40" i="4"/>
  <c r="CU33" i="4"/>
  <c r="CW33" i="4" s="1"/>
  <c r="BU46" i="4"/>
  <c r="BL54" i="4"/>
  <c r="CO37" i="4"/>
  <c r="Y76" i="4"/>
  <c r="W77" i="4"/>
  <c r="X76" i="4"/>
  <c r="Z76" i="4" s="1"/>
  <c r="T78" i="4"/>
  <c r="V77" i="4"/>
  <c r="X77" i="4" s="1"/>
  <c r="J83" i="4"/>
  <c r="AC75" i="4"/>
  <c r="AF73" i="4"/>
  <c r="AD74" i="4"/>
  <c r="N80" i="4"/>
  <c r="AE73" i="4"/>
  <c r="AG73" i="4" s="1"/>
  <c r="AE74" i="4"/>
  <c r="P79" i="4"/>
  <c r="R79" i="4" s="1"/>
  <c r="M80" i="4"/>
  <c r="O80" i="4" s="1"/>
  <c r="Q79" i="4"/>
  <c r="L81" i="4"/>
  <c r="K82" i="4"/>
  <c r="G86" i="4"/>
  <c r="F87" i="4"/>
  <c r="H85" i="4"/>
  <c r="I84" i="4"/>
  <c r="AR69" i="4" l="1"/>
  <c r="I94" i="3" a="1"/>
  <c r="I94" i="3" s="1"/>
  <c r="I95" i="3" a="1"/>
  <c r="I95" i="3" s="1"/>
  <c r="J95" i="3" s="1"/>
  <c r="AQ70" i="4"/>
  <c r="AS68" i="4"/>
  <c r="AO71" i="4"/>
  <c r="AQ71" i="4" s="1"/>
  <c r="AV66" i="4"/>
  <c r="BD59" i="4"/>
  <c r="BC59" i="4"/>
  <c r="BH55" i="4"/>
  <c r="BI55" i="4"/>
  <c r="BF56" i="4"/>
  <c r="BG56" i="4"/>
  <c r="AU67" i="4"/>
  <c r="BF57" i="4"/>
  <c r="BE57" i="4"/>
  <c r="AV65" i="4"/>
  <c r="AW65" i="4"/>
  <c r="AW64" i="4"/>
  <c r="AX63" i="4"/>
  <c r="AY63" i="4"/>
  <c r="AY62" i="4"/>
  <c r="AZ62" i="4"/>
  <c r="AQ69" i="4"/>
  <c r="AR68" i="4"/>
  <c r="AT68" i="4" s="1"/>
  <c r="BA61" i="4"/>
  <c r="AZ61" i="4"/>
  <c r="BD58" i="4"/>
  <c r="BE58" i="4"/>
  <c r="AX64" i="4"/>
  <c r="BB60" i="4"/>
  <c r="BA60" i="4"/>
  <c r="AU66" i="4"/>
  <c r="AV67" i="4" s="1"/>
  <c r="DA32" i="4"/>
  <c r="AN72" i="4"/>
  <c r="AP71" i="4"/>
  <c r="CB44" i="4"/>
  <c r="AM72" i="4"/>
  <c r="AO72" i="4" s="1"/>
  <c r="D50" i="7"/>
  <c r="C49" i="7"/>
  <c r="CJ40" i="4"/>
  <c r="V78" i="4"/>
  <c r="X78" i="4" s="1"/>
  <c r="CY33" i="4"/>
  <c r="BO53" i="4"/>
  <c r="BO54" i="4"/>
  <c r="CW34" i="4"/>
  <c r="CV34" i="4"/>
  <c r="CX34" i="4" s="1"/>
  <c r="CL39" i="4"/>
  <c r="BP53" i="4"/>
  <c r="CX33" i="4"/>
  <c r="CK39" i="4"/>
  <c r="CH43" i="4"/>
  <c r="BX46" i="4"/>
  <c r="BN54" i="4"/>
  <c r="BW46" i="4"/>
  <c r="BS49" i="4"/>
  <c r="BT48" i="4"/>
  <c r="BV48" i="4" s="1"/>
  <c r="BW47" i="4"/>
  <c r="BR51" i="4"/>
  <c r="CI42" i="4"/>
  <c r="CA44" i="4"/>
  <c r="CI41" i="4"/>
  <c r="CS35" i="4"/>
  <c r="CL38" i="4"/>
  <c r="CG43" i="4"/>
  <c r="BP52" i="4"/>
  <c r="BV47" i="4"/>
  <c r="CJ41" i="4"/>
  <c r="BS50" i="4"/>
  <c r="BQ51" i="4"/>
  <c r="BR50" i="4"/>
  <c r="CK40" i="4"/>
  <c r="CP37" i="4"/>
  <c r="CR37" i="4" s="1"/>
  <c r="BT49" i="4"/>
  <c r="CM38" i="4"/>
  <c r="BX45" i="4"/>
  <c r="CH42" i="4"/>
  <c r="BU48" i="4"/>
  <c r="CT35" i="4"/>
  <c r="BY45" i="4"/>
  <c r="BQ52" i="4"/>
  <c r="CQ37" i="4"/>
  <c r="CR36" i="4"/>
  <c r="CS36" i="4"/>
  <c r="W78" i="4"/>
  <c r="AA76" i="4"/>
  <c r="AC76" i="4" s="1"/>
  <c r="AB76" i="4"/>
  <c r="Z77" i="4"/>
  <c r="Y77" i="4"/>
  <c r="AA77" i="4" s="1"/>
  <c r="AE75" i="4"/>
  <c r="K83" i="4"/>
  <c r="AG74" i="4"/>
  <c r="S79" i="4"/>
  <c r="U79" i="4" s="1"/>
  <c r="AF74" i="4"/>
  <c r="AH73" i="4"/>
  <c r="AJ73" i="4" s="1"/>
  <c r="Q80" i="4"/>
  <c r="AI73" i="4"/>
  <c r="N81" i="4"/>
  <c r="P80" i="4"/>
  <c r="R80" i="4" s="1"/>
  <c r="AF75" i="4"/>
  <c r="T79" i="4"/>
  <c r="J84" i="4"/>
  <c r="G87" i="4"/>
  <c r="F88" i="4"/>
  <c r="L82" i="4"/>
  <c r="I85" i="4"/>
  <c r="H86" i="4"/>
  <c r="M81" i="4"/>
  <c r="O81" i="4" s="1"/>
  <c r="AT69" i="4" l="1"/>
  <c r="I96" i="3" a="1"/>
  <c r="I96" i="3" s="1"/>
  <c r="J96" i="3" s="1"/>
  <c r="AU68" i="4"/>
  <c r="AV68" i="4"/>
  <c r="AS70" i="4"/>
  <c r="AR71" i="4"/>
  <c r="AW67" i="4"/>
  <c r="BC60" i="4"/>
  <c r="BD60" i="4"/>
  <c r="BF58" i="4"/>
  <c r="BG58" i="4"/>
  <c r="AS69" i="4"/>
  <c r="AU69" i="4" s="1"/>
  <c r="AR70" i="4"/>
  <c r="AZ63" i="4"/>
  <c r="BA63" i="4"/>
  <c r="AY65" i="4"/>
  <c r="BF59" i="4"/>
  <c r="BE59" i="4"/>
  <c r="BB61" i="4"/>
  <c r="BC61" i="4"/>
  <c r="AY64" i="4"/>
  <c r="AZ64" i="4"/>
  <c r="BH57" i="4"/>
  <c r="BG57" i="4"/>
  <c r="BH56" i="4"/>
  <c r="BI56" i="4"/>
  <c r="BA62" i="4"/>
  <c r="BB62" i="4"/>
  <c r="AW66" i="4"/>
  <c r="AX66" i="4"/>
  <c r="AX65" i="4"/>
  <c r="BJ55" i="4"/>
  <c r="BK55" i="4"/>
  <c r="AQ72" i="4"/>
  <c r="AP72" i="4"/>
  <c r="AR72" i="4" s="1"/>
  <c r="CD44" i="4"/>
  <c r="CL40" i="4"/>
  <c r="C48" i="7"/>
  <c r="D49" i="7"/>
  <c r="Y78" i="4"/>
  <c r="AA78" i="4" s="1"/>
  <c r="CZ34" i="4"/>
  <c r="CM39" i="4"/>
  <c r="CY34" i="4"/>
  <c r="BT51" i="4"/>
  <c r="CT36" i="4"/>
  <c r="CV35" i="4"/>
  <c r="CZ33" i="4"/>
  <c r="DA34" i="4" s="1"/>
  <c r="CM40" i="4"/>
  <c r="CO38" i="4"/>
  <c r="BW48" i="4"/>
  <c r="CA45" i="4"/>
  <c r="DA33" i="4"/>
  <c r="BS52" i="4"/>
  <c r="CU36" i="4"/>
  <c r="BV49" i="4"/>
  <c r="CL41" i="4"/>
  <c r="BX48" i="4"/>
  <c r="CK42" i="4"/>
  <c r="BZ45" i="4"/>
  <c r="CT37" i="4"/>
  <c r="BX47" i="4"/>
  <c r="BZ46" i="4"/>
  <c r="CU35" i="4"/>
  <c r="CJ43" i="4"/>
  <c r="CJ42" i="4"/>
  <c r="BU50" i="4"/>
  <c r="BY47" i="4"/>
  <c r="BT50" i="4"/>
  <c r="BR52" i="4"/>
  <c r="CS37" i="4"/>
  <c r="CK41" i="4"/>
  <c r="BY46" i="4"/>
  <c r="BP54" i="4"/>
  <c r="BQ53" i="4"/>
  <c r="BR53" i="4"/>
  <c r="BS51" i="4"/>
  <c r="CI43" i="4"/>
  <c r="CN38" i="4"/>
  <c r="CC44" i="4"/>
  <c r="BU49" i="4"/>
  <c r="BQ54" i="4"/>
  <c r="CN39" i="4"/>
  <c r="AE76" i="4"/>
  <c r="AD76" i="4"/>
  <c r="AF76" i="4" s="1"/>
  <c r="AB77" i="4"/>
  <c r="AD77" i="4" s="1"/>
  <c r="AG75" i="4"/>
  <c r="AC77" i="4"/>
  <c r="Z78" i="4"/>
  <c r="V79" i="4"/>
  <c r="X79" i="4" s="1"/>
  <c r="AI74" i="4"/>
  <c r="AW68" i="4"/>
  <c r="AH74" i="4"/>
  <c r="AJ74" i="4" s="1"/>
  <c r="T80" i="4"/>
  <c r="S80" i="4"/>
  <c r="U80" i="4" s="1"/>
  <c r="AL73" i="4"/>
  <c r="AK73" i="4"/>
  <c r="Q81" i="4"/>
  <c r="N82" i="4"/>
  <c r="AH75" i="4"/>
  <c r="P81" i="4"/>
  <c r="R81" i="4" s="1"/>
  <c r="W79" i="4"/>
  <c r="M82" i="4"/>
  <c r="O82" i="4" s="1"/>
  <c r="H87" i="4"/>
  <c r="L83" i="4"/>
  <c r="G88" i="4"/>
  <c r="F89" i="4"/>
  <c r="K84" i="4"/>
  <c r="I86" i="4"/>
  <c r="J85" i="4"/>
  <c r="I97" i="3" l="1" a="1"/>
  <c r="I97" i="3" s="1"/>
  <c r="J97" i="3" s="1"/>
  <c r="AX68" i="4"/>
  <c r="AW69" i="4"/>
  <c r="AT70" i="4"/>
  <c r="AV70" i="4" s="1"/>
  <c r="AT71" i="4"/>
  <c r="AV69" i="4"/>
  <c r="BA65" i="4"/>
  <c r="AY66" i="4"/>
  <c r="AS71" i="4"/>
  <c r="BJ56" i="4"/>
  <c r="BL56" i="4" s="1"/>
  <c r="BD61" i="4"/>
  <c r="BE61" i="4"/>
  <c r="BF60" i="4"/>
  <c r="AZ65" i="4"/>
  <c r="BA64" i="4"/>
  <c r="BB64" i="4"/>
  <c r="BM55" i="4"/>
  <c r="BL55" i="4"/>
  <c r="AZ66" i="4"/>
  <c r="BH59" i="4"/>
  <c r="BG59" i="4"/>
  <c r="BB63" i="4"/>
  <c r="BC63" i="4"/>
  <c r="BH58" i="4"/>
  <c r="BI58" i="4"/>
  <c r="AY67" i="4"/>
  <c r="BK56" i="4"/>
  <c r="AU70" i="4"/>
  <c r="BC62" i="4"/>
  <c r="BD62" i="4"/>
  <c r="BI57" i="4"/>
  <c r="BJ57" i="4"/>
  <c r="BE60" i="4"/>
  <c r="BG60" i="4" s="1"/>
  <c r="AX67" i="4"/>
  <c r="AS72" i="4"/>
  <c r="CN40" i="4"/>
  <c r="BY48" i="4"/>
  <c r="CU37" i="4"/>
  <c r="CV36" i="4"/>
  <c r="CW36" i="4"/>
  <c r="D48" i="7"/>
  <c r="C47" i="7"/>
  <c r="BS54" i="4"/>
  <c r="CX35" i="4"/>
  <c r="CW35" i="4"/>
  <c r="CY35" i="4" s="1"/>
  <c r="BU52" i="4"/>
  <c r="BU51" i="4"/>
  <c r="CA47" i="4"/>
  <c r="CP39" i="4"/>
  <c r="CE44" i="4"/>
  <c r="CM41" i="4"/>
  <c r="BV50" i="4"/>
  <c r="CV37" i="4"/>
  <c r="CL43" i="4"/>
  <c r="CB45" i="4"/>
  <c r="CC45" i="4"/>
  <c r="CO39" i="4"/>
  <c r="BS53" i="4"/>
  <c r="BT53" i="4"/>
  <c r="CA46" i="4"/>
  <c r="CN41" i="4"/>
  <c r="CO40" i="4"/>
  <c r="CB46" i="4"/>
  <c r="BZ48" i="4"/>
  <c r="BR54" i="4"/>
  <c r="BX49" i="4"/>
  <c r="BW49" i="4"/>
  <c r="CF44" i="4"/>
  <c r="CP38" i="4"/>
  <c r="CK43" i="4"/>
  <c r="BT52" i="4"/>
  <c r="BW50" i="4"/>
  <c r="CL42" i="4"/>
  <c r="CM42" i="4"/>
  <c r="BZ47" i="4"/>
  <c r="CQ38" i="4"/>
  <c r="BV51" i="4"/>
  <c r="AG76" i="4"/>
  <c r="AI76" i="4" s="1"/>
  <c r="Y79" i="4"/>
  <c r="AA79" i="4" s="1"/>
  <c r="AE77" i="4"/>
  <c r="AG77" i="4" s="1"/>
  <c r="AC78" i="4"/>
  <c r="AF77" i="4"/>
  <c r="AB78" i="4"/>
  <c r="AD78" i="4" s="1"/>
  <c r="AI75" i="4"/>
  <c r="AK75" i="4" s="1"/>
  <c r="AH76" i="4"/>
  <c r="AK74" i="4"/>
  <c r="AM74" i="4" s="1"/>
  <c r="W80" i="4"/>
  <c r="AX69" i="4"/>
  <c r="V80" i="4"/>
  <c r="X80" i="4" s="1"/>
  <c r="Q82" i="4"/>
  <c r="T81" i="4"/>
  <c r="AN73" i="4"/>
  <c r="AM73" i="4"/>
  <c r="AO73" i="4" s="1"/>
  <c r="AL74" i="4"/>
  <c r="AJ75" i="4"/>
  <c r="N83" i="4"/>
  <c r="P82" i="4"/>
  <c r="R82" i="4" s="1"/>
  <c r="Z79" i="4"/>
  <c r="S81" i="4"/>
  <c r="U81" i="4" s="1"/>
  <c r="K85" i="4"/>
  <c r="H88" i="4"/>
  <c r="J86" i="4"/>
  <c r="I87" i="4"/>
  <c r="G89" i="4"/>
  <c r="F90" i="4"/>
  <c r="M83" i="4"/>
  <c r="O83" i="4" s="1"/>
  <c r="L84" i="4"/>
  <c r="AY69" i="4" l="1"/>
  <c r="AV71" i="4"/>
  <c r="I98" i="3" a="1"/>
  <c r="I98" i="3" s="1"/>
  <c r="J98" i="3" s="1"/>
  <c r="AU71" i="4"/>
  <c r="AW71" i="4" s="1"/>
  <c r="AZ68" i="4"/>
  <c r="BA66" i="4"/>
  <c r="AY68" i="4"/>
  <c r="AZ69" i="4" s="1"/>
  <c r="AT72" i="4"/>
  <c r="BB65" i="4"/>
  <c r="AU72" i="4"/>
  <c r="BC64" i="4"/>
  <c r="BB66" i="4"/>
  <c r="BJ59" i="4"/>
  <c r="BK57" i="4"/>
  <c r="BL57" i="4"/>
  <c r="BG61" i="4"/>
  <c r="BE62" i="4"/>
  <c r="AX70" i="4"/>
  <c r="AW70" i="4"/>
  <c r="AY70" i="4" s="1"/>
  <c r="AZ67" i="4"/>
  <c r="BA67" i="4"/>
  <c r="BJ58" i="4"/>
  <c r="BK58" i="4"/>
  <c r="BN56" i="4"/>
  <c r="BI59" i="4"/>
  <c r="BN55" i="4"/>
  <c r="BP55" i="4" s="1"/>
  <c r="BO55" i="4"/>
  <c r="BI60" i="4"/>
  <c r="BH60" i="4"/>
  <c r="BD63" i="4"/>
  <c r="BF62" i="4"/>
  <c r="BD64" i="4"/>
  <c r="BM56" i="4"/>
  <c r="BE63" i="4"/>
  <c r="BC65" i="4"/>
  <c r="BF61" i="4"/>
  <c r="BH61" i="4" s="1"/>
  <c r="CD46" i="4"/>
  <c r="CO41" i="4"/>
  <c r="CW37" i="4"/>
  <c r="CY36" i="4"/>
  <c r="DA35" i="4"/>
  <c r="C46" i="7"/>
  <c r="D46" i="7" s="1"/>
  <c r="D47" i="7"/>
  <c r="CZ35" i="4"/>
  <c r="AB79" i="4"/>
  <c r="AD79" i="4" s="1"/>
  <c r="CS38" i="4"/>
  <c r="CX36" i="4"/>
  <c r="CZ36" i="4" s="1"/>
  <c r="BW51" i="4"/>
  <c r="BY50" i="4"/>
  <c r="BV53" i="4"/>
  <c r="CO42" i="4"/>
  <c r="BZ49" i="4"/>
  <c r="CP41" i="4"/>
  <c r="BT54" i="4"/>
  <c r="BW52" i="4"/>
  <c r="CH44" i="4"/>
  <c r="CM43" i="4"/>
  <c r="BU54" i="4"/>
  <c r="CQ40" i="4"/>
  <c r="CE45" i="4"/>
  <c r="CB47" i="4"/>
  <c r="CN42" i="4"/>
  <c r="BV52" i="4"/>
  <c r="CR38" i="4"/>
  <c r="CT38" i="4" s="1"/>
  <c r="BY49" i="4"/>
  <c r="CB48" i="4"/>
  <c r="CC46" i="4"/>
  <c r="BU53" i="4"/>
  <c r="CG44" i="4"/>
  <c r="BX51" i="4"/>
  <c r="CA48" i="4"/>
  <c r="CP40" i="4"/>
  <c r="CQ39" i="4"/>
  <c r="CD45" i="4"/>
  <c r="CN43" i="4"/>
  <c r="BX50" i="4"/>
  <c r="CX37" i="4"/>
  <c r="CR39" i="4"/>
  <c r="CC47" i="4"/>
  <c r="AJ76" i="4"/>
  <c r="AL76" i="4" s="1"/>
  <c r="AI77" i="4"/>
  <c r="AH77" i="4"/>
  <c r="AJ77" i="4" s="1"/>
  <c r="AF78" i="4"/>
  <c r="AE78" i="4"/>
  <c r="AG78" i="4" s="1"/>
  <c r="AL75" i="4"/>
  <c r="AN75" i="4" s="1"/>
  <c r="Z80" i="4"/>
  <c r="Y80" i="4"/>
  <c r="W81" i="4"/>
  <c r="AO74" i="4"/>
  <c r="AQ73" i="4"/>
  <c r="AN74" i="4"/>
  <c r="AP74" i="4" s="1"/>
  <c r="AP73" i="4"/>
  <c r="AR73" i="4" s="1"/>
  <c r="AM75" i="4"/>
  <c r="S82" i="4"/>
  <c r="U82" i="4" s="1"/>
  <c r="Q83" i="4"/>
  <c r="AK76" i="4"/>
  <c r="T82" i="4"/>
  <c r="N84" i="4"/>
  <c r="P83" i="4"/>
  <c r="R83" i="4" s="1"/>
  <c r="V81" i="4"/>
  <c r="X81" i="4" s="1"/>
  <c r="K86" i="4"/>
  <c r="AC79" i="4"/>
  <c r="I88" i="4"/>
  <c r="L85" i="4"/>
  <c r="G90" i="4"/>
  <c r="F91" i="4"/>
  <c r="J87" i="4"/>
  <c r="H89" i="4"/>
  <c r="M84" i="4"/>
  <c r="O84" i="4" s="1"/>
  <c r="I99" i="3" l="1" a="1"/>
  <c r="I99" i="3" s="1"/>
  <c r="J99" i="3" s="1"/>
  <c r="AZ70" i="4"/>
  <c r="AX71" i="4"/>
  <c r="BB68" i="4"/>
  <c r="BC66" i="4"/>
  <c r="AY71" i="4"/>
  <c r="AW72" i="4"/>
  <c r="AV72" i="4"/>
  <c r="AX72" i="4" s="1"/>
  <c r="BD65" i="4"/>
  <c r="CQ41" i="4"/>
  <c r="BR55" i="4"/>
  <c r="BN57" i="4"/>
  <c r="BC67" i="4"/>
  <c r="BE65" i="4"/>
  <c r="BD66" i="4"/>
  <c r="BA69" i="4"/>
  <c r="BJ61" i="4"/>
  <c r="BQ55" i="4"/>
  <c r="BK59" i="4"/>
  <c r="BM57" i="4"/>
  <c r="BJ60" i="4"/>
  <c r="BF63" i="4"/>
  <c r="BG63" i="4"/>
  <c r="BK60" i="4"/>
  <c r="BL59" i="4"/>
  <c r="BB67" i="4"/>
  <c r="BI61" i="4"/>
  <c r="BF64" i="4"/>
  <c r="BM58" i="4"/>
  <c r="BG62" i="4"/>
  <c r="BH62" i="4"/>
  <c r="BA68" i="4"/>
  <c r="BO56" i="4"/>
  <c r="BP56" i="4"/>
  <c r="BL58" i="4"/>
  <c r="BE64" i="4"/>
  <c r="AE79" i="4"/>
  <c r="AG79" i="4" s="1"/>
  <c r="CY37" i="4"/>
  <c r="DA37" i="4" s="1"/>
  <c r="DA36" i="4"/>
  <c r="BV54" i="4"/>
  <c r="BZ51" i="4"/>
  <c r="CR41" i="4"/>
  <c r="BW54" i="4"/>
  <c r="CE47" i="4"/>
  <c r="BW53" i="4"/>
  <c r="CR40" i="4"/>
  <c r="CE46" i="4"/>
  <c r="CS40" i="4"/>
  <c r="CT39" i="4"/>
  <c r="CS39" i="4"/>
  <c r="CC48" i="4"/>
  <c r="CI44" i="4"/>
  <c r="CJ44" i="4"/>
  <c r="CP42" i="4"/>
  <c r="CG45" i="4"/>
  <c r="CF46" i="4"/>
  <c r="CZ37" i="4"/>
  <c r="CU38" i="4"/>
  <c r="BX52" i="4"/>
  <c r="CD47" i="4"/>
  <c r="CO43" i="4"/>
  <c r="CP43" i="4"/>
  <c r="CA50" i="4"/>
  <c r="CF45" i="4"/>
  <c r="BX53" i="4"/>
  <c r="CD48" i="4"/>
  <c r="BZ50" i="4"/>
  <c r="CA49" i="4"/>
  <c r="CV38" i="4"/>
  <c r="BY51" i="4"/>
  <c r="BY52" i="4"/>
  <c r="CQ42" i="4"/>
  <c r="CB49" i="4"/>
  <c r="AK77" i="4"/>
  <c r="AM77" i="4" s="1"/>
  <c r="AZ71" i="4"/>
  <c r="AH78" i="4"/>
  <c r="AJ78" i="4" s="1"/>
  <c r="AI78" i="4"/>
  <c r="AB80" i="4"/>
  <c r="Z81" i="4"/>
  <c r="AA80" i="4"/>
  <c r="AC80" i="4" s="1"/>
  <c r="BA70" i="4"/>
  <c r="AO75" i="4"/>
  <c r="AQ75" i="4" s="1"/>
  <c r="AR74" i="4"/>
  <c r="AT73" i="4"/>
  <c r="AS73" i="4"/>
  <c r="AU73" i="4" s="1"/>
  <c r="AP75" i="4"/>
  <c r="Q84" i="4"/>
  <c r="AQ74" i="4"/>
  <c r="V82" i="4"/>
  <c r="X82" i="4" s="1"/>
  <c r="AN76" i="4"/>
  <c r="AL77" i="4"/>
  <c r="T83" i="4"/>
  <c r="AM76" i="4"/>
  <c r="I89" i="4"/>
  <c r="AF79" i="4"/>
  <c r="L86" i="4"/>
  <c r="N85" i="4"/>
  <c r="W82" i="4"/>
  <c r="Y81" i="4"/>
  <c r="AA81" i="4" s="1"/>
  <c r="P84" i="4"/>
  <c r="R84" i="4" s="1"/>
  <c r="S83" i="4"/>
  <c r="U83" i="4" s="1"/>
  <c r="M85" i="4"/>
  <c r="H90" i="4"/>
  <c r="K87" i="4"/>
  <c r="G91" i="4"/>
  <c r="F92" i="4"/>
  <c r="J88" i="4"/>
  <c r="I100" i="3" l="1" a="1"/>
  <c r="I100" i="3" s="1"/>
  <c r="J100" i="3" s="1"/>
  <c r="I101" i="3" s="1" a="1"/>
  <c r="I101" i="3" s="1"/>
  <c r="J101" i="3" s="1"/>
  <c r="BE66" i="4"/>
  <c r="BA71" i="4"/>
  <c r="BD67" i="4"/>
  <c r="BC68" i="4"/>
  <c r="AZ72" i="4"/>
  <c r="AY72" i="4"/>
  <c r="BA72" i="4" s="1"/>
  <c r="BL60" i="4"/>
  <c r="BD68" i="4"/>
  <c r="AH79" i="4"/>
  <c r="AJ79" i="4" s="1"/>
  <c r="BF65" i="4"/>
  <c r="CS41" i="4"/>
  <c r="BT55" i="4"/>
  <c r="BB69" i="4"/>
  <c r="BC70" i="4" s="1"/>
  <c r="BS55" i="4"/>
  <c r="BU55" i="4" s="1"/>
  <c r="BJ62" i="4"/>
  <c r="BG64" i="4"/>
  <c r="BP57" i="4"/>
  <c r="BB70" i="4"/>
  <c r="BF66" i="4"/>
  <c r="BC69" i="4"/>
  <c r="BE67" i="4"/>
  <c r="BH63" i="4"/>
  <c r="BI63" i="4"/>
  <c r="BN59" i="4"/>
  <c r="BM59" i="4"/>
  <c r="BQ56" i="4"/>
  <c r="BS56" i="4" s="1"/>
  <c r="BR56" i="4"/>
  <c r="BO58" i="4"/>
  <c r="BH64" i="4"/>
  <c r="BG65" i="4"/>
  <c r="BN58" i="4"/>
  <c r="BK61" i="4"/>
  <c r="BI62" i="4"/>
  <c r="BL61" i="4"/>
  <c r="BM60" i="4"/>
  <c r="BO57" i="4"/>
  <c r="CT40" i="4"/>
  <c r="CT41" i="4"/>
  <c r="CF48" i="4"/>
  <c r="CU40" i="4"/>
  <c r="CD49" i="4"/>
  <c r="BY53" i="4"/>
  <c r="CH46" i="4"/>
  <c r="CS42" i="4"/>
  <c r="BX54" i="4"/>
  <c r="CA52" i="4"/>
  <c r="CL44" i="4"/>
  <c r="CA51" i="4"/>
  <c r="CH45" i="4"/>
  <c r="CR43" i="4"/>
  <c r="CR42" i="4"/>
  <c r="CU39" i="4"/>
  <c r="CW39" i="4" s="1"/>
  <c r="CB51" i="4"/>
  <c r="CC49" i="4"/>
  <c r="CC50" i="4"/>
  <c r="CQ43" i="4"/>
  <c r="CF47" i="4"/>
  <c r="CB50" i="4"/>
  <c r="BZ53" i="4"/>
  <c r="BZ52" i="4"/>
  <c r="CE48" i="4"/>
  <c r="CW38" i="4"/>
  <c r="CY38" i="4" s="1"/>
  <c r="CX38" i="4"/>
  <c r="CI45" i="4"/>
  <c r="CK44" i="4"/>
  <c r="CM44" i="4" s="1"/>
  <c r="CV39" i="4"/>
  <c r="CG46" i="4"/>
  <c r="CG47" i="4"/>
  <c r="BY54" i="4"/>
  <c r="BB71" i="4"/>
  <c r="AL78" i="4"/>
  <c r="AK78" i="4"/>
  <c r="AM78" i="4" s="1"/>
  <c r="AD80" i="4"/>
  <c r="AF80" i="4" s="1"/>
  <c r="AE80" i="4"/>
  <c r="AC81" i="4"/>
  <c r="AP76" i="4"/>
  <c r="I90" i="4"/>
  <c r="Y82" i="4"/>
  <c r="AA82" i="4" s="1"/>
  <c r="AT74" i="4"/>
  <c r="AS75" i="4"/>
  <c r="W83" i="4"/>
  <c r="AV73" i="4"/>
  <c r="AX73" i="4" s="1"/>
  <c r="AR75" i="4"/>
  <c r="AS74" i="4"/>
  <c r="AU74" i="4" s="1"/>
  <c r="AO77" i="4"/>
  <c r="AI79" i="4"/>
  <c r="AB81" i="4"/>
  <c r="AD81" i="4" s="1"/>
  <c r="AW73" i="4"/>
  <c r="T84" i="4"/>
  <c r="AO76" i="4"/>
  <c r="AQ76" i="4" s="1"/>
  <c r="AN77" i="4"/>
  <c r="L87" i="4"/>
  <c r="M86" i="4"/>
  <c r="O86" i="4" s="1"/>
  <c r="O85" i="4"/>
  <c r="Q85" i="4" s="1"/>
  <c r="P85" i="4"/>
  <c r="N86" i="4"/>
  <c r="J89" i="4"/>
  <c r="V83" i="4"/>
  <c r="X83" i="4" s="1"/>
  <c r="S84" i="4"/>
  <c r="U84" i="4" s="1"/>
  <c r="Z82" i="4"/>
  <c r="H91" i="4"/>
  <c r="K88" i="4"/>
  <c r="G92" i="4"/>
  <c r="F93" i="4"/>
  <c r="BE68" i="4" l="1"/>
  <c r="BF67" i="4"/>
  <c r="BN60" i="4"/>
  <c r="BG66" i="4"/>
  <c r="BF68" i="4"/>
  <c r="BB72" i="4"/>
  <c r="I102" i="3" a="1"/>
  <c r="I102" i="3" s="1"/>
  <c r="J102" i="3" s="1"/>
  <c r="AK79" i="4"/>
  <c r="AM79" i="4" s="1"/>
  <c r="BU56" i="4"/>
  <c r="BH65" i="4"/>
  <c r="CT42" i="4"/>
  <c r="CU41" i="4"/>
  <c r="BW55" i="4"/>
  <c r="BD70" i="4"/>
  <c r="BD69" i="4"/>
  <c r="BE69" i="4"/>
  <c r="BC72" i="4"/>
  <c r="BC71" i="4"/>
  <c r="BD72" i="4" s="1"/>
  <c r="BQ58" i="4"/>
  <c r="CA53" i="4"/>
  <c r="BG67" i="4"/>
  <c r="BI65" i="4"/>
  <c r="BR57" i="4"/>
  <c r="BO60" i="4"/>
  <c r="BV55" i="4"/>
  <c r="BX55" i="4" s="1"/>
  <c r="BK63" i="4"/>
  <c r="BP59" i="4"/>
  <c r="BJ63" i="4"/>
  <c r="BN61" i="4"/>
  <c r="BH66" i="4"/>
  <c r="BK62" i="4"/>
  <c r="BQ57" i="4"/>
  <c r="BI64" i="4"/>
  <c r="BM61" i="4"/>
  <c r="BO59" i="4"/>
  <c r="BP60" i="4" s="1"/>
  <c r="BL62" i="4"/>
  <c r="BP58" i="4"/>
  <c r="BJ64" i="4"/>
  <c r="BT56" i="4"/>
  <c r="BV56" i="4" s="1"/>
  <c r="CO44" i="4"/>
  <c r="CV40" i="4"/>
  <c r="CX40" i="4" s="1"/>
  <c r="CK45" i="4"/>
  <c r="CX39" i="4"/>
  <c r="CZ39" i="4" s="1"/>
  <c r="BZ54" i="4"/>
  <c r="BD71" i="4"/>
  <c r="CU42" i="4"/>
  <c r="CI47" i="4"/>
  <c r="DA38" i="4"/>
  <c r="CC52" i="4"/>
  <c r="CZ38" i="4"/>
  <c r="CI46" i="4"/>
  <c r="CH48" i="4"/>
  <c r="CG48" i="4"/>
  <c r="CB53" i="4"/>
  <c r="CE49" i="4"/>
  <c r="CJ45" i="4"/>
  <c r="CL45" i="4" s="1"/>
  <c r="CC51" i="4"/>
  <c r="CW40" i="4"/>
  <c r="CD51" i="4"/>
  <c r="CV41" i="4"/>
  <c r="CF49" i="4"/>
  <c r="CN44" i="4"/>
  <c r="CB52" i="4"/>
  <c r="CD50" i="4"/>
  <c r="CH47" i="4"/>
  <c r="CY39" i="4"/>
  <c r="CJ46" i="4"/>
  <c r="CA54" i="4"/>
  <c r="CT43" i="4"/>
  <c r="CE50" i="4"/>
  <c r="CS43" i="4"/>
  <c r="AN78" i="4"/>
  <c r="AP78" i="4" s="1"/>
  <c r="AG80" i="4"/>
  <c r="AI80" i="4" s="1"/>
  <c r="AH80" i="4"/>
  <c r="AF81" i="4"/>
  <c r="AB82" i="4"/>
  <c r="AD82" i="4" s="1"/>
  <c r="Z83" i="4"/>
  <c r="I91" i="4"/>
  <c r="AU75" i="4"/>
  <c r="AE81" i="4"/>
  <c r="AG81" i="4" s="1"/>
  <c r="AS76" i="4"/>
  <c r="AW74" i="4"/>
  <c r="AV74" i="4"/>
  <c r="AX74" i="4" s="1"/>
  <c r="AT75" i="4"/>
  <c r="AV75" i="4" s="1"/>
  <c r="M87" i="4"/>
  <c r="AL79" i="4"/>
  <c r="AY73" i="4"/>
  <c r="AZ73" i="4"/>
  <c r="R85" i="4"/>
  <c r="T85" i="4" s="1"/>
  <c r="N87" i="4"/>
  <c r="L88" i="4"/>
  <c r="P86" i="4"/>
  <c r="R86" i="4" s="1"/>
  <c r="W84" i="4"/>
  <c r="AR76" i="4"/>
  <c r="Y83" i="4"/>
  <c r="AA83" i="4" s="1"/>
  <c r="AP77" i="4"/>
  <c r="AR77" i="4" s="1"/>
  <c r="AO78" i="4"/>
  <c r="AQ77" i="4"/>
  <c r="S85" i="4"/>
  <c r="AC82" i="4"/>
  <c r="Q86" i="4"/>
  <c r="J90" i="4"/>
  <c r="V84" i="4"/>
  <c r="X84" i="4" s="1"/>
  <c r="H92" i="4"/>
  <c r="G93" i="4"/>
  <c r="F94" i="4"/>
  <c r="K89" i="4"/>
  <c r="BF69" i="4" l="1"/>
  <c r="BG68" i="4"/>
  <c r="BH68" i="4"/>
  <c r="BI66" i="4"/>
  <c r="BH67" i="4"/>
  <c r="BJ65" i="4"/>
  <c r="AN79" i="4"/>
  <c r="AP79" i="4" s="1"/>
  <c r="I103" i="3" a="1"/>
  <c r="I103" i="3" s="1"/>
  <c r="J103" i="3" s="1"/>
  <c r="BY55" i="4"/>
  <c r="CA55" i="4" s="1"/>
  <c r="BL63" i="4"/>
  <c r="BF70" i="4"/>
  <c r="BI67" i="4"/>
  <c r="BJ68" i="4" s="1"/>
  <c r="CV42" i="4"/>
  <c r="CW41" i="4"/>
  <c r="CY41" i="4" s="1"/>
  <c r="BE72" i="4"/>
  <c r="BG69" i="4"/>
  <c r="BE70" i="4"/>
  <c r="BF71" i="4" s="1"/>
  <c r="BE71" i="4"/>
  <c r="BX56" i="4"/>
  <c r="BZ55" i="4"/>
  <c r="BM63" i="4"/>
  <c r="BQ60" i="4"/>
  <c r="BN62" i="4"/>
  <c r="BP61" i="4"/>
  <c r="BL64" i="4"/>
  <c r="BJ66" i="4"/>
  <c r="BR58" i="4"/>
  <c r="BS58" i="4"/>
  <c r="BT57" i="4"/>
  <c r="BS57" i="4"/>
  <c r="BO61" i="4"/>
  <c r="BK65" i="4"/>
  <c r="BW56" i="4"/>
  <c r="BY56" i="4" s="1"/>
  <c r="BQ59" i="4"/>
  <c r="BR59" i="4"/>
  <c r="BM62" i="4"/>
  <c r="BK64" i="4"/>
  <c r="CY40" i="4"/>
  <c r="DA40" i="4" s="1"/>
  <c r="CN45" i="4"/>
  <c r="CX41" i="4"/>
  <c r="CB54" i="4"/>
  <c r="CM45" i="4"/>
  <c r="CO45" i="4" s="1"/>
  <c r="CH49" i="4"/>
  <c r="CW42" i="4"/>
  <c r="CG50" i="4"/>
  <c r="DA39" i="4"/>
  <c r="AJ80" i="4"/>
  <c r="AL80" i="4" s="1"/>
  <c r="AI81" i="4"/>
  <c r="CZ40" i="4"/>
  <c r="CV43" i="4"/>
  <c r="CJ47" i="4"/>
  <c r="CL46" i="4"/>
  <c r="CE52" i="4"/>
  <c r="CJ48" i="4"/>
  <c r="CC54" i="4"/>
  <c r="CF50" i="4"/>
  <c r="CU43" i="4"/>
  <c r="CK46" i="4"/>
  <c r="CK47" i="4"/>
  <c r="CD52" i="4"/>
  <c r="CQ44" i="4"/>
  <c r="CE51" i="4"/>
  <c r="CC53" i="4"/>
  <c r="CD53" i="4"/>
  <c r="CI48" i="4"/>
  <c r="CP44" i="4"/>
  <c r="CF51" i="4"/>
  <c r="CG49" i="4"/>
  <c r="AK80" i="4"/>
  <c r="I92" i="4"/>
  <c r="AE82" i="4"/>
  <c r="AG82" i="4" s="1"/>
  <c r="AC83" i="4"/>
  <c r="AH81" i="4"/>
  <c r="AJ81" i="4" s="1"/>
  <c r="BH69" i="4"/>
  <c r="J91" i="4"/>
  <c r="AU76" i="4"/>
  <c r="AW75" i="4"/>
  <c r="AY75" i="4" s="1"/>
  <c r="U85" i="4"/>
  <c r="W85" i="4" s="1"/>
  <c r="AX75" i="4"/>
  <c r="M88" i="4"/>
  <c r="O88" i="4" s="1"/>
  <c r="P87" i="4"/>
  <c r="O87" i="4"/>
  <c r="Q87" i="4" s="1"/>
  <c r="N88" i="4"/>
  <c r="AY74" i="4"/>
  <c r="BA74" i="4" s="1"/>
  <c r="AZ74" i="4"/>
  <c r="AO79" i="4"/>
  <c r="S86" i="4"/>
  <c r="U86" i="4" s="1"/>
  <c r="Z84" i="4"/>
  <c r="BA73" i="4"/>
  <c r="BC73" i="4" s="1"/>
  <c r="AQ78" i="4"/>
  <c r="AS78" i="4" s="1"/>
  <c r="AB83" i="4"/>
  <c r="BB73" i="4"/>
  <c r="AS77" i="4"/>
  <c r="V85" i="4"/>
  <c r="K90" i="4"/>
  <c r="AR78" i="4"/>
  <c r="AT77" i="4"/>
  <c r="AT76" i="4"/>
  <c r="T86" i="4"/>
  <c r="Y84" i="4"/>
  <c r="AA84" i="4" s="1"/>
  <c r="AF82" i="4"/>
  <c r="L89" i="4"/>
  <c r="G94" i="4"/>
  <c r="F95" i="4"/>
  <c r="H93" i="4"/>
  <c r="BL65" i="4" l="1"/>
  <c r="BK66" i="4"/>
  <c r="BG71" i="4"/>
  <c r="BJ67" i="4"/>
  <c r="BI69" i="4"/>
  <c r="BI68" i="4"/>
  <c r="BJ69" i="4" s="1"/>
  <c r="AQ79" i="4"/>
  <c r="BG70" i="4"/>
  <c r="BH71" i="4" s="1"/>
  <c r="BF72" i="4"/>
  <c r="CB55" i="4"/>
  <c r="CD55" i="4" s="1"/>
  <c r="BH70" i="4"/>
  <c r="BI71" i="4" s="1"/>
  <c r="CX42" i="4"/>
  <c r="CZ42" i="4" s="1"/>
  <c r="I104" i="3" a="1"/>
  <c r="I104" i="3" s="1"/>
  <c r="J104" i="3" s="1"/>
  <c r="CC55" i="4"/>
  <c r="BO63" i="4"/>
  <c r="BG72" i="4"/>
  <c r="BN63" i="4"/>
  <c r="CA56" i="4"/>
  <c r="BZ56" i="4"/>
  <c r="CB56" i="4" s="1"/>
  <c r="BO62" i="4"/>
  <c r="BQ62" i="4" s="1"/>
  <c r="BS60" i="4"/>
  <c r="BP62" i="4"/>
  <c r="BT59" i="4"/>
  <c r="BS59" i="4"/>
  <c r="BU57" i="4"/>
  <c r="BV57" i="4"/>
  <c r="BL66" i="4"/>
  <c r="BK67" i="4"/>
  <c r="BN64" i="4"/>
  <c r="BM65" i="4"/>
  <c r="BR61" i="4"/>
  <c r="BQ61" i="4"/>
  <c r="BU58" i="4"/>
  <c r="BT58" i="4"/>
  <c r="BM64" i="4"/>
  <c r="BR60" i="4"/>
  <c r="AM80" i="4"/>
  <c r="AO80" i="4" s="1"/>
  <c r="CZ41" i="4"/>
  <c r="CY42" i="4"/>
  <c r="CP45" i="4"/>
  <c r="CR45" i="4" s="1"/>
  <c r="AN80" i="4"/>
  <c r="CI50" i="4"/>
  <c r="CN46" i="4"/>
  <c r="CE54" i="4"/>
  <c r="DA41" i="4"/>
  <c r="CX43" i="4"/>
  <c r="CL47" i="4"/>
  <c r="AL81" i="4"/>
  <c r="CI49" i="4"/>
  <c r="CJ49" i="4"/>
  <c r="CH51" i="4"/>
  <c r="CG52" i="4"/>
  <c r="CQ45" i="4"/>
  <c r="CS44" i="4"/>
  <c r="CG51" i="4"/>
  <c r="CW43" i="4"/>
  <c r="CM47" i="4"/>
  <c r="CM46" i="4"/>
  <c r="CH50" i="4"/>
  <c r="CR44" i="4"/>
  <c r="CF53" i="4"/>
  <c r="CK48" i="4"/>
  <c r="CL48" i="4"/>
  <c r="CD54" i="4"/>
  <c r="CF52" i="4"/>
  <c r="CE53" i="4"/>
  <c r="K91" i="4"/>
  <c r="J92" i="4"/>
  <c r="AH82" i="4"/>
  <c r="AJ82" i="4" s="1"/>
  <c r="X85" i="4"/>
  <c r="Z85" i="4" s="1"/>
  <c r="AE83" i="4"/>
  <c r="R87" i="4"/>
  <c r="T87" i="4" s="1"/>
  <c r="V86" i="4"/>
  <c r="X86" i="4" s="1"/>
  <c r="S87" i="4"/>
  <c r="AK81" i="4"/>
  <c r="AM81" i="4" s="1"/>
  <c r="BI70" i="4"/>
  <c r="AZ75" i="4"/>
  <c r="BB75" i="4" s="1"/>
  <c r="P88" i="4"/>
  <c r="R88" i="4" s="1"/>
  <c r="Q88" i="4"/>
  <c r="AR79" i="4"/>
  <c r="AS79" i="4"/>
  <c r="AD83" i="4"/>
  <c r="AF83" i="4" s="1"/>
  <c r="AC84" i="4"/>
  <c r="BB74" i="4"/>
  <c r="BD74" i="4" s="1"/>
  <c r="W86" i="4"/>
  <c r="Y85" i="4"/>
  <c r="AU78" i="4"/>
  <c r="BD73" i="4"/>
  <c r="BC74" i="4"/>
  <c r="BE73" i="4"/>
  <c r="AV76" i="4"/>
  <c r="AW76" i="4"/>
  <c r="AU77" i="4"/>
  <c r="AB84" i="4"/>
  <c r="AD84" i="4" s="1"/>
  <c r="BA75" i="4"/>
  <c r="AV77" i="4"/>
  <c r="AT78" i="4"/>
  <c r="L90" i="4"/>
  <c r="N89" i="4"/>
  <c r="AI82" i="4"/>
  <c r="M89" i="4"/>
  <c r="G95" i="4"/>
  <c r="F96" i="4"/>
  <c r="I93" i="4"/>
  <c r="H94" i="4"/>
  <c r="AT79" i="4" l="1"/>
  <c r="BK69" i="4"/>
  <c r="BL67" i="4"/>
  <c r="BM66" i="4"/>
  <c r="BK68" i="4"/>
  <c r="BH72" i="4"/>
  <c r="BJ72" i="4" s="1"/>
  <c r="BL68" i="4"/>
  <c r="BJ70" i="4"/>
  <c r="BK71" i="4" s="1"/>
  <c r="BO64" i="4"/>
  <c r="I105" i="3" a="1"/>
  <c r="I105" i="3" s="1"/>
  <c r="J105" i="3" s="1"/>
  <c r="I106" i="3" s="1" a="1"/>
  <c r="I106" i="3" s="1"/>
  <c r="BP63" i="4"/>
  <c r="BR63" i="4" s="1"/>
  <c r="BI72" i="4"/>
  <c r="BL69" i="4"/>
  <c r="CC56" i="4"/>
  <c r="CE56" i="4" s="1"/>
  <c r="AQ80" i="4"/>
  <c r="AP80" i="4"/>
  <c r="AR80" i="4" s="1"/>
  <c r="BV58" i="4"/>
  <c r="BW58" i="4"/>
  <c r="BM67" i="4"/>
  <c r="BU59" i="4"/>
  <c r="BV59" i="4"/>
  <c r="BO65" i="4"/>
  <c r="BN66" i="4"/>
  <c r="BT60" i="4"/>
  <c r="BU60" i="4"/>
  <c r="BT61" i="4"/>
  <c r="BS61" i="4"/>
  <c r="BN65" i="4"/>
  <c r="BS62" i="4"/>
  <c r="BR62" i="4"/>
  <c r="BP64" i="4"/>
  <c r="BW57" i="4"/>
  <c r="BX57" i="4"/>
  <c r="BQ63" i="4"/>
  <c r="DA42" i="4"/>
  <c r="BJ71" i="4"/>
  <c r="BK72" i="4" s="1"/>
  <c r="AO81" i="4"/>
  <c r="CP46" i="4"/>
  <c r="CN47" i="4"/>
  <c r="CZ43" i="4"/>
  <c r="K92" i="4"/>
  <c r="CG54" i="4"/>
  <c r="CK50" i="4"/>
  <c r="CT45" i="4"/>
  <c r="CY43" i="4"/>
  <c r="DA43" i="4" s="1"/>
  <c r="CF54" i="4"/>
  <c r="CN48" i="4"/>
  <c r="CD56" i="4"/>
  <c r="CI51" i="4"/>
  <c r="CI52" i="4"/>
  <c r="CJ51" i="4"/>
  <c r="CJ50" i="4"/>
  <c r="CO47" i="4"/>
  <c r="CG53" i="4"/>
  <c r="CL49" i="4"/>
  <c r="CH52" i="4"/>
  <c r="CF55" i="4"/>
  <c r="CT44" i="4"/>
  <c r="CV44" i="4" s="1"/>
  <c r="CH53" i="4"/>
  <c r="CU44" i="4"/>
  <c r="CS45" i="4"/>
  <c r="CK49" i="4"/>
  <c r="CE55" i="4"/>
  <c r="CM48" i="4"/>
  <c r="CO46" i="4"/>
  <c r="L91" i="4"/>
  <c r="AK82" i="4"/>
  <c r="AM82" i="4" s="1"/>
  <c r="AA85" i="4"/>
  <c r="AC85" i="4" s="1"/>
  <c r="Y86" i="4"/>
  <c r="AA86" i="4" s="1"/>
  <c r="U87" i="4"/>
  <c r="W87" i="4" s="1"/>
  <c r="V87" i="4"/>
  <c r="AN81" i="4"/>
  <c r="AP81" i="4" s="1"/>
  <c r="BK70" i="4"/>
  <c r="BC75" i="4"/>
  <c r="BE75" i="4" s="1"/>
  <c r="AH83" i="4"/>
  <c r="AG83" i="4"/>
  <c r="AI83" i="4" s="1"/>
  <c r="T88" i="4"/>
  <c r="S88" i="4"/>
  <c r="U88" i="4" s="1"/>
  <c r="AF84" i="4"/>
  <c r="AB85" i="4"/>
  <c r="Z86" i="4"/>
  <c r="AU79" i="4"/>
  <c r="AE84" i="4"/>
  <c r="AG84" i="4" s="1"/>
  <c r="AY76" i="4"/>
  <c r="AV79" i="4"/>
  <c r="BG73" i="4"/>
  <c r="BD75" i="4"/>
  <c r="BF73" i="4"/>
  <c r="BE74" i="4"/>
  <c r="BF74" i="4"/>
  <c r="AX77" i="4"/>
  <c r="AX76" i="4"/>
  <c r="AV78" i="4"/>
  <c r="AW78" i="4"/>
  <c r="AW77" i="4"/>
  <c r="P89" i="4"/>
  <c r="N90" i="4"/>
  <c r="M90" i="4"/>
  <c r="O90" i="4" s="1"/>
  <c r="O89" i="4"/>
  <c r="Q89" i="4" s="1"/>
  <c r="AL82" i="4"/>
  <c r="H95" i="4"/>
  <c r="J93" i="4"/>
  <c r="G96" i="4"/>
  <c r="F97" i="4"/>
  <c r="I94" i="4"/>
  <c r="BM69" i="4" l="1"/>
  <c r="BM68" i="4"/>
  <c r="BN69" i="4" s="1"/>
  <c r="BL70" i="4"/>
  <c r="BP65" i="4"/>
  <c r="BN67" i="4"/>
  <c r="AT80" i="4"/>
  <c r="BQ64" i="4"/>
  <c r="BS64" i="4" s="1"/>
  <c r="BM70" i="4"/>
  <c r="J106" i="3"/>
  <c r="I107" i="3" s="1" a="1"/>
  <c r="I107" i="3" s="1"/>
  <c r="J107" i="3" s="1"/>
  <c r="I108" i="3" s="1" a="1"/>
  <c r="I108" i="3" s="1"/>
  <c r="J108" i="3" s="1"/>
  <c r="AS80" i="4"/>
  <c r="AU80" i="4" s="1"/>
  <c r="BT63" i="4"/>
  <c r="BR64" i="4"/>
  <c r="BS63" i="4"/>
  <c r="BT62" i="4"/>
  <c r="BU62" i="4"/>
  <c r="BP66" i="4"/>
  <c r="BV60" i="4"/>
  <c r="BX59" i="4"/>
  <c r="BW59" i="4"/>
  <c r="BY58" i="4"/>
  <c r="BX58" i="4"/>
  <c r="BY57" i="4"/>
  <c r="CA57" i="4" s="1"/>
  <c r="BZ57" i="4"/>
  <c r="BO66" i="4"/>
  <c r="BP67" i="4" s="1"/>
  <c r="BO67" i="4"/>
  <c r="BN68" i="4"/>
  <c r="BQ65" i="4"/>
  <c r="BW60" i="4"/>
  <c r="BV61" i="4"/>
  <c r="BU61" i="4"/>
  <c r="L92" i="4"/>
  <c r="CR46" i="4"/>
  <c r="CQ47" i="4"/>
  <c r="AN82" i="4"/>
  <c r="AP82" i="4" s="1"/>
  <c r="AD85" i="4"/>
  <c r="AF85" i="4" s="1"/>
  <c r="CU45" i="4"/>
  <c r="CW45" i="4" s="1"/>
  <c r="CJ53" i="4"/>
  <c r="CG56" i="4"/>
  <c r="CV45" i="4"/>
  <c r="CP48" i="4"/>
  <c r="CX44" i="4"/>
  <c r="CP47" i="4"/>
  <c r="CL51" i="4"/>
  <c r="CK51" i="4"/>
  <c r="CF56" i="4"/>
  <c r="CH55" i="4"/>
  <c r="CG55" i="4"/>
  <c r="CM50" i="4"/>
  <c r="CO48" i="4"/>
  <c r="CJ52" i="4"/>
  <c r="CN49" i="4"/>
  <c r="CK52" i="4"/>
  <c r="CL50" i="4"/>
  <c r="CI54" i="4"/>
  <c r="CI53" i="4"/>
  <c r="CQ46" i="4"/>
  <c r="CS46" i="4" s="1"/>
  <c r="CM49" i="4"/>
  <c r="CW44" i="4"/>
  <c r="CH54" i="4"/>
  <c r="AQ81" i="4"/>
  <c r="AS81" i="4" s="1"/>
  <c r="BL72" i="4"/>
  <c r="AE85" i="4"/>
  <c r="AB86" i="4"/>
  <c r="AD86" i="4" s="1"/>
  <c r="Y87" i="4"/>
  <c r="X87" i="4"/>
  <c r="Z87" i="4" s="1"/>
  <c r="AR81" i="4"/>
  <c r="BL71" i="4"/>
  <c r="V88" i="4"/>
  <c r="X88" i="4" s="1"/>
  <c r="AC86" i="4"/>
  <c r="AJ83" i="4"/>
  <c r="AL83" i="4" s="1"/>
  <c r="AI84" i="4"/>
  <c r="W88" i="4"/>
  <c r="AH84" i="4"/>
  <c r="AJ84" i="4" s="1"/>
  <c r="AK83" i="4"/>
  <c r="BI73" i="4"/>
  <c r="BG75" i="4"/>
  <c r="Q90" i="4"/>
  <c r="BF75" i="4"/>
  <c r="J94" i="4"/>
  <c r="BH74" i="4"/>
  <c r="M91" i="4"/>
  <c r="S89" i="4"/>
  <c r="BG74" i="4"/>
  <c r="BH73" i="4"/>
  <c r="AX78" i="4"/>
  <c r="AW79" i="4"/>
  <c r="AZ76" i="4"/>
  <c r="BB76" i="4" s="1"/>
  <c r="AX79" i="4"/>
  <c r="AY77" i="4"/>
  <c r="AY78" i="4"/>
  <c r="BA76" i="4"/>
  <c r="AZ77" i="4"/>
  <c r="H96" i="4"/>
  <c r="N91" i="4"/>
  <c r="R89" i="4"/>
  <c r="T89" i="4" s="1"/>
  <c r="AO82" i="4"/>
  <c r="P90" i="4"/>
  <c r="R90" i="4" s="1"/>
  <c r="I95" i="4"/>
  <c r="K93" i="4"/>
  <c r="G97" i="4"/>
  <c r="F98" i="4"/>
  <c r="BO68" i="4" l="1"/>
  <c r="BN70" i="4"/>
  <c r="BM71" i="4"/>
  <c r="BN72" i="4" s="1"/>
  <c r="BR65" i="4"/>
  <c r="BO69" i="4"/>
  <c r="AW80" i="4"/>
  <c r="I109" i="3" a="1"/>
  <c r="I109" i="3" s="1"/>
  <c r="J109" i="3" s="1"/>
  <c r="AV80" i="4"/>
  <c r="AX80" i="4" s="1"/>
  <c r="BW61" i="4"/>
  <c r="BO70" i="4"/>
  <c r="BS65" i="4"/>
  <c r="BP69" i="4"/>
  <c r="CB57" i="4"/>
  <c r="CD57" i="4" s="1"/>
  <c r="BX61" i="4"/>
  <c r="CC57" i="4"/>
  <c r="BT65" i="4"/>
  <c r="BR66" i="4"/>
  <c r="BZ58" i="4"/>
  <c r="CA58" i="4"/>
  <c r="BY60" i="4"/>
  <c r="BU63" i="4"/>
  <c r="BV62" i="4"/>
  <c r="BW62" i="4"/>
  <c r="BU64" i="4"/>
  <c r="BQ68" i="4"/>
  <c r="BP68" i="4"/>
  <c r="BQ69" i="4" s="1"/>
  <c r="BV63" i="4"/>
  <c r="BQ67" i="4"/>
  <c r="BX60" i="4"/>
  <c r="BY59" i="4"/>
  <c r="BZ59" i="4"/>
  <c r="BQ66" i="4"/>
  <c r="BT64" i="4"/>
  <c r="BV64" i="4" s="1"/>
  <c r="M92" i="4"/>
  <c r="O92" i="4" s="1"/>
  <c r="CU46" i="4"/>
  <c r="AQ82" i="4"/>
  <c r="AS82" i="4" s="1"/>
  <c r="BC76" i="4"/>
  <c r="BE76" i="4" s="1"/>
  <c r="CI55" i="4"/>
  <c r="AG85" i="4"/>
  <c r="AI85" i="4" s="1"/>
  <c r="CY45" i="4"/>
  <c r="CQ48" i="4"/>
  <c r="CO50" i="4"/>
  <c r="CK53" i="4"/>
  <c r="CI56" i="4"/>
  <c r="CM52" i="4"/>
  <c r="CR47" i="4"/>
  <c r="CT47" i="4" s="1"/>
  <c r="CY44" i="4"/>
  <c r="DA44" i="4" s="1"/>
  <c r="CZ44" i="4"/>
  <c r="CO49" i="4"/>
  <c r="CK54" i="4"/>
  <c r="CX45" i="4"/>
  <c r="CH56" i="4"/>
  <c r="CS47" i="4"/>
  <c r="AU81" i="4"/>
  <c r="CJ54" i="4"/>
  <c r="CP49" i="4"/>
  <c r="CJ55" i="4"/>
  <c r="CL52" i="4"/>
  <c r="CM51" i="4"/>
  <c r="CL53" i="4"/>
  <c r="CN50" i="4"/>
  <c r="CN51" i="4"/>
  <c r="CR48" i="4"/>
  <c r="CT46" i="4"/>
  <c r="CV46" i="4" s="1"/>
  <c r="AT81" i="4"/>
  <c r="AV81" i="4" s="1"/>
  <c r="AA87" i="4"/>
  <c r="AC87" i="4" s="1"/>
  <c r="AH85" i="4"/>
  <c r="Z88" i="4"/>
  <c r="AE86" i="4"/>
  <c r="AG86" i="4" s="1"/>
  <c r="AB87" i="4"/>
  <c r="Y88" i="4"/>
  <c r="AA88" i="4" s="1"/>
  <c r="AF86" i="4"/>
  <c r="BN71" i="4"/>
  <c r="BM72" i="4"/>
  <c r="BO71" i="4"/>
  <c r="BP70" i="4"/>
  <c r="AN83" i="4"/>
  <c r="AM83" i="4"/>
  <c r="AO83" i="4" s="1"/>
  <c r="BK73" i="4"/>
  <c r="AL84" i="4"/>
  <c r="T90" i="4"/>
  <c r="AK84" i="4"/>
  <c r="AM84" i="4" s="1"/>
  <c r="N92" i="4"/>
  <c r="O91" i="4"/>
  <c r="Q91" i="4" s="1"/>
  <c r="P91" i="4"/>
  <c r="V89" i="4"/>
  <c r="BH75" i="4"/>
  <c r="BJ74" i="4"/>
  <c r="AY79" i="4"/>
  <c r="BI75" i="4"/>
  <c r="BB77" i="4"/>
  <c r="BJ73" i="4"/>
  <c r="BI74" i="4"/>
  <c r="BD76" i="4"/>
  <c r="BA78" i="4"/>
  <c r="U89" i="4"/>
  <c r="W89" i="4" s="1"/>
  <c r="BA77" i="4"/>
  <c r="BC77" i="4" s="1"/>
  <c r="AZ79" i="4"/>
  <c r="AZ78" i="4"/>
  <c r="S90" i="4"/>
  <c r="U90" i="4" s="1"/>
  <c r="L93" i="4"/>
  <c r="AR82" i="4"/>
  <c r="I96" i="4"/>
  <c r="J95" i="4"/>
  <c r="K94" i="4"/>
  <c r="G98" i="4"/>
  <c r="F99" i="4"/>
  <c r="H97" i="4"/>
  <c r="BP71" i="4" l="1"/>
  <c r="AY80" i="4"/>
  <c r="I110" i="3" a="1"/>
  <c r="I110" i="3" s="1"/>
  <c r="J110" i="3" s="1"/>
  <c r="BQ70" i="4"/>
  <c r="BY61" i="4"/>
  <c r="N93" i="4"/>
  <c r="BR69" i="4"/>
  <c r="BS67" i="4"/>
  <c r="BX63" i="4"/>
  <c r="BV65" i="4"/>
  <c r="CA59" i="4"/>
  <c r="CB59" i="4"/>
  <c r="BZ60" i="4"/>
  <c r="CA60" i="4"/>
  <c r="BR68" i="4"/>
  <c r="BX62" i="4"/>
  <c r="BY62" i="4"/>
  <c r="CB58" i="4"/>
  <c r="CD58" i="4" s="1"/>
  <c r="CC58" i="4"/>
  <c r="BW64" i="4"/>
  <c r="BT66" i="4"/>
  <c r="BW63" i="4"/>
  <c r="BX64" i="4" s="1"/>
  <c r="BS66" i="4"/>
  <c r="CF57" i="4"/>
  <c r="CE57" i="4"/>
  <c r="BR67" i="4"/>
  <c r="BS68" i="4" s="1"/>
  <c r="BZ61" i="4"/>
  <c r="BU65" i="4"/>
  <c r="BF76" i="4"/>
  <c r="BH76" i="4" s="1"/>
  <c r="AJ85" i="4"/>
  <c r="AL85" i="4" s="1"/>
  <c r="CX46" i="4"/>
  <c r="CJ56" i="4"/>
  <c r="AT82" i="4"/>
  <c r="AV82" i="4" s="1"/>
  <c r="CM53" i="4"/>
  <c r="CK55" i="4"/>
  <c r="CR49" i="4"/>
  <c r="AX81" i="4"/>
  <c r="CZ45" i="4"/>
  <c r="CS48" i="4"/>
  <c r="CU48" i="4" s="1"/>
  <c r="DA45" i="4"/>
  <c r="CO51" i="4"/>
  <c r="CQ49" i="4"/>
  <c r="CS49" i="4" s="1"/>
  <c r="CV47" i="4"/>
  <c r="CL55" i="4"/>
  <c r="CN53" i="4"/>
  <c r="CL54" i="4"/>
  <c r="CK56" i="4"/>
  <c r="CP51" i="4"/>
  <c r="CN52" i="4"/>
  <c r="CM54" i="4"/>
  <c r="CT48" i="4"/>
  <c r="CP50" i="4"/>
  <c r="CW46" i="4"/>
  <c r="CY46" i="4" s="1"/>
  <c r="CU47" i="4"/>
  <c r="CW47" i="4" s="1"/>
  <c r="CO52" i="4"/>
  <c r="CQ50" i="4"/>
  <c r="AK85" i="4"/>
  <c r="AW81" i="4"/>
  <c r="AY81" i="4" s="1"/>
  <c r="AD87" i="4"/>
  <c r="AF87" i="4" s="1"/>
  <c r="AB88" i="4"/>
  <c r="AD88" i="4" s="1"/>
  <c r="AH86" i="4"/>
  <c r="AJ86" i="4" s="1"/>
  <c r="AE87" i="4"/>
  <c r="AC88" i="4"/>
  <c r="AQ83" i="4"/>
  <c r="AI86" i="4"/>
  <c r="Y89" i="4"/>
  <c r="AN84" i="4"/>
  <c r="AP84" i="4" s="1"/>
  <c r="AP83" i="4"/>
  <c r="AR83" i="4" s="1"/>
  <c r="AO84" i="4"/>
  <c r="BP72" i="4"/>
  <c r="BO72" i="4"/>
  <c r="BQ72" i="4" s="1"/>
  <c r="BR70" i="4"/>
  <c r="BQ71" i="4"/>
  <c r="BM73" i="4"/>
  <c r="W90" i="4"/>
  <c r="BJ75" i="4"/>
  <c r="R91" i="4"/>
  <c r="P92" i="4"/>
  <c r="S91" i="4"/>
  <c r="Q92" i="4"/>
  <c r="AZ80" i="4"/>
  <c r="X89" i="4"/>
  <c r="Z89" i="4" s="1"/>
  <c r="V90" i="4"/>
  <c r="X90" i="4" s="1"/>
  <c r="M93" i="4"/>
  <c r="O93" i="4" s="1"/>
  <c r="BE77" i="4"/>
  <c r="BB79" i="4"/>
  <c r="BC78" i="4"/>
  <c r="BL73" i="4"/>
  <c r="BN73" i="4" s="1"/>
  <c r="BK75" i="4"/>
  <c r="BK74" i="4"/>
  <c r="BL74" i="4"/>
  <c r="BB78" i="4"/>
  <c r="BD77" i="4"/>
  <c r="BF77" i="4" s="1"/>
  <c r="BG76" i="4"/>
  <c r="BA79" i="4"/>
  <c r="BA80" i="4"/>
  <c r="J96" i="4"/>
  <c r="AU82" i="4"/>
  <c r="K95" i="4"/>
  <c r="L94" i="4"/>
  <c r="I97" i="4"/>
  <c r="G99" i="4"/>
  <c r="F100" i="4"/>
  <c r="H98" i="4"/>
  <c r="BR71" i="4" l="1"/>
  <c r="I111" i="3" a="1"/>
  <c r="I111" i="3" s="1"/>
  <c r="J111" i="3" s="1"/>
  <c r="I112" i="3" s="1" a="1"/>
  <c r="I112" i="3" s="1"/>
  <c r="J112" i="3" s="1"/>
  <c r="BS69" i="4"/>
  <c r="BT70" i="4" s="1"/>
  <c r="AM85" i="4"/>
  <c r="AO85" i="4" s="1"/>
  <c r="AW82" i="4"/>
  <c r="AY82" i="4" s="1"/>
  <c r="BY64" i="4"/>
  <c r="BS70" i="4"/>
  <c r="CB61" i="4"/>
  <c r="BT69" i="4"/>
  <c r="BT67" i="4"/>
  <c r="BU68" i="4" s="1"/>
  <c r="BY63" i="4"/>
  <c r="BZ64" i="4" s="1"/>
  <c r="CA62" i="4"/>
  <c r="CC60" i="4"/>
  <c r="CB60" i="4"/>
  <c r="BX65" i="4"/>
  <c r="CH57" i="4"/>
  <c r="CG57" i="4"/>
  <c r="BZ63" i="4"/>
  <c r="BW65" i="4"/>
  <c r="CF58" i="4"/>
  <c r="CA61" i="4"/>
  <c r="BT68" i="4"/>
  <c r="BU67" i="4"/>
  <c r="BV66" i="4"/>
  <c r="BU66" i="4"/>
  <c r="CE58" i="4"/>
  <c r="BZ62" i="4"/>
  <c r="CC59" i="4"/>
  <c r="CD59" i="4"/>
  <c r="DA46" i="4"/>
  <c r="CL56" i="4"/>
  <c r="CS50" i="4"/>
  <c r="CR50" i="4"/>
  <c r="CT50" i="4" s="1"/>
  <c r="AZ81" i="4"/>
  <c r="BB81" i="4" s="1"/>
  <c r="CY47" i="4"/>
  <c r="AN85" i="4"/>
  <c r="CQ52" i="4"/>
  <c r="CV48" i="4"/>
  <c r="CX48" i="4" s="1"/>
  <c r="CW48" i="4"/>
  <c r="CR51" i="4"/>
  <c r="CN55" i="4"/>
  <c r="CX47" i="4"/>
  <c r="CZ47" i="4" s="1"/>
  <c r="CP52" i="4"/>
  <c r="CM56" i="4"/>
  <c r="CP53" i="4"/>
  <c r="CO53" i="4"/>
  <c r="CO54" i="4"/>
  <c r="CN54" i="4"/>
  <c r="CU49" i="4"/>
  <c r="CQ51" i="4"/>
  <c r="CM55" i="4"/>
  <c r="CT49" i="4"/>
  <c r="CZ46" i="4"/>
  <c r="AE88" i="4"/>
  <c r="AG88" i="4" s="1"/>
  <c r="AK86" i="4"/>
  <c r="AM86" i="4" s="1"/>
  <c r="AH87" i="4"/>
  <c r="AG87" i="4"/>
  <c r="AI87" i="4" s="1"/>
  <c r="AF88" i="4"/>
  <c r="AS83" i="4"/>
  <c r="AU83" i="4" s="1"/>
  <c r="AB89" i="4"/>
  <c r="AT83" i="4"/>
  <c r="AR84" i="4"/>
  <c r="AL86" i="4"/>
  <c r="Z90" i="4"/>
  <c r="BL75" i="4"/>
  <c r="AQ84" i="4"/>
  <c r="AS84" i="4" s="1"/>
  <c r="BP73" i="4"/>
  <c r="BR72" i="4"/>
  <c r="BS71" i="4"/>
  <c r="BS72" i="4"/>
  <c r="BA81" i="4"/>
  <c r="N94" i="4"/>
  <c r="S92" i="4"/>
  <c r="U91" i="4"/>
  <c r="Q93" i="4"/>
  <c r="T91" i="4"/>
  <c r="V91" i="4" s="1"/>
  <c r="R92" i="4"/>
  <c r="T92" i="4" s="1"/>
  <c r="Y90" i="4"/>
  <c r="AA90" i="4" s="1"/>
  <c r="AA89" i="4"/>
  <c r="AC89" i="4" s="1"/>
  <c r="P93" i="4"/>
  <c r="R93" i="4" s="1"/>
  <c r="K96" i="4"/>
  <c r="BH77" i="4"/>
  <c r="BN74" i="4"/>
  <c r="BM74" i="4"/>
  <c r="BO73" i="4"/>
  <c r="BQ73" i="4" s="1"/>
  <c r="AX82" i="4"/>
  <c r="BM75" i="4"/>
  <c r="BG77" i="4"/>
  <c r="BI77" i="4" s="1"/>
  <c r="M94" i="4"/>
  <c r="O94" i="4" s="1"/>
  <c r="BJ76" i="4"/>
  <c r="BD78" i="4"/>
  <c r="BE78" i="4"/>
  <c r="L95" i="4"/>
  <c r="BC80" i="4"/>
  <c r="BC79" i="4"/>
  <c r="BI76" i="4"/>
  <c r="BD79" i="4"/>
  <c r="BB80" i="4"/>
  <c r="J97" i="4"/>
  <c r="G100" i="4"/>
  <c r="F101" i="4"/>
  <c r="I98" i="4"/>
  <c r="H99" i="4"/>
  <c r="BT71" i="4" l="1"/>
  <c r="BV67" i="4"/>
  <c r="AN86" i="4"/>
  <c r="AP86" i="4" s="1"/>
  <c r="I113" i="3" a="1"/>
  <c r="I113" i="3" s="1"/>
  <c r="J113" i="3" s="1"/>
  <c r="AP85" i="4"/>
  <c r="AZ82" i="4"/>
  <c r="BB82" i="4" s="1"/>
  <c r="BU70" i="4"/>
  <c r="BV69" i="4"/>
  <c r="CA64" i="4"/>
  <c r="BV68" i="4"/>
  <c r="CC62" i="4"/>
  <c r="CB62" i="4"/>
  <c r="CH58" i="4"/>
  <c r="BZ65" i="4"/>
  <c r="BW68" i="4"/>
  <c r="CI57" i="4"/>
  <c r="CJ57" i="4"/>
  <c r="BU69" i="4"/>
  <c r="BW69" i="4" s="1"/>
  <c r="CB63" i="4"/>
  <c r="BX66" i="4"/>
  <c r="CA63" i="4"/>
  <c r="CG58" i="4"/>
  <c r="CD60" i="4"/>
  <c r="CE60" i="4"/>
  <c r="BW67" i="4"/>
  <c r="BV70" i="4"/>
  <c r="CE59" i="4"/>
  <c r="CF59" i="4"/>
  <c r="BW66" i="4"/>
  <c r="BX67" i="4" s="1"/>
  <c r="CC61" i="4"/>
  <c r="CD61" i="4"/>
  <c r="BY65" i="4"/>
  <c r="AQ85" i="4"/>
  <c r="CS51" i="4"/>
  <c r="CU51" i="4" s="1"/>
  <c r="CU50" i="4"/>
  <c r="CZ48" i="4"/>
  <c r="AE89" i="4"/>
  <c r="CV50" i="4"/>
  <c r="DA47" i="4"/>
  <c r="CQ54" i="4"/>
  <c r="CP55" i="4"/>
  <c r="CO55" i="4"/>
  <c r="CP54" i="4"/>
  <c r="CT51" i="4"/>
  <c r="CY48" i="4"/>
  <c r="DA48" i="4" s="1"/>
  <c r="CR53" i="4"/>
  <c r="CR52" i="4"/>
  <c r="CN56" i="4"/>
  <c r="CQ53" i="4"/>
  <c r="CO56" i="4"/>
  <c r="CV49" i="4"/>
  <c r="CX49" i="4" s="1"/>
  <c r="CW49" i="4"/>
  <c r="CS52" i="4"/>
  <c r="AI88" i="4"/>
  <c r="AV83" i="4"/>
  <c r="AX83" i="4" s="1"/>
  <c r="BN75" i="4"/>
  <c r="AH88" i="4"/>
  <c r="AJ88" i="4" s="1"/>
  <c r="AW83" i="4"/>
  <c r="AJ87" i="4"/>
  <c r="AL87" i="4" s="1"/>
  <c r="AK87" i="4"/>
  <c r="X91" i="4"/>
  <c r="AT84" i="4"/>
  <c r="AV84" i="4" s="1"/>
  <c r="U92" i="4"/>
  <c r="W92" i="4" s="1"/>
  <c r="BS73" i="4"/>
  <c r="AC90" i="4"/>
  <c r="BC81" i="4"/>
  <c r="AO86" i="4"/>
  <c r="V92" i="4"/>
  <c r="W91" i="4"/>
  <c r="Y91" i="4" s="1"/>
  <c r="Q94" i="4"/>
  <c r="AB90" i="4"/>
  <c r="AD90" i="4" s="1"/>
  <c r="BU72" i="4"/>
  <c r="BT72" i="4"/>
  <c r="BU71" i="4"/>
  <c r="S93" i="4"/>
  <c r="U93" i="4" s="1"/>
  <c r="T93" i="4"/>
  <c r="AR85" i="4"/>
  <c r="K97" i="4"/>
  <c r="AU84" i="4"/>
  <c r="AD89" i="4"/>
  <c r="BA82" i="4"/>
  <c r="BO75" i="4"/>
  <c r="BK77" i="4"/>
  <c r="P94" i="4"/>
  <c r="R94" i="4" s="1"/>
  <c r="BJ77" i="4"/>
  <c r="BP74" i="4"/>
  <c r="BO74" i="4"/>
  <c r="M95" i="4"/>
  <c r="O95" i="4" s="1"/>
  <c r="BR73" i="4"/>
  <c r="BF79" i="4"/>
  <c r="N95" i="4"/>
  <c r="BD80" i="4"/>
  <c r="BE80" i="4"/>
  <c r="BK76" i="4"/>
  <c r="L96" i="4"/>
  <c r="BD81" i="4"/>
  <c r="BE79" i="4"/>
  <c r="BL76" i="4"/>
  <c r="BF78" i="4"/>
  <c r="BG78" i="4"/>
  <c r="I99" i="4"/>
  <c r="H100" i="4"/>
  <c r="G101" i="4"/>
  <c r="F102" i="4"/>
  <c r="J98" i="4"/>
  <c r="BC82" i="4" l="1"/>
  <c r="BE82" i="4" s="1"/>
  <c r="I114" i="3" a="1"/>
  <c r="I114" i="3" s="1"/>
  <c r="J114" i="3" s="1"/>
  <c r="I115" i="3" s="1" a="1"/>
  <c r="I115" i="3" s="1"/>
  <c r="J115" i="3" s="1"/>
  <c r="AS85" i="4"/>
  <c r="AU85" i="4" s="1"/>
  <c r="BW70" i="4"/>
  <c r="AQ86" i="4"/>
  <c r="AS86" i="4" s="1"/>
  <c r="BV71" i="4"/>
  <c r="BY67" i="4"/>
  <c r="CB65" i="4"/>
  <c r="BX70" i="4"/>
  <c r="CH59" i="4"/>
  <c r="BY68" i="4"/>
  <c r="CJ58" i="4"/>
  <c r="BX69" i="4"/>
  <c r="CL57" i="4"/>
  <c r="CK57" i="4"/>
  <c r="CD62" i="4"/>
  <c r="CC64" i="4"/>
  <c r="CE62" i="4"/>
  <c r="CI58" i="4"/>
  <c r="CE61" i="4"/>
  <c r="CF61" i="4"/>
  <c r="CD63" i="4"/>
  <c r="CC63" i="4"/>
  <c r="BZ66" i="4"/>
  <c r="CA65" i="4"/>
  <c r="CG59" i="4"/>
  <c r="CG60" i="4"/>
  <c r="CF60" i="4"/>
  <c r="BY66" i="4"/>
  <c r="BZ67" i="4" s="1"/>
  <c r="BX68" i="4"/>
  <c r="BY69" i="4" s="1"/>
  <c r="CB64" i="4"/>
  <c r="CV51" i="4"/>
  <c r="CU52" i="4"/>
  <c r="CP56" i="4"/>
  <c r="CS53" i="4"/>
  <c r="CQ55" i="4"/>
  <c r="CT52" i="4"/>
  <c r="CV52" i="4" s="1"/>
  <c r="AY83" i="4"/>
  <c r="BA83" i="4" s="1"/>
  <c r="CZ49" i="4"/>
  <c r="CT53" i="4"/>
  <c r="CX50" i="4"/>
  <c r="CS54" i="4"/>
  <c r="CR54" i="4"/>
  <c r="CR55" i="4"/>
  <c r="CY49" i="4"/>
  <c r="DA49" i="4" s="1"/>
  <c r="CQ56" i="4"/>
  <c r="CW51" i="4"/>
  <c r="CW50" i="4"/>
  <c r="CY50" i="4" s="1"/>
  <c r="AA91" i="4"/>
  <c r="AZ83" i="4"/>
  <c r="AK88" i="4"/>
  <c r="AM88" i="4" s="1"/>
  <c r="AN87" i="4"/>
  <c r="AM87" i="4"/>
  <c r="AO87" i="4" s="1"/>
  <c r="AL88" i="4"/>
  <c r="Z91" i="4"/>
  <c r="AB91" i="4" s="1"/>
  <c r="AR86" i="4"/>
  <c r="AX84" i="4"/>
  <c r="X92" i="4"/>
  <c r="Z92" i="4" s="1"/>
  <c r="AF90" i="4"/>
  <c r="Y92" i="4"/>
  <c r="T94" i="4"/>
  <c r="AE90" i="4"/>
  <c r="BD82" i="4"/>
  <c r="BU73" i="4"/>
  <c r="V93" i="4"/>
  <c r="X93" i="4" s="1"/>
  <c r="AT85" i="4"/>
  <c r="W93" i="4"/>
  <c r="BW71" i="4"/>
  <c r="BV72" i="4"/>
  <c r="AW84" i="4"/>
  <c r="N96" i="4"/>
  <c r="BQ75" i="4"/>
  <c r="AF89" i="4"/>
  <c r="AG89" i="4"/>
  <c r="P95" i="4"/>
  <c r="R95" i="4" s="1"/>
  <c r="S94" i="4"/>
  <c r="U94" i="4" s="1"/>
  <c r="BR74" i="4"/>
  <c r="Q95" i="4"/>
  <c r="BF81" i="4"/>
  <c r="BL77" i="4"/>
  <c r="M96" i="4"/>
  <c r="BM77" i="4"/>
  <c r="BQ74" i="4"/>
  <c r="BT73" i="4"/>
  <c r="BG80" i="4"/>
  <c r="BP75" i="4"/>
  <c r="BE81" i="4"/>
  <c r="BH79" i="4"/>
  <c r="BN76" i="4"/>
  <c r="L97" i="4"/>
  <c r="BG79" i="4"/>
  <c r="BH78" i="4"/>
  <c r="BJ78" i="4" s="1"/>
  <c r="BI78" i="4"/>
  <c r="BM76" i="4"/>
  <c r="BO76" i="4" s="1"/>
  <c r="BF80" i="4"/>
  <c r="I100" i="4"/>
  <c r="K98" i="4"/>
  <c r="G102" i="4"/>
  <c r="F103" i="4"/>
  <c r="H101" i="4"/>
  <c r="J99" i="4"/>
  <c r="AV85" i="4" l="1"/>
  <c r="CA67" i="4"/>
  <c r="BX71" i="4"/>
  <c r="BW72" i="4"/>
  <c r="AT86" i="4"/>
  <c r="AV86" i="4" s="1"/>
  <c r="I116" i="3" a="1"/>
  <c r="I116" i="3" s="1"/>
  <c r="J116" i="3" s="1"/>
  <c r="I117" i="3" s="1" a="1"/>
  <c r="I117" i="3" s="1"/>
  <c r="J117" i="3" s="1"/>
  <c r="CE64" i="4"/>
  <c r="BZ70" i="4"/>
  <c r="CH60" i="4"/>
  <c r="CI60" i="4"/>
  <c r="BY70" i="4"/>
  <c r="CL58" i="4"/>
  <c r="CN57" i="4"/>
  <c r="CM57" i="4"/>
  <c r="CK58" i="4"/>
  <c r="CM58" i="4" s="1"/>
  <c r="CA66" i="4"/>
  <c r="CB67" i="4" s="1"/>
  <c r="BZ68" i="4"/>
  <c r="CA68" i="4"/>
  <c r="CI59" i="4"/>
  <c r="CH61" i="4"/>
  <c r="CG61" i="4"/>
  <c r="BZ69" i="4"/>
  <c r="CB66" i="4"/>
  <c r="CD65" i="4"/>
  <c r="CJ59" i="4"/>
  <c r="CD64" i="4"/>
  <c r="CF63" i="4"/>
  <c r="CE63" i="4"/>
  <c r="CC65" i="4"/>
  <c r="CF62" i="4"/>
  <c r="CG62" i="4"/>
  <c r="CR56" i="4"/>
  <c r="CT54" i="4"/>
  <c r="CW52" i="4"/>
  <c r="CS56" i="4"/>
  <c r="CT55" i="4"/>
  <c r="DA50" i="4"/>
  <c r="BC83" i="4"/>
  <c r="BB83" i="4"/>
  <c r="AN88" i="4"/>
  <c r="AP88" i="4" s="1"/>
  <c r="AD91" i="4"/>
  <c r="AC91" i="4"/>
  <c r="CX52" i="4"/>
  <c r="CU53" i="4"/>
  <c r="CW53" i="4" s="1"/>
  <c r="CY51" i="4"/>
  <c r="CZ50" i="4"/>
  <c r="CX51" i="4"/>
  <c r="CZ51" i="4" s="1"/>
  <c r="CS55" i="4"/>
  <c r="CU54" i="4"/>
  <c r="CV53" i="4"/>
  <c r="AP87" i="4"/>
  <c r="AR87" i="4" s="1"/>
  <c r="AO88" i="4"/>
  <c r="AQ87" i="4"/>
  <c r="AZ84" i="4"/>
  <c r="BF82" i="4"/>
  <c r="AY84" i="4"/>
  <c r="BA84" i="4" s="1"/>
  <c r="AA92" i="4"/>
  <c r="AC92" i="4" s="1"/>
  <c r="AB92" i="4"/>
  <c r="Y93" i="4"/>
  <c r="AA93" i="4" s="1"/>
  <c r="AG90" i="4"/>
  <c r="AH90" i="4"/>
  <c r="AU86" i="4"/>
  <c r="AW85" i="4"/>
  <c r="AY85" i="4" s="1"/>
  <c r="Z93" i="4"/>
  <c r="V94" i="4"/>
  <c r="X94" i="4" s="1"/>
  <c r="BT74" i="4"/>
  <c r="BX72" i="4"/>
  <c r="AX85" i="4"/>
  <c r="P96" i="4"/>
  <c r="BY71" i="4"/>
  <c r="S95" i="4"/>
  <c r="U95" i="4" s="1"/>
  <c r="T95" i="4"/>
  <c r="AI89" i="4"/>
  <c r="AH89" i="4"/>
  <c r="BO77" i="4"/>
  <c r="O96" i="4"/>
  <c r="Q96" i="4" s="1"/>
  <c r="N97" i="4"/>
  <c r="W94" i="4"/>
  <c r="BG81" i="4"/>
  <c r="M97" i="4"/>
  <c r="O97" i="4" s="1"/>
  <c r="BR75" i="4"/>
  <c r="BS75" i="4"/>
  <c r="BV73" i="4"/>
  <c r="BS74" i="4"/>
  <c r="BW73" i="4"/>
  <c r="BG82" i="4"/>
  <c r="BQ76" i="4"/>
  <c r="BI80" i="4"/>
  <c r="BK78" i="4"/>
  <c r="BM78" i="4" s="1"/>
  <c r="BP76" i="4"/>
  <c r="BR76" i="4" s="1"/>
  <c r="BI79" i="4"/>
  <c r="BK79" i="4" s="1"/>
  <c r="BH81" i="4"/>
  <c r="BJ79" i="4"/>
  <c r="BN77" i="4"/>
  <c r="BH80" i="4"/>
  <c r="BL78" i="4"/>
  <c r="H102" i="4"/>
  <c r="K99" i="4"/>
  <c r="J100" i="4"/>
  <c r="I101" i="4"/>
  <c r="G103" i="4"/>
  <c r="F104" i="4"/>
  <c r="L98" i="4"/>
  <c r="BX73" i="4" l="1"/>
  <c r="BZ71" i="4"/>
  <c r="CC67" i="4"/>
  <c r="BY72" i="4"/>
  <c r="BZ73" i="4" s="1"/>
  <c r="AW86" i="4"/>
  <c r="AY86" i="4" s="1"/>
  <c r="I118" i="3" a="1"/>
  <c r="I118" i="3" s="1"/>
  <c r="J118" i="3" s="1"/>
  <c r="I119" i="3" s="1" a="1"/>
  <c r="I119" i="3" s="1"/>
  <c r="J119" i="3" s="1"/>
  <c r="CB69" i="4"/>
  <c r="CA71" i="4"/>
  <c r="CF65" i="4"/>
  <c r="CO57" i="4"/>
  <c r="CP57" i="4"/>
  <c r="CA70" i="4"/>
  <c r="CG63" i="4"/>
  <c r="CH63" i="4"/>
  <c r="CA69" i="4"/>
  <c r="CC68" i="4"/>
  <c r="CB68" i="4"/>
  <c r="CE65" i="4"/>
  <c r="CL59" i="4"/>
  <c r="CD66" i="4"/>
  <c r="CJ60" i="4"/>
  <c r="CK60" i="4"/>
  <c r="CB70" i="4"/>
  <c r="CH62" i="4"/>
  <c r="CI62" i="4"/>
  <c r="CF64" i="4"/>
  <c r="CG64" i="4"/>
  <c r="CC66" i="4"/>
  <c r="CJ61" i="4"/>
  <c r="CI61" i="4"/>
  <c r="CK59" i="4"/>
  <c r="CN59" i="4" s="1"/>
  <c r="CO58" i="4"/>
  <c r="CN58" i="4"/>
  <c r="CU56" i="4"/>
  <c r="AF91" i="4"/>
  <c r="BE83" i="4"/>
  <c r="BD83" i="4"/>
  <c r="BF83" i="4" s="1"/>
  <c r="CX53" i="4"/>
  <c r="AS87" i="4"/>
  <c r="AU87" i="4" s="1"/>
  <c r="AQ88" i="4"/>
  <c r="AS88" i="4" s="1"/>
  <c r="AE91" i="4"/>
  <c r="AG91" i="4" s="1"/>
  <c r="CW54" i="4"/>
  <c r="DA51" i="4"/>
  <c r="CU55" i="4"/>
  <c r="CV55" i="4"/>
  <c r="CY53" i="4"/>
  <c r="CY52" i="4"/>
  <c r="DA52" i="4" s="1"/>
  <c r="CZ52" i="4"/>
  <c r="CV54" i="4"/>
  <c r="CX54" i="4" s="1"/>
  <c r="CT56" i="4"/>
  <c r="BB84" i="4"/>
  <c r="BD84" i="4" s="1"/>
  <c r="BC84" i="4"/>
  <c r="BH82" i="4"/>
  <c r="AE92" i="4"/>
  <c r="AD92" i="4"/>
  <c r="AB93" i="4"/>
  <c r="AD93" i="4" s="1"/>
  <c r="AJ90" i="4"/>
  <c r="AZ85" i="4"/>
  <c r="BB85" i="4" s="1"/>
  <c r="BV74" i="4"/>
  <c r="AX86" i="4"/>
  <c r="AC93" i="4"/>
  <c r="BA85" i="4"/>
  <c r="BZ72" i="4"/>
  <c r="H103" i="4"/>
  <c r="W95" i="4"/>
  <c r="R96" i="4"/>
  <c r="T96" i="4" s="1"/>
  <c r="S96" i="4"/>
  <c r="V95" i="4"/>
  <c r="X95" i="4" s="1"/>
  <c r="AK89" i="4"/>
  <c r="AJ89" i="4"/>
  <c r="AI90" i="4"/>
  <c r="Y94" i="4"/>
  <c r="AA94" i="4" s="1"/>
  <c r="Z94" i="4"/>
  <c r="BQ77" i="4"/>
  <c r="AR88" i="4"/>
  <c r="AT87" i="4"/>
  <c r="P97" i="4"/>
  <c r="R97" i="4" s="1"/>
  <c r="Q97" i="4"/>
  <c r="N98" i="4"/>
  <c r="BN78" i="4"/>
  <c r="BP78" i="4" s="1"/>
  <c r="BU75" i="4"/>
  <c r="BL79" i="4"/>
  <c r="BN79" i="4" s="1"/>
  <c r="BU74" i="4"/>
  <c r="BW74" i="4" s="1"/>
  <c r="BT75" i="4"/>
  <c r="BT76" i="4"/>
  <c r="BY73" i="4"/>
  <c r="BK80" i="4"/>
  <c r="BJ80" i="4"/>
  <c r="BL80" i="4" s="1"/>
  <c r="I102" i="4"/>
  <c r="BS76" i="4"/>
  <c r="BJ81" i="4"/>
  <c r="BI82" i="4"/>
  <c r="BP77" i="4"/>
  <c r="BM79" i="4"/>
  <c r="BI81" i="4"/>
  <c r="BO78" i="4"/>
  <c r="J101" i="4"/>
  <c r="L99" i="4"/>
  <c r="G104" i="4"/>
  <c r="F105" i="4"/>
  <c r="M98" i="4"/>
  <c r="O98" i="4" s="1"/>
  <c r="K100" i="4"/>
  <c r="CA72" i="4" l="1"/>
  <c r="AZ86" i="4"/>
  <c r="BB86" i="4" s="1"/>
  <c r="CC71" i="4"/>
  <c r="I120" i="3" a="1"/>
  <c r="I120" i="3" s="1"/>
  <c r="J120" i="3" s="1"/>
  <c r="I121" i="3" s="1" a="1"/>
  <c r="I121" i="3" s="1"/>
  <c r="J121" i="3" s="1"/>
  <c r="CM60" i="4"/>
  <c r="CB71" i="4"/>
  <c r="CC72" i="4" s="1"/>
  <c r="CJ62" i="4"/>
  <c r="CH65" i="4"/>
  <c r="CF66" i="4"/>
  <c r="CC69" i="4"/>
  <c r="CD70" i="4" s="1"/>
  <c r="CD68" i="4"/>
  <c r="CQ57" i="4"/>
  <c r="CR57" i="4"/>
  <c r="CD67" i="4"/>
  <c r="CK61" i="4"/>
  <c r="CL61" i="4"/>
  <c r="CG65" i="4"/>
  <c r="CI64" i="4"/>
  <c r="CH64" i="4"/>
  <c r="CL60" i="4"/>
  <c r="CE66" i="4"/>
  <c r="CJ63" i="4"/>
  <c r="CI63" i="4"/>
  <c r="CM59" i="4"/>
  <c r="CO59" i="4" s="1"/>
  <c r="CQ58" i="4"/>
  <c r="CP58" i="4"/>
  <c r="CD69" i="4"/>
  <c r="CC70" i="4"/>
  <c r="CE67" i="4"/>
  <c r="CK62" i="4"/>
  <c r="AH91" i="4"/>
  <c r="AJ91" i="4" s="1"/>
  <c r="BG83" i="4"/>
  <c r="BI83" i="4" s="1"/>
  <c r="CX55" i="4"/>
  <c r="AV87" i="4"/>
  <c r="AX87" i="4" s="1"/>
  <c r="BH83" i="4"/>
  <c r="AT88" i="4"/>
  <c r="AV88" i="4" s="1"/>
  <c r="AG92" i="4"/>
  <c r="AF92" i="4"/>
  <c r="BE84" i="4"/>
  <c r="BG84" i="4" s="1"/>
  <c r="CZ54" i="4"/>
  <c r="BF84" i="4"/>
  <c r="CW56" i="4"/>
  <c r="CV56" i="4"/>
  <c r="DA53" i="4"/>
  <c r="CW55" i="4"/>
  <c r="CY55" i="4" s="1"/>
  <c r="CZ53" i="4"/>
  <c r="CY54" i="4"/>
  <c r="AE93" i="4"/>
  <c r="BD85" i="4"/>
  <c r="BC85" i="4"/>
  <c r="BE85" i="4" s="1"/>
  <c r="BA86" i="4"/>
  <c r="BC86" i="4" s="1"/>
  <c r="AF93" i="4"/>
  <c r="V96" i="4"/>
  <c r="AI91" i="4"/>
  <c r="S97" i="4"/>
  <c r="U97" i="4" s="1"/>
  <c r="U96" i="4"/>
  <c r="I103" i="4"/>
  <c r="BR78" i="4"/>
  <c r="AB94" i="4"/>
  <c r="AD94" i="4" s="1"/>
  <c r="CB72" i="4"/>
  <c r="Q98" i="4"/>
  <c r="Z95" i="4"/>
  <c r="Y95" i="4"/>
  <c r="AA95" i="4" s="1"/>
  <c r="AM89" i="4"/>
  <c r="AK90" i="4"/>
  <c r="AL90" i="4"/>
  <c r="AL89" i="4"/>
  <c r="AN89" i="4" s="1"/>
  <c r="BX74" i="4"/>
  <c r="BZ74" i="4" s="1"/>
  <c r="AC94" i="4"/>
  <c r="AU88" i="4"/>
  <c r="BM80" i="4"/>
  <c r="BO80" i="4" s="1"/>
  <c r="AW87" i="4"/>
  <c r="T97" i="4"/>
  <c r="J102" i="4"/>
  <c r="BK81" i="4"/>
  <c r="BM81" i="4" s="1"/>
  <c r="CB73" i="4"/>
  <c r="BV75" i="4"/>
  <c r="BX75" i="4" s="1"/>
  <c r="BW75" i="4"/>
  <c r="BU76" i="4"/>
  <c r="BY74" i="4"/>
  <c r="CA73" i="4"/>
  <c r="BV76" i="4"/>
  <c r="BO79" i="4"/>
  <c r="BQ79" i="4" s="1"/>
  <c r="BR77" i="4"/>
  <c r="BK82" i="4"/>
  <c r="BN80" i="4"/>
  <c r="BP79" i="4"/>
  <c r="BL81" i="4"/>
  <c r="BJ82" i="4"/>
  <c r="BQ78" i="4"/>
  <c r="BS77" i="4"/>
  <c r="L100" i="4"/>
  <c r="N99" i="4"/>
  <c r="P98" i="4"/>
  <c r="R98" i="4" s="1"/>
  <c r="M99" i="4"/>
  <c r="G105" i="4"/>
  <c r="K101" i="4"/>
  <c r="H104" i="4"/>
  <c r="CG67" i="4" l="1"/>
  <c r="I122" i="3" a="1"/>
  <c r="I122" i="3" s="1"/>
  <c r="J122" i="3" s="1"/>
  <c r="I123" i="3" s="1" a="1"/>
  <c r="I123" i="3" s="1"/>
  <c r="J123" i="3" s="1"/>
  <c r="CM62" i="4"/>
  <c r="BJ83" i="4"/>
  <c r="BL83" i="4" s="1"/>
  <c r="CE71" i="4"/>
  <c r="CT57" i="4"/>
  <c r="CN60" i="4"/>
  <c r="CP60" i="4" s="1"/>
  <c r="CO60" i="4"/>
  <c r="CR58" i="4"/>
  <c r="CS58" i="4"/>
  <c r="CE70" i="4"/>
  <c r="CD71" i="4"/>
  <c r="CE72" i="4" s="1"/>
  <c r="CE69" i="4"/>
  <c r="CF68" i="4"/>
  <c r="CL63" i="4"/>
  <c r="CK63" i="4"/>
  <c r="CM61" i="4"/>
  <c r="CL62" i="4"/>
  <c r="CN61" i="4"/>
  <c r="CQ59" i="4"/>
  <c r="CJ65" i="4"/>
  <c r="CI65" i="4"/>
  <c r="CF67" i="4"/>
  <c r="CE68" i="4"/>
  <c r="CF69" i="4" s="1"/>
  <c r="CP59" i="4"/>
  <c r="CG66" i="4"/>
  <c r="CI66" i="4" s="1"/>
  <c r="CK64" i="4"/>
  <c r="CJ64" i="4"/>
  <c r="CS57" i="4"/>
  <c r="CU57" i="4" s="1"/>
  <c r="CH66" i="4"/>
  <c r="AK91" i="4"/>
  <c r="AM91" i="4" s="1"/>
  <c r="J103" i="4"/>
  <c r="AI92" i="4"/>
  <c r="AH92" i="4"/>
  <c r="AJ92" i="4" s="1"/>
  <c r="AG93" i="4"/>
  <c r="AW88" i="4"/>
  <c r="AY88" i="4" s="1"/>
  <c r="BG85" i="4"/>
  <c r="BI84" i="4"/>
  <c r="AH93" i="4"/>
  <c r="BH84" i="4"/>
  <c r="BJ84" i="4" s="1"/>
  <c r="DA54" i="4"/>
  <c r="CX56" i="4"/>
  <c r="CZ56" i="4" s="1"/>
  <c r="CZ55" i="4"/>
  <c r="CY56" i="4"/>
  <c r="BF85" i="4"/>
  <c r="DA55" i="4"/>
  <c r="BD86" i="4"/>
  <c r="BF86" i="4" s="1"/>
  <c r="BE86" i="4"/>
  <c r="X96" i="4"/>
  <c r="T98" i="4"/>
  <c r="AE94" i="4"/>
  <c r="AG94" i="4" s="1"/>
  <c r="AF94" i="4"/>
  <c r="W97" i="4"/>
  <c r="W96" i="4"/>
  <c r="Y96" i="4" s="1"/>
  <c r="CD72" i="4"/>
  <c r="AB95" i="4"/>
  <c r="AD95" i="4" s="1"/>
  <c r="V97" i="4"/>
  <c r="AC95" i="4"/>
  <c r="AN90" i="4"/>
  <c r="AP89" i="4"/>
  <c r="AM90" i="4"/>
  <c r="AL91" i="4"/>
  <c r="AO89" i="4"/>
  <c r="BW76" i="4"/>
  <c r="BY76" i="4" s="1"/>
  <c r="AX88" i="4"/>
  <c r="AY87" i="4"/>
  <c r="BA87" i="4" s="1"/>
  <c r="BY75" i="4"/>
  <c r="CA75" i="4" s="1"/>
  <c r="AZ87" i="4"/>
  <c r="BZ75" i="4"/>
  <c r="BO81" i="4"/>
  <c r="CA74" i="4"/>
  <c r="CC74" i="4" s="1"/>
  <c r="BX76" i="4"/>
  <c r="BQ80" i="4"/>
  <c r="CD73" i="4"/>
  <c r="CC73" i="4"/>
  <c r="CB74" i="4"/>
  <c r="N100" i="4"/>
  <c r="BS78" i="4"/>
  <c r="BL82" i="4"/>
  <c r="BK83" i="4"/>
  <c r="BU77" i="4"/>
  <c r="BR79" i="4"/>
  <c r="BN81" i="4"/>
  <c r="BT77" i="4"/>
  <c r="BP80" i="4"/>
  <c r="BS79" i="4"/>
  <c r="BM82" i="4"/>
  <c r="BT78" i="4"/>
  <c r="M100" i="4"/>
  <c r="O100" i="4" s="1"/>
  <c r="O99" i="4"/>
  <c r="Q99" i="4" s="1"/>
  <c r="P99" i="4"/>
  <c r="S98" i="4"/>
  <c r="U98" i="4" s="1"/>
  <c r="H105" i="4"/>
  <c r="I104" i="4"/>
  <c r="L101" i="4"/>
  <c r="K102" i="4"/>
  <c r="CQ60" i="4" l="1"/>
  <c r="CO61" i="4"/>
  <c r="CQ61" i="4" s="1"/>
  <c r="I124" i="3" a="1"/>
  <c r="I124" i="3" s="1"/>
  <c r="J124" i="3" s="1"/>
  <c r="F94" i="6" s="1" a="1"/>
  <c r="F94" i="6" s="1"/>
  <c r="H94" i="6" s="1"/>
  <c r="CI67" i="4"/>
  <c r="CM63" i="4"/>
  <c r="CM64" i="4"/>
  <c r="CV57" i="4"/>
  <c r="CX57" i="4" s="1"/>
  <c r="CW57" i="4"/>
  <c r="CR59" i="4"/>
  <c r="CP61" i="4"/>
  <c r="CG69" i="4"/>
  <c r="CU58" i="4"/>
  <c r="CR60" i="4"/>
  <c r="CJ66" i="4"/>
  <c r="CL65" i="4"/>
  <c r="CK65" i="4"/>
  <c r="CS59" i="4"/>
  <c r="CN62" i="4"/>
  <c r="CP62" i="4" s="1"/>
  <c r="CO62" i="4"/>
  <c r="CF71" i="4"/>
  <c r="CN63" i="4"/>
  <c r="CL64" i="4"/>
  <c r="CK66" i="4"/>
  <c r="CG68" i="4"/>
  <c r="CF70" i="4"/>
  <c r="CT58" i="4"/>
  <c r="CH67" i="4"/>
  <c r="CJ67" i="4" s="1"/>
  <c r="CH68" i="4"/>
  <c r="CG70" i="4"/>
  <c r="AK92" i="4"/>
  <c r="AM92" i="4" s="1"/>
  <c r="AI93" i="4"/>
  <c r="AK93" i="4" s="1"/>
  <c r="J104" i="4"/>
  <c r="AL92" i="4"/>
  <c r="AJ93" i="4"/>
  <c r="BI85" i="4"/>
  <c r="BK84" i="4"/>
  <c r="BM84" i="4" s="1"/>
  <c r="X97" i="4"/>
  <c r="Z97" i="4" s="1"/>
  <c r="BH85" i="4"/>
  <c r="BJ85" i="4" s="1"/>
  <c r="DA56" i="4"/>
  <c r="BG86" i="4"/>
  <c r="BH86" i="4"/>
  <c r="Z96" i="4"/>
  <c r="AB96" i="4" s="1"/>
  <c r="AA96" i="4"/>
  <c r="AH94" i="4"/>
  <c r="Y97" i="4"/>
  <c r="AI94" i="4"/>
  <c r="W98" i="4"/>
  <c r="AF95" i="4"/>
  <c r="CF72" i="4"/>
  <c r="AE95" i="4"/>
  <c r="AG95" i="4" s="1"/>
  <c r="BZ76" i="4"/>
  <c r="CB76" i="4" s="1"/>
  <c r="AO91" i="4"/>
  <c r="AN91" i="4"/>
  <c r="AQ89" i="4"/>
  <c r="AP90" i="4"/>
  <c r="AR89" i="4"/>
  <c r="AO90" i="4"/>
  <c r="AZ88" i="4"/>
  <c r="BB88" i="4" s="1"/>
  <c r="BC87" i="4"/>
  <c r="BB87" i="4"/>
  <c r="BA88" i="4"/>
  <c r="CA76" i="4"/>
  <c r="BV78" i="4"/>
  <c r="CB75" i="4"/>
  <c r="CD75" i="4" s="1"/>
  <c r="CE74" i="4"/>
  <c r="CD74" i="4"/>
  <c r="CE73" i="4"/>
  <c r="BS80" i="4"/>
  <c r="BN83" i="4"/>
  <c r="CF73" i="4"/>
  <c r="CC75" i="4"/>
  <c r="BQ81" i="4"/>
  <c r="BT79" i="4"/>
  <c r="BL84" i="4"/>
  <c r="BN82" i="4"/>
  <c r="BO82" i="4"/>
  <c r="BU79" i="4"/>
  <c r="BU78" i="4"/>
  <c r="BP81" i="4"/>
  <c r="BR81" i="4" s="1"/>
  <c r="BV77" i="4"/>
  <c r="BX77" i="4" s="1"/>
  <c r="BM83" i="4"/>
  <c r="R99" i="4"/>
  <c r="T99" i="4" s="1"/>
  <c r="BR80" i="4"/>
  <c r="BW77" i="4"/>
  <c r="M101" i="4"/>
  <c r="O101" i="4" s="1"/>
  <c r="N101" i="4"/>
  <c r="S99" i="4"/>
  <c r="V98" i="4"/>
  <c r="X98" i="4" s="1"/>
  <c r="Q100" i="4"/>
  <c r="P100" i="4"/>
  <c r="R100" i="4" s="1"/>
  <c r="I105" i="4"/>
  <c r="K103" i="4"/>
  <c r="L102" i="4"/>
  <c r="CS60" i="4" l="1"/>
  <c r="CU59" i="4"/>
  <c r="CR61" i="4"/>
  <c r="CG72" i="4"/>
  <c r="F76" i="6" a="1"/>
  <c r="F76" i="6" s="1"/>
  <c r="H76" i="6" s="1"/>
  <c r="F7" i="6" a="1"/>
  <c r="F7" i="6" s="1"/>
  <c r="H7" i="6" s="1"/>
  <c r="F45" i="6" a="1"/>
  <c r="F45" i="6" s="1"/>
  <c r="H45" i="6" s="1"/>
  <c r="F84" i="6" a="1"/>
  <c r="F84" i="6" s="1"/>
  <c r="H84" i="6" s="1"/>
  <c r="F77" i="6" a="1"/>
  <c r="F77" i="6" s="1"/>
  <c r="H77" i="6" s="1"/>
  <c r="F102" i="6" a="1"/>
  <c r="F102" i="6" s="1"/>
  <c r="H102" i="6" s="1"/>
  <c r="F22" i="6" a="1"/>
  <c r="F22" i="6" s="1"/>
  <c r="H22" i="6" s="1"/>
  <c r="F13" i="6" a="1"/>
  <c r="F13" i="6" s="1"/>
  <c r="H13" i="6" s="1"/>
  <c r="F95" i="6" a="1"/>
  <c r="F95" i="6" s="1"/>
  <c r="H95" i="6" s="1"/>
  <c r="F55" i="6" a="1"/>
  <c r="F55" i="6" s="1"/>
  <c r="H55" i="6" s="1"/>
  <c r="F65" i="6" a="1"/>
  <c r="F65" i="6" s="1"/>
  <c r="H65" i="6" s="1"/>
  <c r="F86" i="6" a="1"/>
  <c r="F86" i="6" s="1"/>
  <c r="H86" i="6" s="1"/>
  <c r="F66" i="6" a="1"/>
  <c r="F66" i="6" s="1"/>
  <c r="H66" i="6" s="1"/>
  <c r="F78" i="6" a="1"/>
  <c r="F78" i="6" s="1"/>
  <c r="H78" i="6" s="1"/>
  <c r="F41" i="6" a="1"/>
  <c r="F41" i="6" s="1"/>
  <c r="H41" i="6" s="1"/>
  <c r="F53" i="6" a="1"/>
  <c r="F53" i="6" s="1"/>
  <c r="H53" i="6" s="1"/>
  <c r="F101" i="6" a="1"/>
  <c r="F101" i="6" s="1"/>
  <c r="H101" i="6" s="1"/>
  <c r="F74" i="6" a="1"/>
  <c r="F74" i="6" s="1"/>
  <c r="H74" i="6" s="1"/>
  <c r="F100" i="6" a="1"/>
  <c r="F100" i="6" s="1"/>
  <c r="H100" i="6" s="1"/>
  <c r="F10" i="6" a="1"/>
  <c r="F10" i="6" s="1"/>
  <c r="H10" i="6" s="1"/>
  <c r="F63" i="6" a="1"/>
  <c r="F63" i="6" s="1"/>
  <c r="H63" i="6" s="1"/>
  <c r="F29" i="6" a="1"/>
  <c r="F29" i="6" s="1"/>
  <c r="H29" i="6" s="1"/>
  <c r="F61" i="6" a="1"/>
  <c r="F61" i="6" s="1"/>
  <c r="H61" i="6" s="1"/>
  <c r="F56" i="6" a="1"/>
  <c r="F56" i="6" s="1"/>
  <c r="H56" i="6" s="1"/>
  <c r="F26" i="6" a="1"/>
  <c r="F26" i="6" s="1"/>
  <c r="H26" i="6" s="1"/>
  <c r="F38" i="6" a="1"/>
  <c r="F38" i="6" s="1"/>
  <c r="H38" i="6" s="1"/>
  <c r="F62" i="6" a="1"/>
  <c r="F62" i="6" s="1"/>
  <c r="H62" i="6" s="1"/>
  <c r="F24" i="6" a="1"/>
  <c r="F24" i="6" s="1"/>
  <c r="H24" i="6" s="1"/>
  <c r="F8" i="6" a="1"/>
  <c r="F8" i="6" s="1"/>
  <c r="H8" i="6" s="1"/>
  <c r="F96" i="6" a="1"/>
  <c r="F96" i="6" s="1"/>
  <c r="H96" i="6" s="1"/>
  <c r="CZ57" i="4"/>
  <c r="CP63" i="4"/>
  <c r="F42" i="6" a="1"/>
  <c r="F42" i="6" s="1"/>
  <c r="H42" i="6" s="1"/>
  <c r="F23" i="6" a="1"/>
  <c r="F23" i="6" s="1"/>
  <c r="H23" i="6" s="1"/>
  <c r="F88" i="6" a="1"/>
  <c r="F88" i="6" s="1"/>
  <c r="H88" i="6" s="1"/>
  <c r="F5" i="6" a="1"/>
  <c r="F5" i="6" s="1"/>
  <c r="H5" i="6" s="1"/>
  <c r="F4" i="6" a="1"/>
  <c r="F4" i="6" s="1"/>
  <c r="H4" i="6" s="1"/>
  <c r="F25" i="6" a="1"/>
  <c r="F25" i="6" s="1"/>
  <c r="H25" i="6" s="1"/>
  <c r="F59" i="6" a="1"/>
  <c r="F59" i="6" s="1"/>
  <c r="H59" i="6" s="1"/>
  <c r="F32" i="6" a="1"/>
  <c r="F32" i="6" s="1"/>
  <c r="H32" i="6" s="1"/>
  <c r="F47" i="6" a="1"/>
  <c r="F47" i="6" s="1"/>
  <c r="H47" i="6" s="1"/>
  <c r="F87" i="6" a="1"/>
  <c r="F87" i="6" s="1"/>
  <c r="H87" i="6" s="1"/>
  <c r="F92" i="6" a="1"/>
  <c r="F92" i="6" s="1"/>
  <c r="H92" i="6" s="1"/>
  <c r="F44" i="6" a="1"/>
  <c r="F44" i="6" s="1"/>
  <c r="H44" i="6" s="1"/>
  <c r="F82" i="6" a="1"/>
  <c r="F82" i="6" s="1"/>
  <c r="H82" i="6" s="1"/>
  <c r="F40" i="6" a="1"/>
  <c r="F40" i="6" s="1"/>
  <c r="H40" i="6" s="1"/>
  <c r="F37" i="6" a="1"/>
  <c r="F37" i="6" s="1"/>
  <c r="H37" i="6" s="1"/>
  <c r="F70" i="6" a="1"/>
  <c r="F70" i="6" s="1"/>
  <c r="H70" i="6" s="1"/>
  <c r="F33" i="6" a="1"/>
  <c r="F33" i="6" s="1"/>
  <c r="H33" i="6" s="1"/>
  <c r="F64" i="6" a="1"/>
  <c r="F64" i="6" s="1"/>
  <c r="H64" i="6" s="1"/>
  <c r="F14" i="6" a="1"/>
  <c r="F14" i="6" s="1"/>
  <c r="H14" i="6" s="1"/>
  <c r="F49" i="6" a="1"/>
  <c r="F49" i="6" s="1"/>
  <c r="H49" i="6" s="1"/>
  <c r="F75" i="6" a="1"/>
  <c r="F75" i="6" s="1"/>
  <c r="H75" i="6" s="1"/>
  <c r="F3" i="6" a="1"/>
  <c r="F3" i="6" s="1"/>
  <c r="F85" i="6" a="1"/>
  <c r="F85" i="6" s="1"/>
  <c r="H85" i="6" s="1"/>
  <c r="F30" i="6" a="1"/>
  <c r="F30" i="6" s="1"/>
  <c r="H30" i="6" s="1"/>
  <c r="F90" i="6" a="1"/>
  <c r="F90" i="6" s="1"/>
  <c r="H90" i="6" s="1"/>
  <c r="F17" i="6" a="1"/>
  <c r="F17" i="6" s="1"/>
  <c r="H17" i="6" s="1"/>
  <c r="F36" i="6" a="1"/>
  <c r="F36" i="6" s="1"/>
  <c r="H36" i="6" s="1"/>
  <c r="F12" i="6" a="1"/>
  <c r="F12" i="6" s="1"/>
  <c r="H12" i="6" s="1"/>
  <c r="F27" i="6" a="1"/>
  <c r="F27" i="6" s="1"/>
  <c r="H27" i="6" s="1"/>
  <c r="F67" i="6" a="1"/>
  <c r="F67" i="6" s="1"/>
  <c r="H67" i="6" s="1"/>
  <c r="F6" i="6" a="1"/>
  <c r="F6" i="6" s="1"/>
  <c r="H6" i="6" s="1"/>
  <c r="F20" i="6" a="1"/>
  <c r="F20" i="6" s="1"/>
  <c r="H20" i="6" s="1"/>
  <c r="F9" i="6" a="1"/>
  <c r="F9" i="6" s="1"/>
  <c r="H9" i="6" s="1"/>
  <c r="F68" i="6" a="1"/>
  <c r="F68" i="6" s="1"/>
  <c r="H68" i="6" s="1"/>
  <c r="F52" i="6" a="1"/>
  <c r="F52" i="6" s="1"/>
  <c r="H52" i="6" s="1"/>
  <c r="F19" i="6" a="1"/>
  <c r="F19" i="6" s="1"/>
  <c r="H19" i="6" s="1"/>
  <c r="F91" i="6" a="1"/>
  <c r="F91" i="6" s="1"/>
  <c r="H91" i="6" s="1"/>
  <c r="F73" i="6" a="1"/>
  <c r="F73" i="6" s="1"/>
  <c r="H73" i="6" s="1"/>
  <c r="F21" i="6" a="1"/>
  <c r="F21" i="6" s="1"/>
  <c r="H21" i="6" s="1"/>
  <c r="F16" i="6" a="1"/>
  <c r="F16" i="6" s="1"/>
  <c r="H16" i="6" s="1"/>
  <c r="F18" i="6" a="1"/>
  <c r="F18" i="6" s="1"/>
  <c r="H18" i="6" s="1"/>
  <c r="F57" i="6" a="1"/>
  <c r="F57" i="6" s="1"/>
  <c r="H57" i="6" s="1"/>
  <c r="F48" i="6" a="1"/>
  <c r="F48" i="6" s="1"/>
  <c r="H48" i="6" s="1"/>
  <c r="F72" i="6" a="1"/>
  <c r="F72" i="6" s="1"/>
  <c r="H72" i="6" s="1"/>
  <c r="F99" i="6" a="1"/>
  <c r="F99" i="6" s="1"/>
  <c r="H99" i="6" s="1"/>
  <c r="F51" i="6" a="1"/>
  <c r="F51" i="6" s="1"/>
  <c r="H51" i="6" s="1"/>
  <c r="F50" i="6" a="1"/>
  <c r="F50" i="6" s="1"/>
  <c r="H50" i="6" s="1"/>
  <c r="F15" i="6" a="1"/>
  <c r="F15" i="6" s="1"/>
  <c r="H15" i="6" s="1"/>
  <c r="F58" i="6" a="1"/>
  <c r="F58" i="6" s="1"/>
  <c r="H58" i="6" s="1"/>
  <c r="F31" i="6" a="1"/>
  <c r="F31" i="6" s="1"/>
  <c r="H31" i="6" s="1"/>
  <c r="F60" i="6" a="1"/>
  <c r="F60" i="6" s="1"/>
  <c r="H60" i="6" s="1"/>
  <c r="F89" i="6" a="1"/>
  <c r="F89" i="6" s="1"/>
  <c r="H89" i="6" s="1"/>
  <c r="F43" i="6" a="1"/>
  <c r="F43" i="6" s="1"/>
  <c r="H43" i="6" s="1"/>
  <c r="F11" i="6" a="1"/>
  <c r="F11" i="6" s="1"/>
  <c r="H11" i="6" s="1"/>
  <c r="F71" i="6" a="1"/>
  <c r="F71" i="6" s="1"/>
  <c r="H71" i="6" s="1"/>
  <c r="F98" i="6" a="1"/>
  <c r="F98" i="6" s="1"/>
  <c r="H98" i="6" s="1"/>
  <c r="F39" i="6" a="1"/>
  <c r="F39" i="6" s="1"/>
  <c r="H39" i="6" s="1"/>
  <c r="F80" i="6" a="1"/>
  <c r="F80" i="6" s="1"/>
  <c r="H80" i="6" s="1"/>
  <c r="F97" i="6" a="1"/>
  <c r="F97" i="6" s="1"/>
  <c r="H97" i="6" s="1"/>
  <c r="F28" i="6" a="1"/>
  <c r="F28" i="6" s="1"/>
  <c r="H28" i="6" s="1"/>
  <c r="F81" i="6" a="1"/>
  <c r="F81" i="6" s="1"/>
  <c r="H81" i="6" s="1"/>
  <c r="F46" i="6" a="1"/>
  <c r="F46" i="6" s="1"/>
  <c r="H46" i="6" s="1"/>
  <c r="F34" i="6" a="1"/>
  <c r="F34" i="6" s="1"/>
  <c r="H34" i="6" s="1"/>
  <c r="F69" i="6" a="1"/>
  <c r="F69" i="6" s="1"/>
  <c r="H69" i="6" s="1"/>
  <c r="F54" i="6" a="1"/>
  <c r="F54" i="6" s="1"/>
  <c r="H54" i="6" s="1"/>
  <c r="F83" i="6" a="1"/>
  <c r="F83" i="6" s="1"/>
  <c r="H83" i="6" s="1"/>
  <c r="F93" i="6" a="1"/>
  <c r="F93" i="6" s="1"/>
  <c r="H93" i="6" s="1"/>
  <c r="F35" i="6" a="1"/>
  <c r="F35" i="6" s="1"/>
  <c r="H35" i="6" s="1"/>
  <c r="F79" i="6" a="1"/>
  <c r="F79" i="6" s="1"/>
  <c r="H79" i="6" s="1"/>
  <c r="AN92" i="4"/>
  <c r="AP92" i="4" s="1"/>
  <c r="CY57" i="4"/>
  <c r="DA57" i="4" s="1"/>
  <c r="CJ68" i="4"/>
  <c r="CQ62" i="4"/>
  <c r="CI69" i="4"/>
  <c r="CM66" i="4"/>
  <c r="CS61" i="4"/>
  <c r="CK67" i="4"/>
  <c r="CH71" i="4"/>
  <c r="CI68" i="4"/>
  <c r="CK68" i="4" s="1"/>
  <c r="CH69" i="4"/>
  <c r="CW58" i="4"/>
  <c r="CV58" i="4"/>
  <c r="CL66" i="4"/>
  <c r="CN65" i="4"/>
  <c r="CM65" i="4"/>
  <c r="CH70" i="4"/>
  <c r="CG71" i="4"/>
  <c r="CO64" i="4"/>
  <c r="CN64" i="4"/>
  <c r="CT60" i="4"/>
  <c r="CL67" i="4"/>
  <c r="CR62" i="4"/>
  <c r="CT59" i="4"/>
  <c r="CO63" i="4"/>
  <c r="AL93" i="4"/>
  <c r="AN93" i="4" s="1"/>
  <c r="AJ94" i="4"/>
  <c r="AL94" i="4" s="1"/>
  <c r="AM93" i="4"/>
  <c r="BI86" i="4"/>
  <c r="BK86" i="4" s="1"/>
  <c r="BK85" i="4"/>
  <c r="BM85" i="4" s="1"/>
  <c r="BL85" i="4"/>
  <c r="AA97" i="4"/>
  <c r="AC97" i="4" s="1"/>
  <c r="BJ86" i="4"/>
  <c r="AB97" i="4"/>
  <c r="AC96" i="4"/>
  <c r="AE96" i="4" s="1"/>
  <c r="AD96" i="4"/>
  <c r="AO92" i="4"/>
  <c r="AK94" i="4"/>
  <c r="Z98" i="4"/>
  <c r="AI95" i="4"/>
  <c r="AH95" i="4"/>
  <c r="AJ95" i="4" s="1"/>
  <c r="AQ91" i="4"/>
  <c r="BC88" i="4"/>
  <c r="AT89" i="4"/>
  <c r="AQ90" i="4"/>
  <c r="AP91" i="4"/>
  <c r="AR90" i="4"/>
  <c r="AS89" i="4"/>
  <c r="CC76" i="4"/>
  <c r="CE76" i="4" s="1"/>
  <c r="BD88" i="4"/>
  <c r="BD87" i="4"/>
  <c r="BE87" i="4"/>
  <c r="U99" i="4"/>
  <c r="W99" i="4" s="1"/>
  <c r="CE75" i="4"/>
  <c r="CD76" i="4"/>
  <c r="BO83" i="4"/>
  <c r="T100" i="4"/>
  <c r="BQ82" i="4"/>
  <c r="CG74" i="4"/>
  <c r="CF75" i="4"/>
  <c r="BY77" i="4"/>
  <c r="CA77" i="4" s="1"/>
  <c r="CG73" i="4"/>
  <c r="CF74" i="4"/>
  <c r="BP83" i="4"/>
  <c r="BN84" i="4"/>
  <c r="BO84" i="4"/>
  <c r="BT81" i="4"/>
  <c r="BW78" i="4"/>
  <c r="BY78" i="4" s="1"/>
  <c r="BV79" i="4"/>
  <c r="BS81" i="4"/>
  <c r="BZ77" i="4"/>
  <c r="BW79" i="4"/>
  <c r="BX78" i="4"/>
  <c r="BT80" i="4"/>
  <c r="BP82" i="4"/>
  <c r="BU80" i="4"/>
  <c r="S100" i="4"/>
  <c r="U100" i="4" s="1"/>
  <c r="Y98" i="4"/>
  <c r="AA98" i="4" s="1"/>
  <c r="M102" i="4"/>
  <c r="O102" i="4" s="1"/>
  <c r="N102" i="4"/>
  <c r="J105" i="4"/>
  <c r="K104" i="4"/>
  <c r="P101" i="4"/>
  <c r="R101" i="4" s="1"/>
  <c r="V99" i="4"/>
  <c r="Q101" i="4"/>
  <c r="L103" i="4"/>
  <c r="CT61" i="4" l="1"/>
  <c r="CH73" i="4"/>
  <c r="CS62" i="4"/>
  <c r="AV89" i="4"/>
  <c r="CI72" i="4"/>
  <c r="O10" i="7"/>
  <c r="E8" i="7"/>
  <c r="C8" i="7" s="1"/>
  <c r="D8" i="7" s="1"/>
  <c r="E7" i="7"/>
  <c r="C7" i="7" s="1"/>
  <c r="D7" i="7" s="1"/>
  <c r="E6" i="7"/>
  <c r="C6" i="7" s="1"/>
  <c r="D6" i="7" s="1"/>
  <c r="H3" i="6"/>
  <c r="E10" i="7"/>
  <c r="CJ69" i="4"/>
  <c r="CL69" i="4" s="1"/>
  <c r="CH72" i="4"/>
  <c r="CL68" i="4"/>
  <c r="CM67" i="4"/>
  <c r="CK69" i="4"/>
  <c r="CJ70" i="4"/>
  <c r="CU61" i="4"/>
  <c r="CN67" i="4"/>
  <c r="CV59" i="4"/>
  <c r="CX59" i="4" s="1"/>
  <c r="CV60" i="4"/>
  <c r="CN66" i="4"/>
  <c r="CO65" i="4"/>
  <c r="CP65" i="4"/>
  <c r="CI71" i="4"/>
  <c r="CQ63" i="4"/>
  <c r="CR63" i="4"/>
  <c r="CQ64" i="4"/>
  <c r="CP64" i="4"/>
  <c r="CO66" i="4"/>
  <c r="CI70" i="4"/>
  <c r="CT62" i="4"/>
  <c r="CW59" i="4"/>
  <c r="CU60" i="4"/>
  <c r="CX58" i="4"/>
  <c r="CY58" i="4"/>
  <c r="CM68" i="4"/>
  <c r="AO93" i="4"/>
  <c r="AQ93" i="4" s="1"/>
  <c r="AM94" i="4"/>
  <c r="AO94" i="4" s="1"/>
  <c r="BN85" i="4"/>
  <c r="BP85" i="4" s="1"/>
  <c r="BL86" i="4"/>
  <c r="BN86" i="4" s="1"/>
  <c r="BM86" i="4"/>
  <c r="AP93" i="4"/>
  <c r="AE97" i="4"/>
  <c r="AD97" i="4"/>
  <c r="AF97" i="4" s="1"/>
  <c r="AG96" i="4"/>
  <c r="AF96" i="4"/>
  <c r="AH96" i="4" s="1"/>
  <c r="AN94" i="4"/>
  <c r="AK95" i="4"/>
  <c r="AM95" i="4" s="1"/>
  <c r="AC98" i="4"/>
  <c r="AL95" i="4"/>
  <c r="BO85" i="4"/>
  <c r="CF76" i="4"/>
  <c r="AR92" i="4"/>
  <c r="AR91" i="4"/>
  <c r="AQ92" i="4"/>
  <c r="AU89" i="4"/>
  <c r="AT90" i="4"/>
  <c r="AS91" i="4"/>
  <c r="AS90" i="4"/>
  <c r="AU90" i="4" s="1"/>
  <c r="BF88" i="4"/>
  <c r="BF87" i="4"/>
  <c r="BH87" i="4" s="1"/>
  <c r="BG87" i="4"/>
  <c r="BE88" i="4"/>
  <c r="X99" i="4"/>
  <c r="Z99" i="4" s="1"/>
  <c r="CB77" i="4"/>
  <c r="CD77" i="4" s="1"/>
  <c r="BP84" i="4"/>
  <c r="V100" i="4"/>
  <c r="X100" i="4" s="1"/>
  <c r="BR83" i="4"/>
  <c r="CG76" i="4"/>
  <c r="BQ84" i="4"/>
  <c r="S101" i="4"/>
  <c r="U101" i="4" s="1"/>
  <c r="CH74" i="4"/>
  <c r="CH75" i="4"/>
  <c r="CA78" i="4"/>
  <c r="CG75" i="4"/>
  <c r="BV80" i="4"/>
  <c r="BX80" i="4" s="1"/>
  <c r="K105" i="4"/>
  <c r="BS82" i="4"/>
  <c r="BU81" i="4"/>
  <c r="CC77" i="4"/>
  <c r="BZ78" i="4"/>
  <c r="BV81" i="4"/>
  <c r="AB98" i="4"/>
  <c r="AD98" i="4" s="1"/>
  <c r="BQ83" i="4"/>
  <c r="BR82" i="4"/>
  <c r="BY79" i="4"/>
  <c r="BX79" i="4"/>
  <c r="BW80" i="4"/>
  <c r="P102" i="4"/>
  <c r="R102" i="4" s="1"/>
  <c r="Q102" i="4"/>
  <c r="M103" i="4"/>
  <c r="O103" i="4" s="1"/>
  <c r="N103" i="4"/>
  <c r="Y99" i="4"/>
  <c r="T101" i="4"/>
  <c r="W100" i="4"/>
  <c r="L104" i="4"/>
  <c r="CI74" i="4" l="1"/>
  <c r="CU62" i="4"/>
  <c r="AX89" i="4"/>
  <c r="CO67" i="4"/>
  <c r="CM69" i="4"/>
  <c r="CJ72" i="4"/>
  <c r="CK70" i="4"/>
  <c r="CL70" i="4"/>
  <c r="CJ73" i="4"/>
  <c r="D9" i="7"/>
  <c r="CI73" i="4"/>
  <c r="E9" i="7"/>
  <c r="Q7" i="7"/>
  <c r="M7" i="7" s="1"/>
  <c r="Q10" i="7"/>
  <c r="Q8" i="7"/>
  <c r="M8" i="7" s="1"/>
  <c r="Q6" i="7"/>
  <c r="M6" i="7" s="1"/>
  <c r="CN68" i="4"/>
  <c r="AP94" i="4"/>
  <c r="AR94" i="4" s="1"/>
  <c r="CM70" i="4"/>
  <c r="CW61" i="4"/>
  <c r="DA58" i="4"/>
  <c r="CZ58" i="4"/>
  <c r="CR64" i="4"/>
  <c r="CS64" i="4"/>
  <c r="CY59" i="4"/>
  <c r="CZ59" i="4"/>
  <c r="CK71" i="4"/>
  <c r="CQ65" i="4"/>
  <c r="CR65" i="4"/>
  <c r="CP67" i="4"/>
  <c r="CN69" i="4"/>
  <c r="CO68" i="4"/>
  <c r="CX60" i="4"/>
  <c r="CJ71" i="4"/>
  <c r="CQ66" i="4"/>
  <c r="CP66" i="4"/>
  <c r="CV61" i="4"/>
  <c r="CV62" i="4"/>
  <c r="CT63" i="4"/>
  <c r="CS63" i="4"/>
  <c r="CW60" i="4"/>
  <c r="BO86" i="4"/>
  <c r="BQ86" i="4" s="1"/>
  <c r="AJ96" i="4"/>
  <c r="AR93" i="4"/>
  <c r="AQ94" i="4"/>
  <c r="AN95" i="4"/>
  <c r="AP95" i="4" s="1"/>
  <c r="AO95" i="4"/>
  <c r="AG97" i="4"/>
  <c r="AI97" i="4" s="1"/>
  <c r="AI96" i="4"/>
  <c r="AK96" i="4" s="1"/>
  <c r="AH97" i="4"/>
  <c r="BP86" i="4"/>
  <c r="BQ85" i="4"/>
  <c r="AS93" i="4"/>
  <c r="AA99" i="4"/>
  <c r="AC99" i="4" s="1"/>
  <c r="AS92" i="4"/>
  <c r="Y100" i="4"/>
  <c r="AA100" i="4" s="1"/>
  <c r="AT92" i="4"/>
  <c r="AW89" i="4"/>
  <c r="AY89" i="4" s="1"/>
  <c r="AW90" i="4"/>
  <c r="AV90" i="4"/>
  <c r="AT91" i="4"/>
  <c r="AU91" i="4"/>
  <c r="BG88" i="4"/>
  <c r="BI88" i="4" s="1"/>
  <c r="BH88" i="4"/>
  <c r="BI87" i="4"/>
  <c r="BK87" i="4" s="1"/>
  <c r="BJ87" i="4"/>
  <c r="CF77" i="4"/>
  <c r="V101" i="4"/>
  <c r="X101" i="4" s="1"/>
  <c r="BU82" i="4"/>
  <c r="CI75" i="4"/>
  <c r="CI76" i="4"/>
  <c r="BY80" i="4"/>
  <c r="CH76" i="4"/>
  <c r="S102" i="4"/>
  <c r="U102" i="4" s="1"/>
  <c r="N104" i="4"/>
  <c r="AE98" i="4"/>
  <c r="AG98" i="4" s="1"/>
  <c r="AF98" i="4"/>
  <c r="CA79" i="4"/>
  <c r="BS83" i="4"/>
  <c r="BR85" i="4"/>
  <c r="BX81" i="4"/>
  <c r="CB78" i="4"/>
  <c r="BT83" i="4"/>
  <c r="BZ80" i="4"/>
  <c r="CE77" i="4"/>
  <c r="BW81" i="4"/>
  <c r="BY81" i="4" s="1"/>
  <c r="BZ79" i="4"/>
  <c r="CB79" i="4" s="1"/>
  <c r="BT82" i="4"/>
  <c r="BR84" i="4"/>
  <c r="BS84" i="4"/>
  <c r="CC78" i="4"/>
  <c r="Q103" i="4"/>
  <c r="AB99" i="4"/>
  <c r="Z100" i="4"/>
  <c r="P103" i="4"/>
  <c r="R103" i="4" s="1"/>
  <c r="W101" i="4"/>
  <c r="T102" i="4"/>
  <c r="L105" i="4"/>
  <c r="M104" i="4"/>
  <c r="O104" i="4" s="1"/>
  <c r="CJ75" i="4" l="1"/>
  <c r="CP68" i="4"/>
  <c r="CL72" i="4"/>
  <c r="CK73" i="4"/>
  <c r="CJ74" i="4"/>
  <c r="CK75" i="4" s="1"/>
  <c r="CN70" i="4"/>
  <c r="AT93" i="4"/>
  <c r="CO69" i="4"/>
  <c r="CK74" i="4"/>
  <c r="N6" i="7"/>
  <c r="O6" i="7"/>
  <c r="P6" i="7"/>
  <c r="N8" i="7"/>
  <c r="O8" i="7"/>
  <c r="P8" i="7"/>
  <c r="Q9" i="7"/>
  <c r="O7" i="7"/>
  <c r="N7" i="7"/>
  <c r="P7" i="7"/>
  <c r="CR67" i="4"/>
  <c r="CU63" i="4"/>
  <c r="CW63" i="4" s="1"/>
  <c r="CV63" i="4"/>
  <c r="CK72" i="4"/>
  <c r="CP69" i="4"/>
  <c r="CL71" i="4"/>
  <c r="CY61" i="4"/>
  <c r="CX61" i="4"/>
  <c r="CM71" i="4"/>
  <c r="CU64" i="4"/>
  <c r="CT64" i="4"/>
  <c r="CX62" i="4"/>
  <c r="CQ67" i="4"/>
  <c r="CS66" i="4"/>
  <c r="CR66" i="4"/>
  <c r="CQ68" i="4"/>
  <c r="CO70" i="4"/>
  <c r="CW62" i="4"/>
  <c r="CT65" i="4"/>
  <c r="CS65" i="4"/>
  <c r="CZ60" i="4"/>
  <c r="DA59" i="4"/>
  <c r="CY60" i="4"/>
  <c r="AS94" i="4"/>
  <c r="AQ95" i="4"/>
  <c r="AS95" i="4" s="1"/>
  <c r="AR95" i="4"/>
  <c r="AM96" i="4"/>
  <c r="AK97" i="4"/>
  <c r="AJ97" i="4"/>
  <c r="AL97" i="4" s="1"/>
  <c r="AL96" i="4"/>
  <c r="BR86" i="4"/>
  <c r="AD99" i="4"/>
  <c r="AF99" i="4" s="1"/>
  <c r="AB100" i="4"/>
  <c r="AD100" i="4" s="1"/>
  <c r="AT94" i="4"/>
  <c r="AY90" i="4"/>
  <c r="AV92" i="4"/>
  <c r="AZ89" i="4"/>
  <c r="BB89" i="4" s="1"/>
  <c r="BA89" i="4"/>
  <c r="AV91" i="4"/>
  <c r="AU93" i="4"/>
  <c r="AW91" i="4"/>
  <c r="AU92" i="4"/>
  <c r="AX90" i="4"/>
  <c r="Y101" i="4"/>
  <c r="AA101" i="4" s="1"/>
  <c r="BW82" i="4"/>
  <c r="BL87" i="4"/>
  <c r="BN87" i="4" s="1"/>
  <c r="V102" i="4"/>
  <c r="X102" i="4" s="1"/>
  <c r="BJ88" i="4"/>
  <c r="BL88" i="4" s="1"/>
  <c r="BK88" i="4"/>
  <c r="BM87" i="4"/>
  <c r="CJ76" i="4"/>
  <c r="S103" i="4"/>
  <c r="U103" i="4" s="1"/>
  <c r="AH98" i="4"/>
  <c r="AJ98" i="4" s="1"/>
  <c r="CE78" i="4"/>
  <c r="CD79" i="4"/>
  <c r="Q104" i="4"/>
  <c r="CG77" i="4"/>
  <c r="BZ81" i="4"/>
  <c r="BV83" i="4"/>
  <c r="CH77" i="4"/>
  <c r="BT85" i="4"/>
  <c r="CC79" i="4"/>
  <c r="AE99" i="4"/>
  <c r="T103" i="4"/>
  <c r="BU84" i="4"/>
  <c r="CB80" i="4"/>
  <c r="BU83" i="4"/>
  <c r="CA80" i="4"/>
  <c r="CC80" i="4" s="1"/>
  <c r="AI98" i="4"/>
  <c r="BT84" i="4"/>
  <c r="BS86" i="4"/>
  <c r="BS85" i="4"/>
  <c r="CD78" i="4"/>
  <c r="CA81" i="4"/>
  <c r="BV82" i="4"/>
  <c r="P104" i="4"/>
  <c r="R104" i="4" s="1"/>
  <c r="Z101" i="4"/>
  <c r="N105" i="4"/>
  <c r="W102" i="4"/>
  <c r="AC100" i="4"/>
  <c r="M105" i="4"/>
  <c r="O105" i="4" s="1"/>
  <c r="CQ69" i="4" l="1"/>
  <c r="CK76" i="4"/>
  <c r="CL74" i="4"/>
  <c r="AV93" i="4"/>
  <c r="CM73" i="4"/>
  <c r="CP70" i="4"/>
  <c r="AU94" i="4"/>
  <c r="CL75" i="4"/>
  <c r="CZ61" i="4"/>
  <c r="CY62" i="4"/>
  <c r="P9" i="7"/>
  <c r="O9" i="7"/>
  <c r="N9" i="7"/>
  <c r="CS68" i="4"/>
  <c r="CO71" i="4"/>
  <c r="DA61" i="4"/>
  <c r="DA60" i="4"/>
  <c r="CT66" i="4"/>
  <c r="CU66" i="4"/>
  <c r="CZ62" i="4"/>
  <c r="CR69" i="4"/>
  <c r="CX63" i="4"/>
  <c r="CZ63" i="4" s="1"/>
  <c r="CU65" i="4"/>
  <c r="CV65" i="4"/>
  <c r="CQ70" i="4"/>
  <c r="CR68" i="4"/>
  <c r="CT67" i="4"/>
  <c r="CS67" i="4"/>
  <c r="CN71" i="4"/>
  <c r="CV64" i="4"/>
  <c r="CW64" i="4"/>
  <c r="CM72" i="4"/>
  <c r="CN72" i="4"/>
  <c r="CL73" i="4"/>
  <c r="CY63" i="4"/>
  <c r="AT95" i="4"/>
  <c r="AN97" i="4"/>
  <c r="AM97" i="4"/>
  <c r="AO96" i="4"/>
  <c r="AN96" i="4"/>
  <c r="AP96" i="4" s="1"/>
  <c r="AU95" i="4"/>
  <c r="AG99" i="4"/>
  <c r="AI99" i="4" s="1"/>
  <c r="AE100" i="4"/>
  <c r="AG100" i="4" s="1"/>
  <c r="AB101" i="4"/>
  <c r="AD101" i="4" s="1"/>
  <c r="BA90" i="4"/>
  <c r="BD89" i="4"/>
  <c r="BC89" i="4"/>
  <c r="BE89" i="4" s="1"/>
  <c r="AW93" i="4"/>
  <c r="AY91" i="4"/>
  <c r="AX91" i="4"/>
  <c r="AZ90" i="4"/>
  <c r="AW92" i="4"/>
  <c r="AX92" i="4"/>
  <c r="AV94" i="4"/>
  <c r="BO87" i="4"/>
  <c r="BQ87" i="4" s="1"/>
  <c r="Y102" i="4"/>
  <c r="AA102" i="4" s="1"/>
  <c r="BP87" i="4"/>
  <c r="BM88" i="4"/>
  <c r="BO88" i="4" s="1"/>
  <c r="BN88" i="4"/>
  <c r="AH99" i="4"/>
  <c r="T104" i="4"/>
  <c r="W103" i="4"/>
  <c r="CC81" i="4"/>
  <c r="AK98" i="4"/>
  <c r="AM98" i="4" s="1"/>
  <c r="CJ77" i="4"/>
  <c r="AL98" i="4"/>
  <c r="V103" i="4"/>
  <c r="X103" i="4" s="1"/>
  <c r="CF79" i="4"/>
  <c r="CL76" i="4"/>
  <c r="S104" i="4"/>
  <c r="U104" i="4" s="1"/>
  <c r="CD80" i="4"/>
  <c r="BU85" i="4"/>
  <c r="BW84" i="4"/>
  <c r="CB81" i="4"/>
  <c r="CD81" i="4" s="1"/>
  <c r="CI77" i="4"/>
  <c r="Q105" i="4"/>
  <c r="BY82" i="4"/>
  <c r="CF78" i="4"/>
  <c r="CG78" i="4"/>
  <c r="CE79" i="4"/>
  <c r="BU86" i="4"/>
  <c r="BV85" i="4"/>
  <c r="BT86" i="4"/>
  <c r="CE80" i="4"/>
  <c r="BV84" i="4"/>
  <c r="BW83" i="4"/>
  <c r="BX82" i="4"/>
  <c r="BX83" i="4"/>
  <c r="AF100" i="4"/>
  <c r="Z102" i="4"/>
  <c r="AC101" i="4"/>
  <c r="P105" i="4"/>
  <c r="R105" i="4" s="1"/>
  <c r="CS69" i="4" l="1"/>
  <c r="CR70" i="4"/>
  <c r="AW94" i="4"/>
  <c r="AV95" i="4"/>
  <c r="CN74" i="4"/>
  <c r="CM76" i="4"/>
  <c r="DA62" i="4"/>
  <c r="CM75" i="4"/>
  <c r="DA63" i="4"/>
  <c r="CU67" i="4"/>
  <c r="CV67" i="4"/>
  <c r="CV66" i="4"/>
  <c r="CW66" i="4"/>
  <c r="CP72" i="4"/>
  <c r="CO72" i="4"/>
  <c r="CT69" i="4"/>
  <c r="CQ71" i="4"/>
  <c r="CT68" i="4"/>
  <c r="CU68" i="4"/>
  <c r="CX65" i="4"/>
  <c r="CW65" i="4"/>
  <c r="CN73" i="4"/>
  <c r="CM74" i="4"/>
  <c r="CO73" i="4"/>
  <c r="CX64" i="4"/>
  <c r="CZ64" i="4" s="1"/>
  <c r="CY64" i="4"/>
  <c r="CP71" i="4"/>
  <c r="CR71" i="4" s="1"/>
  <c r="CS70" i="4"/>
  <c r="AP97" i="4"/>
  <c r="AW95" i="4"/>
  <c r="AJ99" i="4"/>
  <c r="AL99" i="4" s="1"/>
  <c r="AO97" i="4"/>
  <c r="AQ97" i="4" s="1"/>
  <c r="AB102" i="4"/>
  <c r="AD102" i="4" s="1"/>
  <c r="AR96" i="4"/>
  <c r="AQ96" i="4"/>
  <c r="AK99" i="4"/>
  <c r="AH100" i="4"/>
  <c r="AJ100" i="4" s="1"/>
  <c r="AE101" i="4"/>
  <c r="AG101" i="4" s="1"/>
  <c r="AN98" i="4"/>
  <c r="Z103" i="4"/>
  <c r="AX94" i="4"/>
  <c r="BF89" i="4"/>
  <c r="BH89" i="4" s="1"/>
  <c r="BG89" i="4"/>
  <c r="AY93" i="4"/>
  <c r="BA91" i="4"/>
  <c r="BB90" i="4"/>
  <c r="AZ92" i="4"/>
  <c r="AY92" i="4"/>
  <c r="AZ91" i="4"/>
  <c r="BC90" i="4"/>
  <c r="AX93" i="4"/>
  <c r="BP88" i="4"/>
  <c r="BR88" i="4" s="1"/>
  <c r="AO98" i="4"/>
  <c r="Y103" i="4"/>
  <c r="AA103" i="4" s="1"/>
  <c r="BQ88" i="4"/>
  <c r="BR87" i="4"/>
  <c r="BT87" i="4" s="1"/>
  <c r="BS87" i="4"/>
  <c r="BV86" i="4"/>
  <c r="CL77" i="4"/>
  <c r="V104" i="4"/>
  <c r="X104" i="4" s="1"/>
  <c r="W104" i="4"/>
  <c r="AC102" i="4"/>
  <c r="AI100" i="4"/>
  <c r="BZ83" i="4"/>
  <c r="BX85" i="4"/>
  <c r="T105" i="4"/>
  <c r="CG79" i="4"/>
  <c r="CH79" i="4"/>
  <c r="CF81" i="4"/>
  <c r="CF80" i="4"/>
  <c r="CK77" i="4"/>
  <c r="BZ82" i="4"/>
  <c r="CB82" i="4" s="1"/>
  <c r="CH78" i="4"/>
  <c r="CJ78" i="4" s="1"/>
  <c r="BX84" i="4"/>
  <c r="CI78" i="4"/>
  <c r="BY84" i="4"/>
  <c r="CE81" i="4"/>
  <c r="BW85" i="4"/>
  <c r="BY83" i="4"/>
  <c r="CG80" i="4"/>
  <c r="BW86" i="4"/>
  <c r="CA82" i="4"/>
  <c r="AF101" i="4"/>
  <c r="S105" i="4"/>
  <c r="U105" i="4" s="1"/>
  <c r="CT70" i="4" l="1"/>
  <c r="AX95" i="4"/>
  <c r="CO75" i="4"/>
  <c r="CP74" i="4"/>
  <c r="CN76" i="4"/>
  <c r="CV69" i="4"/>
  <c r="CU70" i="4"/>
  <c r="DA64" i="4"/>
  <c r="CP73" i="4"/>
  <c r="CQ73" i="4"/>
  <c r="CU69" i="4"/>
  <c r="CV68" i="4"/>
  <c r="CW68" i="4"/>
  <c r="CX66" i="4"/>
  <c r="CY66" i="4"/>
  <c r="CY65" i="4"/>
  <c r="DA65" i="4" s="1"/>
  <c r="CZ65" i="4"/>
  <c r="CR72" i="4"/>
  <c r="CQ72" i="4"/>
  <c r="CT71" i="4"/>
  <c r="CX67" i="4"/>
  <c r="CW67" i="4"/>
  <c r="CO74" i="4"/>
  <c r="CN75" i="4"/>
  <c r="CS71" i="4"/>
  <c r="BE90" i="4"/>
  <c r="AP98" i="4"/>
  <c r="AR98" i="4" s="1"/>
  <c r="AM99" i="4"/>
  <c r="AO99" i="4" s="1"/>
  <c r="AS97" i="4"/>
  <c r="AK100" i="4"/>
  <c r="AM100" i="4" s="1"/>
  <c r="AQ98" i="4"/>
  <c r="AR97" i="4"/>
  <c r="AE102" i="4"/>
  <c r="AG102" i="4" s="1"/>
  <c r="AN99" i="4"/>
  <c r="AS96" i="4"/>
  <c r="AT96" i="4"/>
  <c r="AH101" i="4"/>
  <c r="AJ101" i="4" s="1"/>
  <c r="CN77" i="4"/>
  <c r="AY95" i="4"/>
  <c r="AC103" i="4"/>
  <c r="AB103" i="4"/>
  <c r="BI89" i="4"/>
  <c r="BK89" i="4" s="1"/>
  <c r="Y104" i="4"/>
  <c r="AA104" i="4" s="1"/>
  <c r="AF102" i="4"/>
  <c r="BC91" i="4"/>
  <c r="BJ89" i="4"/>
  <c r="BV87" i="4"/>
  <c r="CG81" i="4"/>
  <c r="BU87" i="4"/>
  <c r="BW87" i="4" s="1"/>
  <c r="BA93" i="4"/>
  <c r="AY94" i="4"/>
  <c r="AZ93" i="4"/>
  <c r="BB92" i="4"/>
  <c r="AZ94" i="4"/>
  <c r="BB91" i="4"/>
  <c r="BA92" i="4"/>
  <c r="BD90" i="4"/>
  <c r="BS88" i="4"/>
  <c r="BU88" i="4" s="1"/>
  <c r="BT88" i="4"/>
  <c r="Z104" i="4"/>
  <c r="AL100" i="4"/>
  <c r="V105" i="4"/>
  <c r="X105" i="4" s="1"/>
  <c r="CD82" i="4"/>
  <c r="BZ85" i="4"/>
  <c r="W105" i="4"/>
  <c r="CC82" i="4"/>
  <c r="CE82" i="4" s="1"/>
  <c r="AI101" i="4"/>
  <c r="CL78" i="4"/>
  <c r="BY86" i="4"/>
  <c r="CH81" i="4"/>
  <c r="CA83" i="4"/>
  <c r="CB83" i="4"/>
  <c r="CA84" i="4"/>
  <c r="CI79" i="4"/>
  <c r="BY85" i="4"/>
  <c r="CK78" i="4"/>
  <c r="CM78" i="4" s="1"/>
  <c r="CM77" i="4"/>
  <c r="CH80" i="4"/>
  <c r="CI80" i="4"/>
  <c r="CJ79" i="4"/>
  <c r="BZ84" i="4"/>
  <c r="BX86" i="4"/>
  <c r="CP76" i="4" l="1"/>
  <c r="CR74" i="4"/>
  <c r="CQ75" i="4"/>
  <c r="CQ74" i="4"/>
  <c r="CP75" i="4"/>
  <c r="CO76" i="4"/>
  <c r="CX69" i="4"/>
  <c r="CW70" i="4"/>
  <c r="CZ66" i="4"/>
  <c r="DA66" i="4"/>
  <c r="CV70" i="4"/>
  <c r="CZ67" i="4"/>
  <c r="CU71" i="4"/>
  <c r="CR73" i="4"/>
  <c r="CS73" i="4"/>
  <c r="CV71" i="4"/>
  <c r="CY67" i="4"/>
  <c r="DA67" i="4" s="1"/>
  <c r="CT72" i="4"/>
  <c r="CS72" i="4"/>
  <c r="CW69" i="4"/>
  <c r="CY68" i="4"/>
  <c r="CX68" i="4"/>
  <c r="AP99" i="4"/>
  <c r="AR99" i="4" s="1"/>
  <c r="AN100" i="4"/>
  <c r="AP100" i="4" s="1"/>
  <c r="AQ99" i="4"/>
  <c r="AS98" i="4"/>
  <c r="AH102" i="4"/>
  <c r="AJ102" i="4" s="1"/>
  <c r="AU97" i="4"/>
  <c r="AK101" i="4"/>
  <c r="AM101" i="4" s="1"/>
  <c r="AT98" i="4"/>
  <c r="AU96" i="4"/>
  <c r="AW96" i="4" s="1"/>
  <c r="AV96" i="4"/>
  <c r="AT97" i="4"/>
  <c r="BM89" i="4"/>
  <c r="AI102" i="4"/>
  <c r="AE103" i="4"/>
  <c r="AD103" i="4"/>
  <c r="AF103" i="4" s="1"/>
  <c r="AC104" i="4"/>
  <c r="BX87" i="4"/>
  <c r="BZ87" i="4" s="1"/>
  <c r="BV88" i="4"/>
  <c r="BX88" i="4" s="1"/>
  <c r="BL89" i="4"/>
  <c r="BN89" i="4" s="1"/>
  <c r="BA95" i="4"/>
  <c r="BW88" i="4"/>
  <c r="Y105" i="4"/>
  <c r="AA105" i="4" s="1"/>
  <c r="AO100" i="4"/>
  <c r="BC93" i="4"/>
  <c r="BE91" i="4"/>
  <c r="BF90" i="4"/>
  <c r="BH90" i="4" s="1"/>
  <c r="BD91" i="4"/>
  <c r="BB93" i="4"/>
  <c r="BD92" i="4"/>
  <c r="BC92" i="4"/>
  <c r="BB94" i="4"/>
  <c r="BA94" i="4"/>
  <c r="AZ95" i="4"/>
  <c r="BG90" i="4"/>
  <c r="Z105" i="4"/>
  <c r="AB104" i="4"/>
  <c r="AD104" i="4" s="1"/>
  <c r="CO78" i="4"/>
  <c r="CF82" i="4"/>
  <c r="CH82" i="4" s="1"/>
  <c r="CD83" i="4"/>
  <c r="CJ80" i="4"/>
  <c r="AL101" i="4"/>
  <c r="BZ86" i="4"/>
  <c r="BY87" i="4"/>
  <c r="CN78" i="4"/>
  <c r="CC84" i="4"/>
  <c r="CB84" i="4"/>
  <c r="CK80" i="4"/>
  <c r="CO77" i="4"/>
  <c r="CG82" i="4"/>
  <c r="CP77" i="4"/>
  <c r="CC83" i="4"/>
  <c r="CJ81" i="4"/>
  <c r="CA85" i="4"/>
  <c r="CI81" i="4"/>
  <c r="CL79" i="4"/>
  <c r="CK79" i="4"/>
  <c r="CA86" i="4"/>
  <c r="CB85" i="4"/>
  <c r="BI90" i="4" l="1"/>
  <c r="CT74" i="4"/>
  <c r="CR75" i="4"/>
  <c r="CS75" i="4"/>
  <c r="CQ76" i="4"/>
  <c r="CR76" i="4"/>
  <c r="BP89" i="4"/>
  <c r="CX71" i="4"/>
  <c r="CZ69" i="4"/>
  <c r="CV72" i="4"/>
  <c r="CU72" i="4"/>
  <c r="CY69" i="4"/>
  <c r="DA68" i="4"/>
  <c r="CZ68" i="4"/>
  <c r="CT73" i="4"/>
  <c r="CU73" i="4"/>
  <c r="CS74" i="4"/>
  <c r="CY70" i="4"/>
  <c r="CX70" i="4"/>
  <c r="CW71" i="4"/>
  <c r="AS99" i="4"/>
  <c r="AU99" i="4" s="1"/>
  <c r="AT99" i="4"/>
  <c r="AQ100" i="4"/>
  <c r="AS100" i="4" s="1"/>
  <c r="AK102" i="4"/>
  <c r="AM102" i="4" s="1"/>
  <c r="AU98" i="4"/>
  <c r="AN101" i="4"/>
  <c r="AP101" i="4" s="1"/>
  <c r="AX96" i="4"/>
  <c r="AZ96" i="4" s="1"/>
  <c r="AV98" i="4"/>
  <c r="AV97" i="4"/>
  <c r="AX97" i="4" s="1"/>
  <c r="AW97" i="4"/>
  <c r="AY96" i="4"/>
  <c r="AL102" i="4"/>
  <c r="AG103" i="4"/>
  <c r="AI103" i="4" s="1"/>
  <c r="BY88" i="4"/>
  <c r="CA88" i="4" s="1"/>
  <c r="AH103" i="4"/>
  <c r="AB105" i="4"/>
  <c r="AD105" i="4" s="1"/>
  <c r="BO89" i="4"/>
  <c r="CF83" i="4"/>
  <c r="BG91" i="4"/>
  <c r="BC95" i="4"/>
  <c r="AR100" i="4"/>
  <c r="BE92" i="4"/>
  <c r="BD94" i="4"/>
  <c r="BJ90" i="4"/>
  <c r="BL90" i="4" s="1"/>
  <c r="BC94" i="4"/>
  <c r="BB95" i="4"/>
  <c r="BE93" i="4"/>
  <c r="BK90" i="4"/>
  <c r="BD93" i="4"/>
  <c r="BF92" i="4"/>
  <c r="BF91" i="4"/>
  <c r="AC105" i="4"/>
  <c r="CI82" i="4"/>
  <c r="CK82" i="4" s="1"/>
  <c r="AF104" i="4"/>
  <c r="AE104" i="4"/>
  <c r="AG104" i="4" s="1"/>
  <c r="CC85" i="4"/>
  <c r="BZ88" i="4"/>
  <c r="AO101" i="4"/>
  <c r="CA87" i="4"/>
  <c r="CE83" i="4"/>
  <c r="CG83" i="4" s="1"/>
  <c r="CP78" i="4"/>
  <c r="CC86" i="4"/>
  <c r="CE84" i="4"/>
  <c r="CN79" i="4"/>
  <c r="CR77" i="4"/>
  <c r="CB87" i="4"/>
  <c r="CM79" i="4"/>
  <c r="CQ78" i="4"/>
  <c r="CM80" i="4"/>
  <c r="CL81" i="4"/>
  <c r="CJ82" i="4"/>
  <c r="CK81" i="4"/>
  <c r="CD85" i="4"/>
  <c r="CB86" i="4"/>
  <c r="CQ77" i="4"/>
  <c r="CD84" i="4"/>
  <c r="CL80" i="4"/>
  <c r="CS76" i="4" l="1"/>
  <c r="CT77" i="4" s="1"/>
  <c r="CU75" i="4"/>
  <c r="BR89" i="4"/>
  <c r="CV74" i="4"/>
  <c r="DA69" i="4"/>
  <c r="DA70" i="4"/>
  <c r="CZ71" i="4"/>
  <c r="CT75" i="4"/>
  <c r="CU74" i="4"/>
  <c r="CW73" i="4"/>
  <c r="CV73" i="4"/>
  <c r="CX72" i="4"/>
  <c r="CW72" i="4"/>
  <c r="CY71" i="4"/>
  <c r="CT76" i="4"/>
  <c r="CZ70" i="4"/>
  <c r="AT100" i="4"/>
  <c r="AV100" i="4" s="1"/>
  <c r="AQ101" i="4"/>
  <c r="AV99" i="4"/>
  <c r="AN102" i="4"/>
  <c r="AP102" i="4" s="1"/>
  <c r="AW99" i="4"/>
  <c r="BB96" i="4"/>
  <c r="AE105" i="4"/>
  <c r="AG105" i="4" s="1"/>
  <c r="AY97" i="4"/>
  <c r="BA97" i="4" s="1"/>
  <c r="BA96" i="4"/>
  <c r="AZ97" i="4"/>
  <c r="AW98" i="4"/>
  <c r="AX99" i="4" s="1"/>
  <c r="AX98" i="4"/>
  <c r="AJ103" i="4"/>
  <c r="AL103" i="4" s="1"/>
  <c r="AO102" i="4"/>
  <c r="AK103" i="4"/>
  <c r="BQ89" i="4"/>
  <c r="BS89" i="4" s="1"/>
  <c r="CI83" i="4"/>
  <c r="AU100" i="4"/>
  <c r="AR101" i="4"/>
  <c r="BH92" i="4"/>
  <c r="BE95" i="4"/>
  <c r="AH104" i="4"/>
  <c r="AJ104" i="4" s="1"/>
  <c r="BE94" i="4"/>
  <c r="AF105" i="4"/>
  <c r="BD95" i="4"/>
  <c r="BF94" i="4"/>
  <c r="BH91" i="4"/>
  <c r="BJ91" i="4" s="1"/>
  <c r="BM90" i="4"/>
  <c r="BN90" i="4"/>
  <c r="BG92" i="4"/>
  <c r="BI91" i="4"/>
  <c r="CB88" i="4"/>
  <c r="BG93" i="4"/>
  <c r="BF93" i="4"/>
  <c r="AI104" i="4"/>
  <c r="CE85" i="4"/>
  <c r="CP79" i="4"/>
  <c r="AS101" i="4"/>
  <c r="CC87" i="4"/>
  <c r="CD87" i="4"/>
  <c r="CH83" i="4"/>
  <c r="CJ83" i="4" s="1"/>
  <c r="CR78" i="4"/>
  <c r="CS78" i="4"/>
  <c r="CO80" i="4"/>
  <c r="CN81" i="4"/>
  <c r="CF84" i="4"/>
  <c r="CF85" i="4"/>
  <c r="CL82" i="4"/>
  <c r="CG84" i="4"/>
  <c r="CD86" i="4"/>
  <c r="CE86" i="4"/>
  <c r="CN80" i="4"/>
  <c r="CM81" i="4"/>
  <c r="CO79" i="4"/>
  <c r="CQ79" i="4" s="1"/>
  <c r="CM82" i="4"/>
  <c r="CS77" i="4"/>
  <c r="CC88" i="4"/>
  <c r="CV76" i="4" l="1"/>
  <c r="CU77" i="4"/>
  <c r="CX74" i="4"/>
  <c r="CW75" i="4"/>
  <c r="AW100" i="4"/>
  <c r="AQ102" i="4"/>
  <c r="CW74" i="4"/>
  <c r="DA71" i="4"/>
  <c r="CY72" i="4"/>
  <c r="DA72" i="4" s="1"/>
  <c r="CZ72" i="4"/>
  <c r="CV75" i="4"/>
  <c r="CX75" i="4" s="1"/>
  <c r="CU76" i="4"/>
  <c r="CV77" i="4" s="1"/>
  <c r="CX73" i="4"/>
  <c r="CY73" i="4"/>
  <c r="AT101" i="4"/>
  <c r="AY99" i="4"/>
  <c r="AH105" i="4"/>
  <c r="AJ105" i="4" s="1"/>
  <c r="BD96" i="4"/>
  <c r="BC97" i="4"/>
  <c r="BB97" i="4"/>
  <c r="BC96" i="4"/>
  <c r="BE96" i="4" s="1"/>
  <c r="AY98" i="4"/>
  <c r="BA98" i="4" s="1"/>
  <c r="AZ98" i="4"/>
  <c r="AM103" i="4"/>
  <c r="AO103" i="4" s="1"/>
  <c r="AR102" i="4"/>
  <c r="AN103" i="4"/>
  <c r="AV101" i="4"/>
  <c r="AK104" i="4"/>
  <c r="AM104" i="4" s="1"/>
  <c r="AY100" i="4"/>
  <c r="AX100" i="4"/>
  <c r="CG85" i="4"/>
  <c r="BT89" i="4"/>
  <c r="BU89" i="4"/>
  <c r="CD88" i="4"/>
  <c r="BF95" i="4"/>
  <c r="AU101" i="4"/>
  <c r="BP90" i="4"/>
  <c r="AI105" i="4"/>
  <c r="BI92" i="4"/>
  <c r="BK92" i="4" s="1"/>
  <c r="BL91" i="4"/>
  <c r="BO90" i="4"/>
  <c r="BI93" i="4"/>
  <c r="BG94" i="4"/>
  <c r="BH93" i="4"/>
  <c r="BJ92" i="4"/>
  <c r="BK91" i="4"/>
  <c r="BH94" i="4"/>
  <c r="BG95" i="4"/>
  <c r="AL104" i="4"/>
  <c r="CL83" i="4"/>
  <c r="CQ80" i="4"/>
  <c r="CK83" i="4"/>
  <c r="CU78" i="4"/>
  <c r="CS79" i="4"/>
  <c r="CO82" i="4"/>
  <c r="CR79" i="4"/>
  <c r="CT79" i="4" s="1"/>
  <c r="AS102" i="4"/>
  <c r="CG86" i="4"/>
  <c r="CP81" i="4"/>
  <c r="CP80" i="4"/>
  <c r="CF86" i="4"/>
  <c r="CN82" i="4"/>
  <c r="CH85" i="4"/>
  <c r="CH84" i="4"/>
  <c r="CI84" i="4"/>
  <c r="CE88" i="4"/>
  <c r="CF87" i="4"/>
  <c r="CT78" i="4"/>
  <c r="CO81" i="4"/>
  <c r="CE87" i="4"/>
  <c r="AT102" i="4" l="1"/>
  <c r="BA99" i="4"/>
  <c r="CV78" i="4"/>
  <c r="CX76" i="4"/>
  <c r="CZ74" i="4"/>
  <c r="CW77" i="4"/>
  <c r="CY75" i="4"/>
  <c r="AW101" i="4"/>
  <c r="AY101" i="4" s="1"/>
  <c r="CW76" i="4"/>
  <c r="CY76" i="4" s="1"/>
  <c r="AK105" i="4"/>
  <c r="AM105" i="4" s="1"/>
  <c r="DA73" i="4"/>
  <c r="CY74" i="4"/>
  <c r="CZ73" i="4"/>
  <c r="AZ99" i="4"/>
  <c r="BB99" i="4" s="1"/>
  <c r="BF96" i="4"/>
  <c r="BE97" i="4"/>
  <c r="BD97" i="4"/>
  <c r="AZ100" i="4"/>
  <c r="BB100" i="4" s="1"/>
  <c r="BG96" i="4"/>
  <c r="AU102" i="4"/>
  <c r="AW102" i="4" s="1"/>
  <c r="BC98" i="4"/>
  <c r="AP103" i="4"/>
  <c r="AR103" i="4" s="1"/>
  <c r="BB98" i="4"/>
  <c r="AQ103" i="4"/>
  <c r="AN104" i="4"/>
  <c r="AP104" i="4" s="1"/>
  <c r="CI85" i="4"/>
  <c r="AO104" i="4"/>
  <c r="AL105" i="4"/>
  <c r="BW89" i="4"/>
  <c r="BV89" i="4"/>
  <c r="BX89" i="4" s="1"/>
  <c r="AX101" i="4"/>
  <c r="CN83" i="4"/>
  <c r="BN91" i="4"/>
  <c r="BI94" i="4"/>
  <c r="BR90" i="4"/>
  <c r="BQ90" i="4"/>
  <c r="BS90" i="4" s="1"/>
  <c r="BJ93" i="4"/>
  <c r="BL93" i="4" s="1"/>
  <c r="BL92" i="4"/>
  <c r="BM92" i="4"/>
  <c r="BK93" i="4"/>
  <c r="CM83" i="4"/>
  <c r="BI95" i="4"/>
  <c r="BH96" i="4"/>
  <c r="BM91" i="4"/>
  <c r="BJ94" i="4"/>
  <c r="BH95" i="4"/>
  <c r="CJ85" i="4"/>
  <c r="CI86" i="4"/>
  <c r="AV102" i="4"/>
  <c r="CW78" i="4"/>
  <c r="CG88" i="4"/>
  <c r="CR81" i="4"/>
  <c r="CQ82" i="4"/>
  <c r="CU79" i="4"/>
  <c r="CW79" i="4" s="1"/>
  <c r="CR80" i="4"/>
  <c r="CS80" i="4"/>
  <c r="CF88" i="4"/>
  <c r="CK84" i="4"/>
  <c r="CQ81" i="4"/>
  <c r="CP82" i="4"/>
  <c r="CG87" i="4"/>
  <c r="CH87" i="4"/>
  <c r="CJ84" i="4"/>
  <c r="CH86" i="4"/>
  <c r="CV79" i="4"/>
  <c r="CX78" i="4" l="1"/>
  <c r="AN105" i="4"/>
  <c r="AP105" i="4" s="1"/>
  <c r="CY77" i="4"/>
  <c r="DA75" i="4"/>
  <c r="CZ76" i="4"/>
  <c r="AZ101" i="4"/>
  <c r="CX77" i="4"/>
  <c r="CY78" i="4" s="1"/>
  <c r="DA74" i="4"/>
  <c r="CZ75" i="4"/>
  <c r="DA76" i="4" s="1"/>
  <c r="BA100" i="4"/>
  <c r="BC100" i="4" s="1"/>
  <c r="BC99" i="4"/>
  <c r="BG97" i="4"/>
  <c r="BF97" i="4"/>
  <c r="BH97" i="4" s="1"/>
  <c r="AX102" i="4"/>
  <c r="AZ102" i="4" s="1"/>
  <c r="BD99" i="4"/>
  <c r="BE98" i="4"/>
  <c r="AS103" i="4"/>
  <c r="AU103" i="4" s="1"/>
  <c r="AT103" i="4"/>
  <c r="AQ104" i="4"/>
  <c r="AS104" i="4" s="1"/>
  <c r="BD98" i="4"/>
  <c r="BF98" i="4" s="1"/>
  <c r="CK85" i="4"/>
  <c r="AR104" i="4"/>
  <c r="BU90" i="4"/>
  <c r="BA101" i="4"/>
  <c r="AO105" i="4"/>
  <c r="BZ89" i="4"/>
  <c r="BY89" i="4"/>
  <c r="CA89" i="4" s="1"/>
  <c r="BK94" i="4"/>
  <c r="BM94" i="4" s="1"/>
  <c r="CP83" i="4"/>
  <c r="BM93" i="4"/>
  <c r="BP91" i="4"/>
  <c r="CI87" i="4"/>
  <c r="CO83" i="4"/>
  <c r="CQ83" i="4" s="1"/>
  <c r="BT90" i="4"/>
  <c r="BV90" i="4" s="1"/>
  <c r="BO92" i="4"/>
  <c r="BN92" i="4"/>
  <c r="BL94" i="4"/>
  <c r="BJ96" i="4"/>
  <c r="BK95" i="4"/>
  <c r="BI96" i="4"/>
  <c r="BO91" i="4"/>
  <c r="BJ95" i="4"/>
  <c r="BN93" i="4"/>
  <c r="AY102" i="4"/>
  <c r="CS81" i="4"/>
  <c r="CX79" i="4"/>
  <c r="CJ87" i="4"/>
  <c r="CM84" i="4"/>
  <c r="CU80" i="4"/>
  <c r="CS82" i="4"/>
  <c r="CJ86" i="4"/>
  <c r="CK86" i="4"/>
  <c r="CL84" i="4"/>
  <c r="CH88" i="4"/>
  <c r="CT80" i="4"/>
  <c r="CV80" i="4" s="1"/>
  <c r="CT81" i="4"/>
  <c r="CR82" i="4"/>
  <c r="CI88" i="4"/>
  <c r="CL85" i="4"/>
  <c r="AQ105" i="4" l="1"/>
  <c r="CZ78" i="4"/>
  <c r="CY79" i="4"/>
  <c r="BC101" i="4"/>
  <c r="DA77" i="4"/>
  <c r="CZ79" i="4"/>
  <c r="CZ77" i="4"/>
  <c r="DA78" i="4" s="1"/>
  <c r="BB101" i="4"/>
  <c r="BD101" i="4" s="1"/>
  <c r="BD100" i="4"/>
  <c r="BA102" i="4"/>
  <c r="BI97" i="4"/>
  <c r="BK97" i="4" s="1"/>
  <c r="BF99" i="4"/>
  <c r="BH98" i="4"/>
  <c r="BG98" i="4"/>
  <c r="AV103" i="4"/>
  <c r="AX103" i="4" s="1"/>
  <c r="AW103" i="4"/>
  <c r="BE100" i="4"/>
  <c r="BX90" i="4"/>
  <c r="BE99" i="4"/>
  <c r="AU104" i="4"/>
  <c r="AT104" i="4"/>
  <c r="AV104" i="4" s="1"/>
  <c r="BL95" i="4"/>
  <c r="BN95" i="4" s="1"/>
  <c r="CK87" i="4"/>
  <c r="AR105" i="4"/>
  <c r="AT105" i="4" s="1"/>
  <c r="BO93" i="4"/>
  <c r="CB89" i="4"/>
  <c r="CD89" i="4" s="1"/>
  <c r="CC89" i="4"/>
  <c r="BR91" i="4"/>
  <c r="CR83" i="4"/>
  <c r="CT83" i="4" s="1"/>
  <c r="AS105" i="4"/>
  <c r="BW90" i="4"/>
  <c r="BY90" i="4" s="1"/>
  <c r="BJ97" i="4"/>
  <c r="BQ91" i="4"/>
  <c r="BS91" i="4" s="1"/>
  <c r="BP93" i="4"/>
  <c r="BL96" i="4"/>
  <c r="BK96" i="4"/>
  <c r="BB102" i="4"/>
  <c r="BM95" i="4"/>
  <c r="BO94" i="4"/>
  <c r="BN94" i="4"/>
  <c r="BQ92" i="4"/>
  <c r="BP92" i="4"/>
  <c r="CT82" i="4"/>
  <c r="CV81" i="4"/>
  <c r="CX80" i="4"/>
  <c r="CL87" i="4"/>
  <c r="CN85" i="4"/>
  <c r="CO84" i="4"/>
  <c r="CK88" i="4"/>
  <c r="CS83" i="4"/>
  <c r="CU82" i="4"/>
  <c r="CN84" i="4"/>
  <c r="CM85" i="4"/>
  <c r="CL86" i="4"/>
  <c r="CW80" i="4"/>
  <c r="CY80" i="4" s="1"/>
  <c r="CU81" i="4"/>
  <c r="CJ88" i="4"/>
  <c r="CM86" i="4"/>
  <c r="DA79" i="4" l="1"/>
  <c r="BC102" i="4"/>
  <c r="BE102" i="4" s="1"/>
  <c r="BE101" i="4"/>
  <c r="BG100" i="4"/>
  <c r="BD102" i="4"/>
  <c r="BJ98" i="4"/>
  <c r="AY103" i="4"/>
  <c r="BA103" i="4" s="1"/>
  <c r="AZ103" i="4"/>
  <c r="BH99" i="4"/>
  <c r="BI98" i="4"/>
  <c r="BK98" i="4" s="1"/>
  <c r="BF101" i="4"/>
  <c r="AX104" i="4"/>
  <c r="AW104" i="4"/>
  <c r="AY104" i="4" s="1"/>
  <c r="BG99" i="4"/>
  <c r="BI99" i="4" s="1"/>
  <c r="BF100" i="4"/>
  <c r="BM96" i="4"/>
  <c r="BO96" i="4" s="1"/>
  <c r="CM87" i="4"/>
  <c r="BP94" i="4"/>
  <c r="AU105" i="4"/>
  <c r="AW105" i="4" s="1"/>
  <c r="BQ93" i="4"/>
  <c r="AV105" i="4"/>
  <c r="CF89" i="4"/>
  <c r="CE89" i="4"/>
  <c r="CW82" i="4"/>
  <c r="CA90" i="4"/>
  <c r="BZ90" i="4"/>
  <c r="CB90" i="4" s="1"/>
  <c r="BP95" i="4"/>
  <c r="BR93" i="4"/>
  <c r="BR92" i="4"/>
  <c r="BQ94" i="4"/>
  <c r="BT91" i="4"/>
  <c r="BV91" i="4" s="1"/>
  <c r="BU91" i="4"/>
  <c r="BL97" i="4"/>
  <c r="BM97" i="4"/>
  <c r="CQ84" i="4"/>
  <c r="BS92" i="4"/>
  <c r="BO95" i="4"/>
  <c r="BN96" i="4"/>
  <c r="CO85" i="4"/>
  <c r="DA80" i="4"/>
  <c r="CO86" i="4"/>
  <c r="CV83" i="4"/>
  <c r="CW81" i="4"/>
  <c r="CY81" i="4" s="1"/>
  <c r="CV82" i="4"/>
  <c r="CX81" i="4"/>
  <c r="CP85" i="4"/>
  <c r="CN86" i="4"/>
  <c r="CP84" i="4"/>
  <c r="CR84" i="4" s="1"/>
  <c r="CN87" i="4"/>
  <c r="CU83" i="4"/>
  <c r="CZ80" i="4"/>
  <c r="CL88" i="4"/>
  <c r="CM88" i="4"/>
  <c r="BF102" i="4" l="1"/>
  <c r="BB103" i="4"/>
  <c r="BD103" i="4" s="1"/>
  <c r="CN88" i="4"/>
  <c r="BC103" i="4"/>
  <c r="BL98" i="4"/>
  <c r="BN98" i="4" s="1"/>
  <c r="AZ104" i="4"/>
  <c r="BB104" i="4" s="1"/>
  <c r="BA104" i="4"/>
  <c r="CO87" i="4"/>
  <c r="BJ99" i="4"/>
  <c r="BL99" i="4" s="1"/>
  <c r="AX105" i="4"/>
  <c r="AZ105" i="4" s="1"/>
  <c r="BH101" i="4"/>
  <c r="BK99" i="4"/>
  <c r="BH100" i="4"/>
  <c r="BJ100" i="4" s="1"/>
  <c r="AY105" i="4"/>
  <c r="BA105" i="4" s="1"/>
  <c r="BI100" i="4"/>
  <c r="BG102" i="4"/>
  <c r="BG101" i="4"/>
  <c r="BI101" i="4" s="1"/>
  <c r="BR94" i="4"/>
  <c r="BS93" i="4"/>
  <c r="CH89" i="4"/>
  <c r="CG89" i="4"/>
  <c r="CI89" i="4" s="1"/>
  <c r="CC90" i="4"/>
  <c r="CE90" i="4" s="1"/>
  <c r="CD90" i="4"/>
  <c r="BX91" i="4"/>
  <c r="CR85" i="4"/>
  <c r="CT84" i="4"/>
  <c r="BW91" i="4"/>
  <c r="BY91" i="4" s="1"/>
  <c r="BS94" i="4"/>
  <c r="BT92" i="4"/>
  <c r="BR95" i="4"/>
  <c r="BQ95" i="4"/>
  <c r="BU92" i="4"/>
  <c r="BT93" i="4"/>
  <c r="BQ96" i="4"/>
  <c r="BP96" i="4"/>
  <c r="BO97" i="4"/>
  <c r="BN97" i="4"/>
  <c r="BM98" i="4"/>
  <c r="CX82" i="4"/>
  <c r="CZ82" i="4" s="1"/>
  <c r="CS84" i="4"/>
  <c r="CP86" i="4"/>
  <c r="CZ81" i="4"/>
  <c r="DA81" i="4"/>
  <c r="CP87" i="4"/>
  <c r="CQ85" i="4"/>
  <c r="CS85" i="4" s="1"/>
  <c r="CQ86" i="4"/>
  <c r="CO88" i="4"/>
  <c r="CX83" i="4"/>
  <c r="CW83" i="4"/>
  <c r="CY82" i="4"/>
  <c r="BE103" i="4" l="1"/>
  <c r="BG103" i="4" s="1"/>
  <c r="CQ87" i="4"/>
  <c r="BF103" i="4"/>
  <c r="CP88" i="4"/>
  <c r="BD104" i="4"/>
  <c r="BC104" i="4"/>
  <c r="BE104" i="4" s="1"/>
  <c r="BM99" i="4"/>
  <c r="BO99" i="4" s="1"/>
  <c r="BB105" i="4"/>
  <c r="BK100" i="4"/>
  <c r="BM100" i="4" s="1"/>
  <c r="BI102" i="4"/>
  <c r="BL100" i="4"/>
  <c r="BK101" i="4"/>
  <c r="BJ101" i="4"/>
  <c r="BH102" i="4"/>
  <c r="BJ102" i="4" s="1"/>
  <c r="BT94" i="4"/>
  <c r="BS95" i="4"/>
  <c r="BU93" i="4"/>
  <c r="CV84" i="4"/>
  <c r="BN99" i="4"/>
  <c r="CK89" i="4"/>
  <c r="CU85" i="4"/>
  <c r="BC105" i="4"/>
  <c r="CJ89" i="4"/>
  <c r="CL89" i="4" s="1"/>
  <c r="CF90" i="4"/>
  <c r="CH90" i="4" s="1"/>
  <c r="BZ91" i="4"/>
  <c r="CB91" i="4" s="1"/>
  <c r="CA91" i="4"/>
  <c r="BV92" i="4"/>
  <c r="BX92" i="4" s="1"/>
  <c r="CG90" i="4"/>
  <c r="BW92" i="4"/>
  <c r="BP97" i="4"/>
  <c r="BQ97" i="4"/>
  <c r="BR96" i="4"/>
  <c r="BS96" i="4"/>
  <c r="BT95" i="4"/>
  <c r="CQ88" i="4"/>
  <c r="BP98" i="4"/>
  <c r="BO98" i="4"/>
  <c r="BV93" i="4"/>
  <c r="BU94" i="4"/>
  <c r="DA82" i="4"/>
  <c r="CU84" i="4"/>
  <c r="CW84" i="4" s="1"/>
  <c r="CR86" i="4"/>
  <c r="CS87" i="4" s="1"/>
  <c r="CT85" i="4"/>
  <c r="CS86" i="4"/>
  <c r="CY83" i="4"/>
  <c r="DA83" i="4" s="1"/>
  <c r="CZ83" i="4"/>
  <c r="CR87" i="4"/>
  <c r="BH103" i="4" l="1"/>
  <c r="BJ103" i="4" s="1"/>
  <c r="CR88" i="4"/>
  <c r="CT88" i="4" s="1"/>
  <c r="BF104" i="4"/>
  <c r="BH104" i="4" s="1"/>
  <c r="BG104" i="4"/>
  <c r="BD105" i="4"/>
  <c r="BF105" i="4" s="1"/>
  <c r="BE105" i="4"/>
  <c r="BN100" i="4"/>
  <c r="BP100" i="4" s="1"/>
  <c r="BM101" i="4"/>
  <c r="BL101" i="4"/>
  <c r="BN101" i="4" s="1"/>
  <c r="BL102" i="4"/>
  <c r="BI103" i="4"/>
  <c r="BK102" i="4"/>
  <c r="BV94" i="4"/>
  <c r="BU95" i="4"/>
  <c r="CY84" i="4"/>
  <c r="BW93" i="4"/>
  <c r="BY93" i="4" s="1"/>
  <c r="BY92" i="4"/>
  <c r="CI90" i="4"/>
  <c r="CK90" i="4" s="1"/>
  <c r="CD91" i="4"/>
  <c r="BZ92" i="4"/>
  <c r="CC91" i="4"/>
  <c r="CE91" i="4" s="1"/>
  <c r="BX93" i="4"/>
  <c r="CX84" i="4"/>
  <c r="CZ84" i="4" s="1"/>
  <c r="CN89" i="4"/>
  <c r="CM89" i="4"/>
  <c r="CJ90" i="4"/>
  <c r="CV85" i="4"/>
  <c r="CX85" i="4" s="1"/>
  <c r="CT86" i="4"/>
  <c r="CV86" i="4" s="1"/>
  <c r="BV95" i="4"/>
  <c r="BQ98" i="4"/>
  <c r="BR98" i="4"/>
  <c r="BR97" i="4"/>
  <c r="BS97" i="4"/>
  <c r="BP99" i="4"/>
  <c r="BW94" i="4"/>
  <c r="BQ99" i="4"/>
  <c r="BT96" i="4"/>
  <c r="BU96" i="4"/>
  <c r="BO100" i="4"/>
  <c r="CT87" i="4"/>
  <c r="CW85" i="4"/>
  <c r="CU86" i="4"/>
  <c r="CS88" i="4"/>
  <c r="BK103" i="4" l="1"/>
  <c r="BM103" i="4" s="1"/>
  <c r="BI104" i="4"/>
  <c r="BK104" i="4" s="1"/>
  <c r="BG105" i="4"/>
  <c r="BM102" i="4"/>
  <c r="BO102" i="4" s="1"/>
  <c r="BH105" i="4"/>
  <c r="BO101" i="4"/>
  <c r="BQ101" i="4" s="1"/>
  <c r="BN102" i="4"/>
  <c r="DA84" i="4"/>
  <c r="BW95" i="4"/>
  <c r="BJ104" i="4"/>
  <c r="BL103" i="4"/>
  <c r="BV96" i="4"/>
  <c r="BX94" i="4"/>
  <c r="BZ93" i="4"/>
  <c r="CA92" i="4"/>
  <c r="CC92" i="4" s="1"/>
  <c r="CB92" i="4"/>
  <c r="CF91" i="4"/>
  <c r="CH91" i="4" s="1"/>
  <c r="CA93" i="4"/>
  <c r="BI105" i="4"/>
  <c r="CO89" i="4"/>
  <c r="CQ89" i="4" s="1"/>
  <c r="CP89" i="4"/>
  <c r="CZ85" i="4"/>
  <c r="CY85" i="4"/>
  <c r="DA85" i="4" s="1"/>
  <c r="CM90" i="4"/>
  <c r="CL90" i="4"/>
  <c r="CU87" i="4"/>
  <c r="CW87" i="4" s="1"/>
  <c r="CW86" i="4"/>
  <c r="CY86" i="4" s="1"/>
  <c r="CU88" i="4"/>
  <c r="BY94" i="4"/>
  <c r="BR100" i="4"/>
  <c r="CG91" i="4"/>
  <c r="BT97" i="4"/>
  <c r="BU97" i="4"/>
  <c r="BT98" i="4"/>
  <c r="BS98" i="4"/>
  <c r="BQ100" i="4"/>
  <c r="BR99" i="4"/>
  <c r="BS99" i="4"/>
  <c r="BW96" i="4"/>
  <c r="BP101" i="4"/>
  <c r="BX95" i="4"/>
  <c r="CV87" i="4"/>
  <c r="CX86" i="4"/>
  <c r="BN103" i="4" l="1"/>
  <c r="BJ105" i="4"/>
  <c r="BL105" i="4" s="1"/>
  <c r="BL104" i="4"/>
  <c r="BN104" i="4" s="1"/>
  <c r="BY95" i="4"/>
  <c r="BP102" i="4"/>
  <c r="BR102" i="4" s="1"/>
  <c r="BX96" i="4"/>
  <c r="BO103" i="4"/>
  <c r="BK105" i="4"/>
  <c r="BM104" i="4"/>
  <c r="CA94" i="4"/>
  <c r="BZ94" i="4"/>
  <c r="CB94" i="4" s="1"/>
  <c r="CC93" i="4"/>
  <c r="CB93" i="4"/>
  <c r="CD92" i="4"/>
  <c r="CF92" i="4" s="1"/>
  <c r="CS89" i="4"/>
  <c r="CR89" i="4"/>
  <c r="CT89" i="4" s="1"/>
  <c r="CW88" i="4"/>
  <c r="CX87" i="4"/>
  <c r="CZ87" i="4" s="1"/>
  <c r="CV88" i="4"/>
  <c r="CX88" i="4" s="1"/>
  <c r="CY87" i="4"/>
  <c r="CJ91" i="4"/>
  <c r="CN90" i="4"/>
  <c r="CO90" i="4"/>
  <c r="CZ86" i="4"/>
  <c r="BY96" i="4"/>
  <c r="BZ95" i="4"/>
  <c r="CE92" i="4"/>
  <c r="BS101" i="4"/>
  <c r="BU99" i="4"/>
  <c r="BQ102" i="4"/>
  <c r="BT100" i="4"/>
  <c r="BR101" i="4"/>
  <c r="BP103" i="4"/>
  <c r="BV97" i="4"/>
  <c r="BW97" i="4"/>
  <c r="BT99" i="4"/>
  <c r="BV98" i="4"/>
  <c r="BU98" i="4"/>
  <c r="BS100" i="4"/>
  <c r="CI91" i="4"/>
  <c r="DA86" i="4"/>
  <c r="BO104" i="4" l="1"/>
  <c r="BQ104" i="4" s="1"/>
  <c r="BZ96" i="4"/>
  <c r="BM105" i="4"/>
  <c r="BO105" i="4" s="1"/>
  <c r="BQ103" i="4"/>
  <c r="BS103" i="4" s="1"/>
  <c r="BP104" i="4"/>
  <c r="BN105" i="4"/>
  <c r="CA95" i="4"/>
  <c r="CC95" i="4" s="1"/>
  <c r="CC94" i="4"/>
  <c r="CD94" i="4"/>
  <c r="CD93" i="4"/>
  <c r="CF93" i="4" s="1"/>
  <c r="CE93" i="4"/>
  <c r="DA87" i="4"/>
  <c r="CY88" i="4"/>
  <c r="DA88" i="4" s="1"/>
  <c r="CZ88" i="4"/>
  <c r="CV89" i="4"/>
  <c r="CU89" i="4"/>
  <c r="BS102" i="4"/>
  <c r="BR103" i="4"/>
  <c r="CP90" i="4"/>
  <c r="CQ90" i="4"/>
  <c r="BT102" i="4"/>
  <c r="BW98" i="4"/>
  <c r="BV99" i="4"/>
  <c r="BT101" i="4"/>
  <c r="BV100" i="4"/>
  <c r="CL91" i="4"/>
  <c r="BX98" i="4"/>
  <c r="BW99" i="4"/>
  <c r="BY97" i="4"/>
  <c r="BX97" i="4"/>
  <c r="BU101" i="4"/>
  <c r="CB95" i="4"/>
  <c r="CA96" i="4"/>
  <c r="CK91" i="4"/>
  <c r="BU100" i="4"/>
  <c r="CG92" i="4"/>
  <c r="CI92" i="4" s="1"/>
  <c r="CH92" i="4"/>
  <c r="BR104" i="4" l="1"/>
  <c r="BP105" i="4"/>
  <c r="CB96" i="4"/>
  <c r="CD96" i="4" s="1"/>
  <c r="BQ105" i="4"/>
  <c r="CE94" i="4"/>
  <c r="CG94" i="4" s="1"/>
  <c r="CD95" i="4"/>
  <c r="CF94" i="4"/>
  <c r="CG93" i="4"/>
  <c r="CN91" i="4"/>
  <c r="BU102" i="4"/>
  <c r="BX100" i="4"/>
  <c r="BT103" i="4"/>
  <c r="BS104" i="4"/>
  <c r="BX99" i="4"/>
  <c r="CX89" i="4"/>
  <c r="CW89" i="4"/>
  <c r="BU103" i="4"/>
  <c r="BW101" i="4"/>
  <c r="CR90" i="4"/>
  <c r="CS90" i="4"/>
  <c r="BT104" i="4"/>
  <c r="BY99" i="4"/>
  <c r="CE95" i="4"/>
  <c r="BV101" i="4"/>
  <c r="CK92" i="4"/>
  <c r="CJ92" i="4"/>
  <c r="BZ97" i="4"/>
  <c r="CB97" i="4" s="1"/>
  <c r="CA97" i="4"/>
  <c r="BY98" i="4"/>
  <c r="BW100" i="4"/>
  <c r="BZ98" i="4"/>
  <c r="BV102" i="4"/>
  <c r="CC96" i="4"/>
  <c r="CM91" i="4"/>
  <c r="CH93" i="4"/>
  <c r="CP91" i="4" l="1"/>
  <c r="BS105" i="4"/>
  <c r="BR105" i="4"/>
  <c r="BT105" i="4" s="1"/>
  <c r="CF95" i="4"/>
  <c r="CH94" i="4"/>
  <c r="CI93" i="4"/>
  <c r="CK93" i="4" s="1"/>
  <c r="BV103" i="4"/>
  <c r="BU104" i="4"/>
  <c r="BV104" i="4"/>
  <c r="CY89" i="4"/>
  <c r="DA89" i="4" s="1"/>
  <c r="CZ89" i="4"/>
  <c r="CU90" i="4"/>
  <c r="CT90" i="4"/>
  <c r="CF96" i="4"/>
  <c r="CJ93" i="4"/>
  <c r="CI94" i="4"/>
  <c r="CA98" i="4"/>
  <c r="BZ99" i="4"/>
  <c r="CB98" i="4"/>
  <c r="CH95" i="4"/>
  <c r="CO91" i="4"/>
  <c r="CQ91" i="4" s="1"/>
  <c r="BW102" i="4"/>
  <c r="BY101" i="4"/>
  <c r="BX101" i="4"/>
  <c r="CE96" i="4"/>
  <c r="CL92" i="4"/>
  <c r="CM92" i="4"/>
  <c r="CG95" i="4"/>
  <c r="BX102" i="4"/>
  <c r="BZ100" i="4"/>
  <c r="BY100" i="4"/>
  <c r="CC97" i="4"/>
  <c r="CD97" i="4"/>
  <c r="BW103" i="4"/>
  <c r="CA99" i="4"/>
  <c r="BU105" i="4" l="1"/>
  <c r="BW105" i="4" s="1"/>
  <c r="CJ94" i="4"/>
  <c r="CL94" i="4" s="1"/>
  <c r="BX103" i="4"/>
  <c r="BW104" i="4"/>
  <c r="CH96" i="4"/>
  <c r="BY102" i="4"/>
  <c r="CW90" i="4"/>
  <c r="CV90" i="4"/>
  <c r="CF97" i="4"/>
  <c r="CO92" i="4"/>
  <c r="BX104" i="4"/>
  <c r="CA101" i="4"/>
  <c r="CS91" i="4"/>
  <c r="BY103" i="4"/>
  <c r="CK94" i="4"/>
  <c r="CJ95" i="4"/>
  <c r="CR91" i="4"/>
  <c r="CT91" i="4" s="1"/>
  <c r="CI95" i="4"/>
  <c r="CB99" i="4"/>
  <c r="CC99" i="4"/>
  <c r="CM93" i="4"/>
  <c r="CE97" i="4"/>
  <c r="BZ101" i="4"/>
  <c r="CA100" i="4"/>
  <c r="CB100" i="4"/>
  <c r="CN92" i="4"/>
  <c r="CG96" i="4"/>
  <c r="CI96" i="4" s="1"/>
  <c r="BV105" i="4"/>
  <c r="BZ102" i="4"/>
  <c r="CD98" i="4"/>
  <c r="CC98" i="4"/>
  <c r="CL93" i="4"/>
  <c r="BZ103" i="4" l="1"/>
  <c r="BY104" i="4"/>
  <c r="CA102" i="4"/>
  <c r="CY90" i="4"/>
  <c r="CX90" i="4"/>
  <c r="CZ90" i="4" s="1"/>
  <c r="CL95" i="4"/>
  <c r="CM94" i="4"/>
  <c r="CB102" i="4"/>
  <c r="CD99" i="4"/>
  <c r="CE99" i="4"/>
  <c r="BY105" i="4"/>
  <c r="CH97" i="4"/>
  <c r="CG97" i="4"/>
  <c r="CJ96" i="4"/>
  <c r="CN94" i="4"/>
  <c r="CE98" i="4"/>
  <c r="CF98" i="4"/>
  <c r="BX105" i="4"/>
  <c r="BZ105" i="4" s="1"/>
  <c r="CB101" i="4"/>
  <c r="CD100" i="4"/>
  <c r="CC100" i="4"/>
  <c r="CQ92" i="4"/>
  <c r="CO93" i="4"/>
  <c r="CK96" i="4"/>
  <c r="CC101" i="4"/>
  <c r="CP92" i="4"/>
  <c r="CU91" i="4"/>
  <c r="CW91" i="4" s="1"/>
  <c r="CV91" i="4"/>
  <c r="CK95" i="4"/>
  <c r="CN93" i="4"/>
  <c r="CA103" i="4"/>
  <c r="BZ104" i="4"/>
  <c r="CA104" i="4" l="1"/>
  <c r="CB105" i="4" s="1"/>
  <c r="CB103" i="4"/>
  <c r="CP94" i="4"/>
  <c r="CD101" i="4"/>
  <c r="DA90" i="4"/>
  <c r="CL96" i="4"/>
  <c r="CB104" i="4"/>
  <c r="CD102" i="4"/>
  <c r="CM96" i="4"/>
  <c r="CY91" i="4"/>
  <c r="CC103" i="4"/>
  <c r="CI97" i="4"/>
  <c r="CJ97" i="4"/>
  <c r="CX91" i="4"/>
  <c r="CZ91" i="4" s="1"/>
  <c r="CP93" i="4"/>
  <c r="CR92" i="4"/>
  <c r="CF100" i="4"/>
  <c r="CA105" i="4"/>
  <c r="CH98" i="4"/>
  <c r="CS92" i="4"/>
  <c r="CM95" i="4"/>
  <c r="CO94" i="4"/>
  <c r="CN95" i="4"/>
  <c r="CE101" i="4"/>
  <c r="CG98" i="4"/>
  <c r="CQ93" i="4"/>
  <c r="CE100" i="4"/>
  <c r="CF99" i="4"/>
  <c r="CG99" i="4"/>
  <c r="CC102" i="4"/>
  <c r="CC104" i="4" l="1"/>
  <c r="CD105" i="4" s="1"/>
  <c r="CE102" i="4"/>
  <c r="CC105" i="4"/>
  <c r="CO96" i="4"/>
  <c r="CL97" i="4"/>
  <c r="CH100" i="4"/>
  <c r="CG100" i="4"/>
  <c r="CF102" i="4"/>
  <c r="CG101" i="4"/>
  <c r="CS93" i="4"/>
  <c r="CJ98" i="4"/>
  <c r="CQ94" i="4"/>
  <c r="CO95" i="4"/>
  <c r="CN96" i="4"/>
  <c r="CI98" i="4"/>
  <c r="CE103" i="4"/>
  <c r="DA91" i="4"/>
  <c r="CT92" i="4"/>
  <c r="CI99" i="4"/>
  <c r="CH99" i="4"/>
  <c r="CF101" i="4"/>
  <c r="CD104" i="4"/>
  <c r="CP95" i="4"/>
  <c r="CR94" i="4"/>
  <c r="CU92" i="4"/>
  <c r="CK97" i="4"/>
  <c r="CD103" i="4"/>
  <c r="CR93" i="4"/>
  <c r="CT93" i="4" s="1"/>
  <c r="CW92" i="4" l="1"/>
  <c r="CH102" i="4"/>
  <c r="CL98" i="4"/>
  <c r="CR95" i="4"/>
  <c r="CE104" i="4"/>
  <c r="CH101" i="4"/>
  <c r="CI101" i="4"/>
  <c r="CT94" i="4"/>
  <c r="CU93" i="4"/>
  <c r="CG103" i="4"/>
  <c r="CS94" i="4"/>
  <c r="CK99" i="4"/>
  <c r="CJ99" i="4"/>
  <c r="CF103" i="4"/>
  <c r="CI100" i="4"/>
  <c r="CJ100" i="4"/>
  <c r="CN97" i="4"/>
  <c r="CQ95" i="4"/>
  <c r="CV93" i="4"/>
  <c r="CF104" i="4"/>
  <c r="CQ96" i="4"/>
  <c r="CP96" i="4"/>
  <c r="CK98" i="4"/>
  <c r="CM98" i="4" s="1"/>
  <c r="CG102" i="4"/>
  <c r="CM97" i="4"/>
  <c r="CE105" i="4"/>
  <c r="CV92" i="4"/>
  <c r="CX92" i="4" s="1"/>
  <c r="CI103" i="4" l="1"/>
  <c r="CG104" i="4"/>
  <c r="CV94" i="4"/>
  <c r="CR96" i="4"/>
  <c r="CG105" i="4"/>
  <c r="CW93" i="4"/>
  <c r="CY93" i="4" s="1"/>
  <c r="CP97" i="4"/>
  <c r="CX93" i="4"/>
  <c r="CH104" i="4"/>
  <c r="CN98" i="4"/>
  <c r="CO98" i="4"/>
  <c r="CZ92" i="4"/>
  <c r="CT95" i="4"/>
  <c r="CY92" i="4"/>
  <c r="DA92" i="4" s="1"/>
  <c r="CS95" i="4"/>
  <c r="CH103" i="4"/>
  <c r="CL99" i="4"/>
  <c r="CM99" i="4"/>
  <c r="CO97" i="4"/>
  <c r="CK100" i="4"/>
  <c r="CL100" i="4"/>
  <c r="CJ101" i="4"/>
  <c r="CK101" i="4"/>
  <c r="CU94" i="4"/>
  <c r="CI102" i="4"/>
  <c r="CJ102" i="4"/>
  <c r="CS96" i="4"/>
  <c r="CF105" i="4"/>
  <c r="CT96" i="4" l="1"/>
  <c r="CI104" i="4"/>
  <c r="CZ93" i="4"/>
  <c r="DA93" i="4"/>
  <c r="CI105" i="4"/>
  <c r="CX94" i="4"/>
  <c r="CR97" i="4"/>
  <c r="CK102" i="4"/>
  <c r="CL102" i="4"/>
  <c r="CW94" i="4"/>
  <c r="CK103" i="4"/>
  <c r="CJ103" i="4"/>
  <c r="CV95" i="4"/>
  <c r="CJ104" i="4"/>
  <c r="CU96" i="4"/>
  <c r="CU95" i="4"/>
  <c r="CW95" i="4" s="1"/>
  <c r="CH105" i="4"/>
  <c r="CL101" i="4"/>
  <c r="CM101" i="4"/>
  <c r="CM100" i="4"/>
  <c r="CN100" i="4"/>
  <c r="CN99" i="4"/>
  <c r="CO99" i="4"/>
  <c r="CQ97" i="4"/>
  <c r="CP98" i="4"/>
  <c r="CQ98" i="4"/>
  <c r="CL104" i="4" l="1"/>
  <c r="CX95" i="4"/>
  <c r="CZ94" i="4"/>
  <c r="CK105" i="4"/>
  <c r="CW96" i="4"/>
  <c r="CY94" i="4"/>
  <c r="DA94" i="4" s="1"/>
  <c r="CS98" i="4"/>
  <c r="CR98" i="4"/>
  <c r="CP100" i="4"/>
  <c r="CO100" i="4"/>
  <c r="CV96" i="4"/>
  <c r="CX96" i="4" s="1"/>
  <c r="CQ99" i="4"/>
  <c r="CO101" i="4"/>
  <c r="CL103" i="4"/>
  <c r="CK104" i="4"/>
  <c r="CM103" i="4"/>
  <c r="CM102" i="4"/>
  <c r="CN102" i="4"/>
  <c r="CS97" i="4"/>
  <c r="CU97" i="4" s="1"/>
  <c r="CT97" i="4"/>
  <c r="CN101" i="4"/>
  <c r="CY95" i="4"/>
  <c r="CJ105" i="4"/>
  <c r="CP99" i="4"/>
  <c r="CU98" i="4" l="1"/>
  <c r="DA95" i="4"/>
  <c r="CV97" i="4"/>
  <c r="CX97" i="4" s="1"/>
  <c r="CZ95" i="4"/>
  <c r="CM105" i="4"/>
  <c r="CL105" i="4"/>
  <c r="CN103" i="4"/>
  <c r="CO103" i="4"/>
  <c r="CP102" i="4"/>
  <c r="CO102" i="4"/>
  <c r="CT98" i="4"/>
  <c r="CS99" i="4"/>
  <c r="CQ101" i="4"/>
  <c r="CP101" i="4"/>
  <c r="CR99" i="4"/>
  <c r="CT99" i="4" s="1"/>
  <c r="CY96" i="4"/>
  <c r="CW97" i="4"/>
  <c r="CZ96" i="4"/>
  <c r="CN104" i="4"/>
  <c r="CM104" i="4"/>
  <c r="CR100" i="4"/>
  <c r="CQ100" i="4"/>
  <c r="CY97" i="4" l="1"/>
  <c r="DA97" i="4" s="1"/>
  <c r="DA96" i="4"/>
  <c r="CS100" i="4"/>
  <c r="CU100" i="4" s="1"/>
  <c r="CT100" i="4"/>
  <c r="CZ97" i="4"/>
  <c r="CN105" i="4"/>
  <c r="CO105" i="4"/>
  <c r="CO104" i="4"/>
  <c r="CP104" i="4"/>
  <c r="CS101" i="4"/>
  <c r="CR101" i="4"/>
  <c r="CW98" i="4"/>
  <c r="CV98" i="4"/>
  <c r="CV99" i="4"/>
  <c r="CU99" i="4"/>
  <c r="CQ102" i="4"/>
  <c r="CR102" i="4"/>
  <c r="CP103" i="4"/>
  <c r="CQ103" i="4"/>
  <c r="CX99" i="4" l="1"/>
  <c r="CT101" i="4"/>
  <c r="CU101" i="4"/>
  <c r="CP105" i="4"/>
  <c r="CQ105" i="4"/>
  <c r="CR103" i="4"/>
  <c r="CS103" i="4"/>
  <c r="CX98" i="4"/>
  <c r="CZ98" i="4" s="1"/>
  <c r="CY98" i="4"/>
  <c r="CW100" i="4"/>
  <c r="CV100" i="4"/>
  <c r="CT102" i="4"/>
  <c r="CS102" i="4"/>
  <c r="CQ104" i="4"/>
  <c r="CR104" i="4"/>
  <c r="CW99" i="4"/>
  <c r="CY100" i="4" l="1"/>
  <c r="CT103" i="4"/>
  <c r="CU102" i="4"/>
  <c r="CV102" i="4"/>
  <c r="CX100" i="4"/>
  <c r="CY99" i="4"/>
  <c r="CZ99" i="4"/>
  <c r="CW101" i="4"/>
  <c r="CS104" i="4"/>
  <c r="CT104" i="4"/>
  <c r="DA98" i="4"/>
  <c r="CU103" i="4"/>
  <c r="CS105" i="4"/>
  <c r="CV101" i="4"/>
  <c r="CX101" i="4" s="1"/>
  <c r="CR105" i="4"/>
  <c r="CU104" i="4" l="1"/>
  <c r="CV103" i="4"/>
  <c r="CZ100" i="4"/>
  <c r="CX102" i="4"/>
  <c r="DA100" i="4"/>
  <c r="DA99" i="4"/>
  <c r="CU105" i="4"/>
  <c r="CW102" i="4"/>
  <c r="CY101" i="4"/>
  <c r="CW103" i="4"/>
  <c r="CT105" i="4"/>
  <c r="CV104" i="4"/>
  <c r="CZ101" i="4"/>
  <c r="CW104" i="4" l="1"/>
  <c r="CX103" i="4"/>
  <c r="DA101" i="4"/>
  <c r="CX104" i="4"/>
  <c r="CZ102" i="4"/>
  <c r="CY102" i="4"/>
  <c r="DA102" i="4" s="1"/>
  <c r="CW105" i="4"/>
  <c r="CY103" i="4"/>
  <c r="CV105" i="4"/>
  <c r="CY104" i="4" l="1"/>
  <c r="DA103" i="4"/>
  <c r="CZ103" i="4"/>
  <c r="CY105" i="4"/>
  <c r="CX105" i="4"/>
  <c r="CZ104" i="4"/>
  <c r="DA104" i="4" l="1"/>
  <c r="CZ105" i="4"/>
  <c r="DA105" i="4"/>
  <c r="K9" i="3" l="1"/>
  <c r="K10" i="3"/>
  <c r="K13" i="3"/>
  <c r="C31" i="8" l="1" a="1"/>
  <c r="C31" i="8" s="1"/>
  <c r="C37" i="8" a="1"/>
  <c r="C37" i="8" s="1"/>
  <c r="C36" i="8" a="1"/>
  <c r="C36" i="8" s="1"/>
  <c r="C33" i="8" a="1"/>
  <c r="C33" i="8" s="1"/>
  <c r="C32" i="8" a="1"/>
  <c r="C32" i="8" s="1"/>
  <c r="C29" i="8" a="1"/>
  <c r="C29" i="8" s="1"/>
  <c r="C34" i="8" a="1"/>
  <c r="C34" i="8" s="1"/>
  <c r="C35" i="8" a="1"/>
  <c r="C35" i="8" s="1"/>
  <c r="C30" i="8" a="1"/>
  <c r="C30" i="8" s="1"/>
  <c r="C18" i="8" a="1"/>
  <c r="C18" i="8" s="1"/>
  <c r="C20" i="8" a="1"/>
  <c r="C20" i="8" s="1"/>
  <c r="C26" i="8" a="1"/>
  <c r="C26" i="8" s="1"/>
  <c r="C16" i="8" a="1"/>
  <c r="C16" i="8" s="1"/>
  <c r="C22" i="8" a="1"/>
  <c r="C22" i="8" s="1"/>
  <c r="C24" i="8" a="1"/>
  <c r="C24" i="8" s="1"/>
  <c r="C28" i="8" a="1"/>
  <c r="C28" i="8" s="1"/>
  <c r="C19" i="8" a="1"/>
  <c r="C19" i="8" s="1"/>
  <c r="C21" i="8" a="1"/>
  <c r="C21" i="8" s="1"/>
  <c r="C27" i="8" a="1"/>
  <c r="C27" i="8" s="1"/>
  <c r="C17" i="8" a="1"/>
  <c r="C17" i="8" s="1"/>
  <c r="C23" i="8" a="1"/>
  <c r="C23" i="8" s="1"/>
  <c r="C25" i="8" a="1"/>
  <c r="C25" i="8" s="1"/>
  <c r="C6" i="8" a="1"/>
  <c r="C6" i="8" s="1"/>
  <c r="C12" i="8" a="1"/>
  <c r="C12" i="8" s="1"/>
  <c r="C9" i="8" a="1"/>
  <c r="C9" i="8" s="1"/>
  <c r="C11" i="8" a="1"/>
  <c r="C11" i="8" s="1"/>
  <c r="C15" i="8" a="1"/>
  <c r="C15" i="8" s="1"/>
  <c r="J15" i="8" s="1"/>
  <c r="C7" i="8" a="1"/>
  <c r="C7" i="8" s="1"/>
  <c r="C13" i="8" a="1"/>
  <c r="C13" i="8" s="1"/>
  <c r="J13" i="8" s="1"/>
  <c r="C8" i="8" a="1"/>
  <c r="C8" i="8" s="1"/>
  <c r="C10" i="8" a="1"/>
  <c r="C10" i="8" s="1"/>
  <c r="C14" i="8" a="1"/>
  <c r="C14" i="8" s="1"/>
  <c r="J14" i="8" s="1"/>
  <c r="I55" i="7" a="1"/>
  <c r="I55" i="7" s="1"/>
  <c r="J55" i="7" s="1"/>
  <c r="M55" i="7" s="1"/>
  <c r="I46" i="7" a="1"/>
  <c r="I46" i="7" s="1"/>
  <c r="J46" i="7" s="1"/>
  <c r="M46" i="7" s="1"/>
  <c r="I49" i="7" a="1"/>
  <c r="I49" i="7" s="1"/>
  <c r="J49" i="7" s="1"/>
  <c r="M49" i="7" s="1"/>
  <c r="I53" i="7" a="1"/>
  <c r="I53" i="7" s="1"/>
  <c r="J53" i="7" s="1"/>
  <c r="M53" i="7" s="1"/>
  <c r="I50" i="7" a="1"/>
  <c r="I50" i="7" s="1"/>
  <c r="J50" i="7" s="1"/>
  <c r="M50" i="7" s="1"/>
  <c r="I54" i="7" a="1"/>
  <c r="I54" i="7" s="1"/>
  <c r="J54" i="7" s="1"/>
  <c r="M54" i="7" s="1"/>
  <c r="I47" i="7" a="1"/>
  <c r="I47" i="7" s="1"/>
  <c r="J47" i="7" s="1"/>
  <c r="M47" i="7" s="1"/>
  <c r="I51" i="7" a="1"/>
  <c r="I51" i="7" s="1"/>
  <c r="J51" i="7" s="1"/>
  <c r="M51" i="7" s="1"/>
  <c r="I48" i="7" a="1"/>
  <c r="I48" i="7" s="1"/>
  <c r="J48" i="7" s="1"/>
  <c r="M48" i="7" s="1"/>
  <c r="I52" i="7" a="1"/>
  <c r="I52" i="7" s="1"/>
  <c r="J52" i="7" s="1"/>
  <c r="M52" i="7" s="1"/>
  <c r="D53" i="7"/>
  <c r="D35" i="8" l="1"/>
  <c r="F35" i="8"/>
  <c r="H35" i="8"/>
  <c r="J35" i="8"/>
  <c r="E35" i="8"/>
  <c r="G35" i="8"/>
  <c r="I35" i="8"/>
  <c r="I33" i="8"/>
  <c r="D33" i="8"/>
  <c r="F33" i="8"/>
  <c r="H33" i="8"/>
  <c r="G33" i="8"/>
  <c r="E33" i="8"/>
  <c r="J33" i="8"/>
  <c r="E34" i="8"/>
  <c r="G34" i="8"/>
  <c r="I34" i="8"/>
  <c r="D34" i="8"/>
  <c r="F34" i="8"/>
  <c r="H34" i="8"/>
  <c r="J34" i="8"/>
  <c r="G36" i="8"/>
  <c r="I36" i="8"/>
  <c r="D36" i="8"/>
  <c r="F36" i="8"/>
  <c r="H36" i="8"/>
  <c r="J36" i="8"/>
  <c r="E36" i="8"/>
  <c r="J29" i="8"/>
  <c r="E29" i="8"/>
  <c r="G29" i="8"/>
  <c r="I29" i="8"/>
  <c r="H29" i="8"/>
  <c r="F29" i="8"/>
  <c r="D29" i="8"/>
  <c r="J37" i="8"/>
  <c r="G37" i="8"/>
  <c r="E37" i="8"/>
  <c r="I37" i="8"/>
  <c r="D37" i="8"/>
  <c r="F37" i="8"/>
  <c r="H37" i="8"/>
  <c r="D30" i="8"/>
  <c r="F30" i="8"/>
  <c r="H30" i="8"/>
  <c r="J30" i="8"/>
  <c r="E30" i="8"/>
  <c r="G30" i="8"/>
  <c r="I30" i="8"/>
  <c r="F32" i="8"/>
  <c r="H32" i="8"/>
  <c r="J32" i="8"/>
  <c r="I32" i="8"/>
  <c r="G32" i="8"/>
  <c r="E32" i="8"/>
  <c r="D32" i="8"/>
  <c r="G31" i="8"/>
  <c r="I31" i="8"/>
  <c r="D31" i="8"/>
  <c r="J31" i="8"/>
  <c r="H31" i="8"/>
  <c r="F31" i="8"/>
  <c r="E31" i="8"/>
  <c r="F23" i="8"/>
  <c r="J23" i="8"/>
  <c r="G23" i="8"/>
  <c r="D23" i="8"/>
  <c r="H23" i="8"/>
  <c r="E23" i="8"/>
  <c r="I23" i="8"/>
  <c r="F19" i="8"/>
  <c r="J19" i="8"/>
  <c r="G19" i="8"/>
  <c r="D19" i="8"/>
  <c r="H19" i="8"/>
  <c r="E19" i="8"/>
  <c r="I19" i="8"/>
  <c r="E16" i="8"/>
  <c r="I16" i="8"/>
  <c r="F16" i="8"/>
  <c r="G16" i="8"/>
  <c r="D16" i="8"/>
  <c r="H16" i="8"/>
  <c r="J16" i="8"/>
  <c r="D17" i="8"/>
  <c r="H17" i="8"/>
  <c r="E17" i="8"/>
  <c r="F17" i="8"/>
  <c r="J17" i="8"/>
  <c r="G17" i="8"/>
  <c r="I17" i="8"/>
  <c r="E28" i="8"/>
  <c r="I28" i="8"/>
  <c r="F28" i="8"/>
  <c r="G28" i="8"/>
  <c r="H28" i="8"/>
  <c r="D28" i="8"/>
  <c r="J28" i="8"/>
  <c r="G26" i="8"/>
  <c r="D26" i="8"/>
  <c r="E26" i="8"/>
  <c r="I26" i="8"/>
  <c r="F26" i="8"/>
  <c r="H26" i="8"/>
  <c r="J26" i="8"/>
  <c r="F27" i="8"/>
  <c r="J27" i="8"/>
  <c r="G27" i="8"/>
  <c r="D27" i="8"/>
  <c r="H27" i="8"/>
  <c r="I27" i="8"/>
  <c r="E27" i="8"/>
  <c r="E24" i="8"/>
  <c r="I24" i="8"/>
  <c r="F24" i="8"/>
  <c r="G24" i="8"/>
  <c r="D24" i="8"/>
  <c r="H24" i="8"/>
  <c r="J24" i="8"/>
  <c r="E20" i="8"/>
  <c r="I20" i="8"/>
  <c r="F20" i="8"/>
  <c r="J20" i="8"/>
  <c r="G20" i="8"/>
  <c r="D20" i="8"/>
  <c r="H20" i="8"/>
  <c r="D25" i="8"/>
  <c r="H25" i="8"/>
  <c r="E25" i="8"/>
  <c r="F25" i="8"/>
  <c r="J25" i="8"/>
  <c r="I25" i="8"/>
  <c r="G25" i="8"/>
  <c r="D21" i="8"/>
  <c r="H21" i="8"/>
  <c r="E21" i="8"/>
  <c r="I21" i="8"/>
  <c r="F21" i="8"/>
  <c r="J21" i="8"/>
  <c r="G21" i="8"/>
  <c r="G22" i="8"/>
  <c r="D22" i="8"/>
  <c r="H22" i="8"/>
  <c r="E22" i="8"/>
  <c r="I22" i="8"/>
  <c r="J22" i="8"/>
  <c r="F22" i="8"/>
  <c r="G18" i="8"/>
  <c r="D18" i="8"/>
  <c r="H18" i="8"/>
  <c r="E18" i="8"/>
  <c r="I18" i="8"/>
  <c r="F18" i="8"/>
  <c r="J18" i="8"/>
  <c r="I7" i="8"/>
  <c r="J7" i="8" s="1"/>
  <c r="I6" i="8"/>
  <c r="I8" i="8"/>
  <c r="J8" i="8" s="1"/>
  <c r="I11" i="8"/>
  <c r="J11" i="8" s="1"/>
  <c r="H13" i="8"/>
  <c r="I13" i="8"/>
  <c r="I9" i="8"/>
  <c r="J9" i="8" s="1"/>
  <c r="H14" i="8"/>
  <c r="I14" i="8"/>
  <c r="I12" i="8"/>
  <c r="J12" i="8" s="1"/>
  <c r="I10" i="8"/>
  <c r="J10" i="8" s="1"/>
  <c r="H15" i="8"/>
  <c r="I15" i="8"/>
  <c r="G8" i="8"/>
  <c r="G11" i="8"/>
  <c r="G13" i="8"/>
  <c r="G9" i="8"/>
  <c r="G14" i="8"/>
  <c r="G7" i="8"/>
  <c r="G12" i="8"/>
  <c r="G10" i="8"/>
  <c r="G15" i="8"/>
  <c r="G6" i="8"/>
  <c r="E11" i="8"/>
  <c r="F11" i="8"/>
  <c r="H11" i="8" s="1"/>
  <c r="E8" i="8"/>
  <c r="F8" i="8"/>
  <c r="H8" i="8" s="1"/>
  <c r="E13" i="8"/>
  <c r="F13" i="8"/>
  <c r="E9" i="8"/>
  <c r="F9" i="8"/>
  <c r="H9" i="8" s="1"/>
  <c r="E14" i="8"/>
  <c r="F14" i="8"/>
  <c r="E7" i="8"/>
  <c r="F7" i="8"/>
  <c r="E12" i="8"/>
  <c r="F12" i="8"/>
  <c r="H12" i="8" s="1"/>
  <c r="E10" i="8"/>
  <c r="F10" i="8"/>
  <c r="H10" i="8" s="1"/>
  <c r="E15" i="8"/>
  <c r="F15" i="8"/>
  <c r="E6" i="8"/>
  <c r="F6" i="8"/>
  <c r="D8" i="8"/>
  <c r="D11" i="8"/>
  <c r="D13" i="8"/>
  <c r="D9" i="8"/>
  <c r="D14" i="8"/>
  <c r="D7" i="8"/>
  <c r="D12" i="8"/>
  <c r="D10" i="8"/>
  <c r="D15" i="8"/>
  <c r="D6" i="8"/>
  <c r="J6" i="8" l="1"/>
  <c r="J38" i="8" s="1"/>
  <c r="I38" i="8"/>
  <c r="H6" i="8"/>
  <c r="H7" i="8"/>
  <c r="G3" i="4"/>
  <c r="BN3" i="4"/>
  <c r="AM3" i="4"/>
  <c r="CH3" i="4"/>
  <c r="BG3" i="4"/>
  <c r="CL3" i="4"/>
  <c r="CR3" i="4"/>
  <c r="CG3" i="4"/>
  <c r="AI3" i="4"/>
  <c r="CV3" i="4"/>
  <c r="P3" i="4"/>
  <c r="Q3" i="4"/>
  <c r="X3" i="4"/>
  <c r="AU3" i="4"/>
  <c r="W3" i="4"/>
  <c r="AG3" i="4"/>
  <c r="BU3" i="4"/>
  <c r="CA3" i="4"/>
  <c r="AZ3" i="4"/>
  <c r="AL3" i="4"/>
  <c r="AB3" i="4"/>
  <c r="BO3" i="4"/>
  <c r="AA3" i="4"/>
  <c r="AR3" i="4"/>
  <c r="CX3" i="4"/>
  <c r="F3" i="4"/>
  <c r="CQ3" i="4"/>
  <c r="CJ3" i="4"/>
  <c r="AE3" i="4"/>
  <c r="AF3" i="4"/>
  <c r="CY3" i="4"/>
  <c r="Z3" i="4"/>
  <c r="CW3" i="4"/>
  <c r="T3" i="4"/>
  <c r="BM3" i="4"/>
  <c r="BI3" i="4"/>
  <c r="CP3" i="4"/>
  <c r="CC3" i="4"/>
  <c r="CS3" i="4"/>
  <c r="L3" i="4"/>
  <c r="CU3" i="4"/>
  <c r="CN3" i="4"/>
  <c r="BZ3" i="4"/>
  <c r="BX3" i="4"/>
  <c r="AV3" i="4"/>
  <c r="CD3" i="4"/>
  <c r="CK3" i="4"/>
  <c r="AO3" i="4"/>
  <c r="BH3" i="4"/>
  <c r="AY3" i="4"/>
  <c r="AC3" i="4"/>
  <c r="AX3" i="4"/>
  <c r="AP3" i="4"/>
  <c r="BC3" i="4"/>
  <c r="CB3" i="4"/>
  <c r="BS3" i="4"/>
  <c r="BT3" i="4"/>
  <c r="BL3" i="4"/>
  <c r="BA3" i="4"/>
  <c r="I3" i="4"/>
  <c r="BQ3" i="4"/>
  <c r="BD3" i="4"/>
  <c r="R3" i="4"/>
  <c r="CM3" i="4"/>
  <c r="CT3" i="4"/>
  <c r="AH3" i="4"/>
  <c r="AN3" i="4"/>
  <c r="CZ3" i="4"/>
  <c r="BR3" i="4"/>
  <c r="AS3" i="4"/>
  <c r="AT3" i="4"/>
  <c r="K3" i="4"/>
  <c r="BV3" i="4"/>
  <c r="BJ3" i="4"/>
  <c r="BK3" i="4"/>
  <c r="DA3" i="4"/>
  <c r="Y3" i="4"/>
  <c r="AK3" i="4"/>
  <c r="BW3" i="4"/>
  <c r="CE3" i="4"/>
  <c r="CF3" i="4"/>
  <c r="BP3" i="4"/>
  <c r="M3" i="4"/>
  <c r="U3" i="4"/>
  <c r="BE3" i="4"/>
  <c r="AQ3" i="4"/>
  <c r="V3" i="4"/>
  <c r="N3" i="4"/>
  <c r="S3" i="4"/>
  <c r="CI3" i="4"/>
  <c r="H3" i="4"/>
  <c r="AJ3" i="4"/>
  <c r="AW3" i="4"/>
  <c r="AD3" i="4"/>
  <c r="BB3" i="4"/>
  <c r="J3" i="4"/>
  <c r="BF3" i="4"/>
  <c r="CO3" i="4"/>
  <c r="O3" i="4"/>
  <c r="BY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65DDD-E4EA-402C-A5E9-9CAA6FDDB534}" keepAlive="1" interval="15" name="Query - Get_All_Rates" description="Connection to the 'Get_All_Rates' query in the workbook." type="5" refreshedVersion="6" background="1" refreshOnLoad="1" saveData="1">
    <dbPr connection="Provider=Microsoft.Mashup.OleDb.1;Data Source=$Workbook$;Location=Get_All_Rates;Extended Properties=&quot;&quot;" command="SELECT * FROM [Get_All_Rates]"/>
  </connection>
</connections>
</file>

<file path=xl/sharedStrings.xml><?xml version="1.0" encoding="utf-8"?>
<sst xmlns="http://schemas.openxmlformats.org/spreadsheetml/2006/main" count="425" uniqueCount="347">
  <si>
    <t>IN</t>
  </si>
  <si>
    <t>BTC</t>
  </si>
  <si>
    <t>USD</t>
  </si>
  <si>
    <t>Batch</t>
  </si>
  <si>
    <t>Price</t>
  </si>
  <si>
    <t>LTC</t>
  </si>
  <si>
    <t>Ind</t>
  </si>
  <si>
    <t>IN/OUT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</si>
  <si>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</si>
  <si>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</si>
  <si>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</si>
  <si>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</si>
  <si>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</si>
  <si>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</si>
  <si>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</si>
  <si>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</si>
  <si>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</si>
  <si>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</si>
  <si>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</si>
  <si>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Dummy</t>
  </si>
  <si>
    <t>Gain|Loss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</si>
  <si>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</si>
  <si>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</si>
  <si>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</si>
  <si>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</si>
  <si>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</si>
  <si>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</si>
  <si>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</si>
  <si>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</si>
  <si>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</si>
  <si>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</si>
  <si>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</si>
  <si>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</si>
  <si>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</si>
  <si>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</si>
  <si>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</si>
  <si>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</si>
  <si>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</si>
  <si>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</si>
  <si>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</si>
  <si>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</si>
  <si>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</si>
  <si>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</si>
  <si>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</si>
  <si>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</si>
  <si>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</si>
  <si>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</si>
  <si>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</si>
  <si>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</si>
  <si>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</si>
  <si>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</si>
  <si>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</si>
  <si>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</si>
  <si>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</si>
  <si>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</si>
  <si>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</si>
  <si>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</si>
  <si>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</si>
  <si>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</si>
  <si>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</si>
  <si>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</si>
  <si>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</si>
  <si>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</si>
  <si>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</si>
  <si>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</si>
  <si>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</si>
  <si>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</si>
  <si>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</si>
  <si>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</si>
  <si>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</si>
  <si>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</si>
  <si>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</si>
  <si>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</si>
  <si>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</si>
  <si>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</si>
  <si>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</si>
  <si>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</si>
  <si>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</si>
  <si>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</si>
  <si>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</si>
  <si>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</si>
  <si>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</si>
  <si>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</si>
  <si>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</si>
  <si>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</si>
  <si>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</si>
  <si>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</si>
  <si>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</si>
  <si>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</si>
  <si>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</si>
  <si>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</si>
  <si>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</si>
  <si>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</si>
  <si>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</si>
  <si>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</si>
  <si>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</si>
  <si>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</si>
  <si>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</si>
  <si>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</si>
  <si>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</si>
  <si>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</si>
  <si>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</si>
  <si>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</si>
  <si>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</si>
  <si>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</si>
  <si>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</si>
  <si>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</si>
  <si>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</si>
  <si>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</si>
  <si>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</si>
  <si>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Token</t>
  </si>
  <si>
    <t>IN Price</t>
  </si>
  <si>
    <t>Gain | Loss</t>
  </si>
  <si>
    <t>Date</t>
  </si>
  <si>
    <t>Bitcoin</t>
  </si>
  <si>
    <t>ETH</t>
  </si>
  <si>
    <t>Ethereum</t>
  </si>
  <si>
    <t>XRP</t>
  </si>
  <si>
    <t>BCH</t>
  </si>
  <si>
    <t>Bitcoin Cash</t>
  </si>
  <si>
    <t>EOS</t>
  </si>
  <si>
    <t>XLM</t>
  </si>
  <si>
    <t>Stellar</t>
  </si>
  <si>
    <t>Litecoin</t>
  </si>
  <si>
    <t>ADA</t>
  </si>
  <si>
    <t>Cardano</t>
  </si>
  <si>
    <t>MIOTA</t>
  </si>
  <si>
    <t>IOTA</t>
  </si>
  <si>
    <t>USDT</t>
  </si>
  <si>
    <t>Tether</t>
  </si>
  <si>
    <t>TRX</t>
  </si>
  <si>
    <t>TRON</t>
  </si>
  <si>
    <t>XMR</t>
  </si>
  <si>
    <t>Monero</t>
  </si>
  <si>
    <t>NEO</t>
  </si>
  <si>
    <t>DASH</t>
  </si>
  <si>
    <t>Dash</t>
  </si>
  <si>
    <t>ETC</t>
  </si>
  <si>
    <t>Ethereum Classic</t>
  </si>
  <si>
    <t>XEM</t>
  </si>
  <si>
    <t>NEM</t>
  </si>
  <si>
    <t>BNB</t>
  </si>
  <si>
    <t>Binance Coin</t>
  </si>
  <si>
    <t>XTZ</t>
  </si>
  <si>
    <t>Tezos</t>
  </si>
  <si>
    <t>VeChain</t>
  </si>
  <si>
    <t>ZEC</t>
  </si>
  <si>
    <t>Zcash</t>
  </si>
  <si>
    <t>OMG</t>
  </si>
  <si>
    <t>OmiseGO</t>
  </si>
  <si>
    <t>QTUM</t>
  </si>
  <si>
    <t>Qtum</t>
  </si>
  <si>
    <t>ZRX</t>
  </si>
  <si>
    <t>0x</t>
  </si>
  <si>
    <t>ZIL</t>
  </si>
  <si>
    <t>Zilliqa</t>
  </si>
  <si>
    <t>LSK</t>
  </si>
  <si>
    <t>Lisk</t>
  </si>
  <si>
    <t>BCN</t>
  </si>
  <si>
    <t>Bytecoin</t>
  </si>
  <si>
    <t>BTG</t>
  </si>
  <si>
    <t>Bitcoin Gold</t>
  </si>
  <si>
    <t>ICX</t>
  </si>
  <si>
    <t>ICON</t>
  </si>
  <si>
    <t>DCR</t>
  </si>
  <si>
    <t>Decred</t>
  </si>
  <si>
    <t>AE</t>
  </si>
  <si>
    <t>Aeternity</t>
  </si>
  <si>
    <t>BTS</t>
  </si>
  <si>
    <t>BitShares</t>
  </si>
  <si>
    <t>ONT</t>
  </si>
  <si>
    <t>Ontology</t>
  </si>
  <si>
    <t>MKR</t>
  </si>
  <si>
    <t>Maker</t>
  </si>
  <si>
    <t>DGB</t>
  </si>
  <si>
    <t>DigiByte</t>
  </si>
  <si>
    <t>DOGE</t>
  </si>
  <si>
    <t>Dogecoin</t>
  </si>
  <si>
    <t>XVG</t>
  </si>
  <si>
    <t>Verge</t>
  </si>
  <si>
    <t>STEEM</t>
  </si>
  <si>
    <t>Steem</t>
  </si>
  <si>
    <t>SC</t>
  </si>
  <si>
    <t>Siacoin</t>
  </si>
  <si>
    <t>REP</t>
  </si>
  <si>
    <t>Augur</t>
  </si>
  <si>
    <t>BTM</t>
  </si>
  <si>
    <t>Bytom</t>
  </si>
  <si>
    <t>BCD</t>
  </si>
  <si>
    <t>Bitcoin Diamond</t>
  </si>
  <si>
    <t>BAT</t>
  </si>
  <si>
    <t>Basic Attention Token</t>
  </si>
  <si>
    <t>GNT</t>
  </si>
  <si>
    <t>Golem</t>
  </si>
  <si>
    <t>STRAT</t>
  </si>
  <si>
    <t>Stratis</t>
  </si>
  <si>
    <t>KCS</t>
  </si>
  <si>
    <t>KuCoin Shares</t>
  </si>
  <si>
    <t>NANO</t>
  </si>
  <si>
    <t>Nano</t>
  </si>
  <si>
    <t>WAVES</t>
  </si>
  <si>
    <t>Waves</t>
  </si>
  <si>
    <t>MITH</t>
  </si>
  <si>
    <t>Mithril</t>
  </si>
  <si>
    <t>SNT</t>
  </si>
  <si>
    <t>Status</t>
  </si>
  <si>
    <t>NPXS</t>
  </si>
  <si>
    <t>Pundi X</t>
  </si>
  <si>
    <t>PPT</t>
  </si>
  <si>
    <t>Populous</t>
  </si>
  <si>
    <t>MAID</t>
  </si>
  <si>
    <t>MaidSafeCoin</t>
  </si>
  <si>
    <t>IOST</t>
  </si>
  <si>
    <t>WTC</t>
  </si>
  <si>
    <t>Waltonchain</t>
  </si>
  <si>
    <t>XIN</t>
  </si>
  <si>
    <t>Mixin</t>
  </si>
  <si>
    <t>DGD</t>
  </si>
  <si>
    <t>DigixDAO</t>
  </si>
  <si>
    <t>KMD</t>
  </si>
  <si>
    <t>Komodo</t>
  </si>
  <si>
    <t>WAN</t>
  </si>
  <si>
    <t>Wanchain</t>
  </si>
  <si>
    <t>GXS</t>
  </si>
  <si>
    <t>GXChain</t>
  </si>
  <si>
    <t>HT</t>
  </si>
  <si>
    <t>Huobi Token</t>
  </si>
  <si>
    <t>ARDR</t>
  </si>
  <si>
    <t>Ardor</t>
  </si>
  <si>
    <t>ELF</t>
  </si>
  <si>
    <t>aelf</t>
  </si>
  <si>
    <t>AION</t>
  </si>
  <si>
    <t>Aion</t>
  </si>
  <si>
    <t>LRC</t>
  </si>
  <si>
    <t>Loopring</t>
  </si>
  <si>
    <t>CNX</t>
  </si>
  <si>
    <t>Cryptonex</t>
  </si>
  <si>
    <t>MONA</t>
  </si>
  <si>
    <t>MonaCoin</t>
  </si>
  <si>
    <t>NAS</t>
  </si>
  <si>
    <t>Nebulas</t>
  </si>
  <si>
    <t>MOAC</t>
  </si>
  <si>
    <t>ZEN</t>
  </si>
  <si>
    <t>FUN</t>
  </si>
  <si>
    <t>FunFair</t>
  </si>
  <si>
    <t>MANA</t>
  </si>
  <si>
    <t>Decentraland</t>
  </si>
  <si>
    <t>WAX</t>
  </si>
  <si>
    <t>DCN</t>
  </si>
  <si>
    <t>Dentacoin</t>
  </si>
  <si>
    <t>MCO</t>
  </si>
  <si>
    <t>BNT</t>
  </si>
  <si>
    <t>Bancor</t>
  </si>
  <si>
    <t>PIVX</t>
  </si>
  <si>
    <t>RDD</t>
  </si>
  <si>
    <t>ReddCoin</t>
  </si>
  <si>
    <t>LINK</t>
  </si>
  <si>
    <t>ETP</t>
  </si>
  <si>
    <t>Metaverse ETP</t>
  </si>
  <si>
    <t>DROP</t>
  </si>
  <si>
    <t>Dropil</t>
  </si>
  <si>
    <t>ARK</t>
  </si>
  <si>
    <t>Ark</t>
  </si>
  <si>
    <t>NXT</t>
  </si>
  <si>
    <t>Nxt</t>
  </si>
  <si>
    <t>Token Name</t>
  </si>
  <si>
    <t>Price in USD</t>
  </si>
  <si>
    <t>Price in BTC</t>
  </si>
  <si>
    <t>Percent Change, 1h</t>
  </si>
  <si>
    <t>Percent Change, 24h</t>
  </si>
  <si>
    <t>Percent Change, 7d</t>
  </si>
  <si>
    <t>Update Date</t>
  </si>
  <si>
    <t>Update Time</t>
  </si>
  <si>
    <t>Balance</t>
  </si>
  <si>
    <t>T_IN</t>
  </si>
  <si>
    <t>T_OUT</t>
  </si>
  <si>
    <t>Book Value</t>
  </si>
  <si>
    <t>IN Quantity</t>
  </si>
  <si>
    <t>IN Token</t>
  </si>
  <si>
    <t>OUT Token</t>
  </si>
  <si>
    <t>OUT Quantity</t>
  </si>
  <si>
    <t>OUT Book Price</t>
  </si>
  <si>
    <t>IN Total</t>
  </si>
  <si>
    <t>AOA</t>
  </si>
  <si>
    <t>Aurora</t>
  </si>
  <si>
    <t>OUT Total Before Sale</t>
  </si>
  <si>
    <t>OUT Total After Sale</t>
  </si>
  <si>
    <t>Market Value</t>
  </si>
  <si>
    <t>Current
Gain | Loss</t>
  </si>
  <si>
    <t>Book Value, USD</t>
  </si>
  <si>
    <t>Market Value, USD</t>
  </si>
  <si>
    <t>REGISTER</t>
  </si>
  <si>
    <t>PORTFOLIO SUMMARY</t>
  </si>
  <si>
    <t>Other</t>
  </si>
  <si>
    <t>Total</t>
  </si>
  <si>
    <t>Top 3 Tokens by Book Value</t>
  </si>
  <si>
    <t>Top 3 Tokens by Market Value</t>
  </si>
  <si>
    <t>Top 3 Tokens by Potential Profit</t>
  </si>
  <si>
    <t>Balance,
tokens</t>
  </si>
  <si>
    <t>Batch IN</t>
  </si>
  <si>
    <t>Batch OUT</t>
  </si>
  <si>
    <t>Start</t>
  </si>
  <si>
    <t>End</t>
  </si>
  <si>
    <t>Quantity</t>
  </si>
  <si>
    <t>Book Price</t>
  </si>
  <si>
    <t>Sell Price</t>
  </si>
  <si>
    <t>Tax to Pay</t>
  </si>
  <si>
    <t>Tax
Period</t>
  </si>
  <si>
    <t>Capital Gain
Tax Rate</t>
  </si>
  <si>
    <t>Stock Before Sale</t>
  </si>
  <si>
    <t>VET</t>
  </si>
  <si>
    <t>HOT</t>
  </si>
  <si>
    <t>Holo</t>
  </si>
  <si>
    <t>CMT</t>
  </si>
  <si>
    <t>CyberMiles</t>
  </si>
  <si>
    <t>TUSD</t>
  </si>
  <si>
    <t>TrueUSD</t>
  </si>
  <si>
    <t>QASH</t>
  </si>
  <si>
    <t>VERI</t>
  </si>
  <si>
    <t>Veritaseum</t>
  </si>
  <si>
    <t>Chainlink</t>
  </si>
  <si>
    <t>ETN</t>
  </si>
  <si>
    <t>Electroneum</t>
  </si>
  <si>
    <t>PAX</t>
  </si>
  <si>
    <t>Paxos Standard Token</t>
  </si>
  <si>
    <t>USDC</t>
  </si>
  <si>
    <t>USD Coin</t>
  </si>
  <si>
    <t>RVN</t>
  </si>
  <si>
    <t>Ravencoin</t>
  </si>
  <si>
    <t>NEXO</t>
  </si>
  <si>
    <t>Nexo</t>
  </si>
  <si>
    <t>HC</t>
  </si>
  <si>
    <t>HyperCash</t>
  </si>
  <si>
    <t>POLY</t>
  </si>
  <si>
    <t>Polymath</t>
  </si>
  <si>
    <t>Horizen</t>
  </si>
  <si>
    <t>DAI</t>
  </si>
  <si>
    <t>Dai</t>
  </si>
  <si>
    <t>Crypto.com</t>
  </si>
  <si>
    <t>LOOM</t>
  </si>
  <si>
    <t>Loom Network</t>
  </si>
  <si>
    <t>THETA</t>
  </si>
  <si>
    <t>Theta Token</t>
  </si>
  <si>
    <t>XET</t>
  </si>
  <si>
    <t>ETERNAL TOKEN</t>
  </si>
  <si>
    <t>R</t>
  </si>
  <si>
    <t>Revain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</si>
</sst>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_);_(* \(#,##0.00\);_(* &quot;&quot;???_);_(@_)"/>
    <numFmt numFmtId="165" formatCode="#,##0.000"/>
    <numFmt numFmtId="166" formatCode="#,##0.0000"/>
    <numFmt numFmtId="167" formatCode="0.000000"/>
    <numFmt numFmtId="168" formatCode="[$-F400]h:mm:ss\ AM/PM"/>
    <numFmt numFmtId="169" formatCode="#,##0.000000"/>
    <numFmt numFmtId="170" formatCode="_(* #,##0.0000_);_(* \(#,##0.0000\);_(* &quot;-&quot;????_);_(@_)"/>
    <numFmt numFmtId="171" formatCode="_(* #,##0.000_);_(* \(#,##0.000\);_(* &quot;-&quot;???_);_(@_)"/>
    <numFmt numFmtId="172" formatCode="_(* #,##0.000_);_(* \(#,##0.000\);_(* &quot;-&quot;??_);_(@_)"/>
    <numFmt numFmtId="173" formatCode="_(* #,##0.0000_);_(* \(#,##0.0000\);_(* &quot;-&quot;???_);_(@_)"/>
    <numFmt numFmtId="174" formatCode="0.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5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/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inden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7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167" fontId="0" fillId="0" borderId="0" xfId="0" applyNumberFormat="1"/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/>
    <xf numFmtId="2" fontId="0" fillId="0" borderId="0" xfId="0" applyNumberFormat="1"/>
    <xf numFmtId="0" fontId="3" fillId="5" borderId="0" xfId="0" applyFont="1" applyFill="1" applyBorder="1" applyAlignment="1">
      <alignment horizontal="center" vertical="top" wrapText="1"/>
    </xf>
    <xf numFmtId="165" fontId="0" fillId="0" borderId="18" xfId="0" applyNumberFormat="1" applyBorder="1"/>
    <xf numFmtId="43" fontId="0" fillId="0" borderId="18" xfId="0" applyNumberFormat="1" applyBorder="1"/>
    <xf numFmtId="0" fontId="4" fillId="6" borderId="1" xfId="0" applyFont="1" applyFill="1" applyBorder="1" applyAlignment="1">
      <alignment horizontal="center"/>
    </xf>
    <xf numFmtId="0" fontId="0" fillId="7" borderId="0" xfId="0" applyFill="1"/>
    <xf numFmtId="0" fontId="6" fillId="0" borderId="0" xfId="0" applyFont="1"/>
    <xf numFmtId="0" fontId="6" fillId="7" borderId="0" xfId="0" applyFont="1" applyFill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6" fillId="7" borderId="22" xfId="0" applyFont="1" applyFill="1" applyBorder="1"/>
    <xf numFmtId="0" fontId="6" fillId="7" borderId="23" xfId="0" applyFont="1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3" fillId="5" borderId="27" xfId="0" applyFont="1" applyFill="1" applyBorder="1" applyAlignment="1">
      <alignment horizontal="center" vertical="top" wrapText="1"/>
    </xf>
    <xf numFmtId="0" fontId="3" fillId="5" borderId="28" xfId="0" applyFont="1" applyFill="1" applyBorder="1" applyAlignment="1">
      <alignment horizontal="center" vertical="top" wrapText="1"/>
    </xf>
    <xf numFmtId="0" fontId="3" fillId="5" borderId="29" xfId="0" applyFont="1" applyFill="1" applyBorder="1" applyAlignment="1">
      <alignment horizontal="center" vertical="top" wrapText="1"/>
    </xf>
    <xf numFmtId="0" fontId="4" fillId="6" borderId="31" xfId="0" applyFont="1" applyFill="1" applyBorder="1" applyAlignment="1">
      <alignment horizontal="center"/>
    </xf>
    <xf numFmtId="43" fontId="0" fillId="0" borderId="32" xfId="0" applyNumberFormat="1" applyBorder="1"/>
    <xf numFmtId="0" fontId="0" fillId="7" borderId="0" xfId="0" applyFill="1" applyBorder="1"/>
    <xf numFmtId="171" fontId="0" fillId="0" borderId="11" xfId="0" applyNumberFormat="1" applyBorder="1"/>
    <xf numFmtId="171" fontId="0" fillId="0" borderId="1" xfId="0" applyNumberFormat="1" applyBorder="1"/>
    <xf numFmtId="171" fontId="0" fillId="0" borderId="16" xfId="0" applyNumberFormat="1" applyBorder="1"/>
    <xf numFmtId="0" fontId="3" fillId="5" borderId="0" xfId="0" applyFont="1" applyFill="1" applyBorder="1" applyAlignment="1" applyProtection="1">
      <alignment horizontal="center" vertical="top" wrapText="1"/>
      <protection locked="0"/>
    </xf>
    <xf numFmtId="0" fontId="3" fillId="5" borderId="0" xfId="0" applyFont="1" applyFill="1" applyBorder="1" applyAlignment="1" applyProtection="1">
      <alignment vertical="top" wrapText="1"/>
      <protection locked="0"/>
    </xf>
    <xf numFmtId="14" fontId="0" fillId="7" borderId="0" xfId="0" applyNumberFormat="1" applyFill="1"/>
    <xf numFmtId="43" fontId="0" fillId="0" borderId="0" xfId="0" applyNumberFormat="1"/>
    <xf numFmtId="0" fontId="0" fillId="0" borderId="0" xfId="0" applyAlignment="1">
      <alignment horizontal="center"/>
    </xf>
    <xf numFmtId="14" fontId="0" fillId="0" borderId="18" xfId="0" applyNumberFormat="1" applyBorder="1" applyAlignment="1">
      <alignment horizontal="center"/>
    </xf>
    <xf numFmtId="0" fontId="3" fillId="5" borderId="38" xfId="0" applyFont="1" applyFill="1" applyBorder="1" applyAlignment="1">
      <alignment horizontal="center" vertical="top" wrapText="1"/>
    </xf>
    <xf numFmtId="0" fontId="3" fillId="5" borderId="37" xfId="0" applyFont="1" applyFill="1" applyBorder="1" applyAlignment="1">
      <alignment horizontal="center" vertical="top" wrapText="1"/>
    </xf>
    <xf numFmtId="14" fontId="0" fillId="0" borderId="30" xfId="0" applyNumberFormat="1" applyBorder="1" applyAlignment="1">
      <alignment horizontal="center"/>
    </xf>
    <xf numFmtId="165" fontId="0" fillId="0" borderId="1" xfId="0" applyNumberFormat="1" applyBorder="1"/>
    <xf numFmtId="43" fontId="0" fillId="0" borderId="1" xfId="0" applyNumberFormat="1" applyBorder="1"/>
    <xf numFmtId="0" fontId="4" fillId="6" borderId="42" xfId="0" applyFont="1" applyFill="1" applyBorder="1" applyAlignment="1">
      <alignment horizontal="center"/>
    </xf>
    <xf numFmtId="165" fontId="0" fillId="0" borderId="43" xfId="0" applyNumberFormat="1" applyBorder="1"/>
    <xf numFmtId="43" fontId="0" fillId="0" borderId="43" xfId="0" applyNumberFormat="1" applyBorder="1"/>
    <xf numFmtId="0" fontId="4" fillId="6" borderId="44" xfId="0" applyFont="1" applyFill="1" applyBorder="1" applyAlignment="1">
      <alignment horizontal="center"/>
    </xf>
    <xf numFmtId="165" fontId="0" fillId="0" borderId="45" xfId="0" applyNumberFormat="1" applyBorder="1"/>
    <xf numFmtId="43" fontId="0" fillId="0" borderId="45" xfId="0" applyNumberFormat="1" applyBorder="1"/>
    <xf numFmtId="0" fontId="4" fillId="6" borderId="46" xfId="0" applyFont="1" applyFill="1" applyBorder="1" applyAlignment="1">
      <alignment horizontal="center"/>
    </xf>
    <xf numFmtId="165" fontId="0" fillId="0" borderId="47" xfId="0" applyNumberFormat="1" applyBorder="1"/>
    <xf numFmtId="43" fontId="0" fillId="0" borderId="47" xfId="0" applyNumberFormat="1" applyBorder="1"/>
    <xf numFmtId="171" fontId="0" fillId="3" borderId="5" xfId="0" applyNumberFormat="1" applyFill="1" applyBorder="1"/>
    <xf numFmtId="171" fontId="0" fillId="3" borderId="1" xfId="0" applyNumberFormat="1" applyFill="1" applyBorder="1"/>
    <xf numFmtId="171" fontId="0" fillId="3" borderId="6" xfId="0" applyNumberFormat="1" applyFill="1" applyBorder="1"/>
    <xf numFmtId="0" fontId="0" fillId="0" borderId="30" xfId="0" applyFill="1" applyBorder="1" applyAlignment="1"/>
    <xf numFmtId="0" fontId="0" fillId="0" borderId="53" xfId="0" applyFill="1" applyBorder="1" applyAlignment="1" applyProtection="1">
      <alignment horizontal="center"/>
      <protection locked="0"/>
    </xf>
    <xf numFmtId="166" fontId="0" fillId="0" borderId="53" xfId="0" applyNumberFormat="1" applyFill="1" applyBorder="1" applyAlignment="1"/>
    <xf numFmtId="166" fontId="0" fillId="0" borderId="40" xfId="0" applyNumberFormat="1" applyFill="1" applyBorder="1" applyAlignment="1"/>
    <xf numFmtId="0" fontId="0" fillId="0" borderId="35" xfId="0" applyNumberFormat="1" applyFill="1" applyBorder="1" applyAlignment="1"/>
    <xf numFmtId="0" fontId="0" fillId="0" borderId="39" xfId="0" applyFill="1" applyBorder="1" applyAlignment="1" applyProtection="1">
      <alignment horizontal="center"/>
      <protection locked="0"/>
    </xf>
    <xf numFmtId="166" fontId="0" fillId="0" borderId="39" xfId="0" applyNumberFormat="1" applyFill="1" applyBorder="1"/>
    <xf numFmtId="166" fontId="0" fillId="0" borderId="33" xfId="0" applyNumberFormat="1" applyFill="1" applyBorder="1"/>
    <xf numFmtId="0" fontId="0" fillId="0" borderId="41" xfId="0" applyNumberFormat="1" applyFill="1" applyBorder="1" applyAlignment="1"/>
    <xf numFmtId="0" fontId="0" fillId="0" borderId="54" xfId="0" applyFill="1" applyBorder="1" applyAlignment="1" applyProtection="1">
      <alignment horizontal="center"/>
      <protection locked="0"/>
    </xf>
    <xf numFmtId="166" fontId="0" fillId="0" borderId="54" xfId="0" applyNumberFormat="1" applyFill="1" applyBorder="1"/>
    <xf numFmtId="166" fontId="0" fillId="0" borderId="36" xfId="0" applyNumberFormat="1" applyFill="1" applyBorder="1"/>
    <xf numFmtId="0" fontId="0" fillId="8" borderId="53" xfId="0" applyFill="1" applyBorder="1" applyAlignment="1">
      <alignment horizontal="right" indent="1"/>
    </xf>
    <xf numFmtId="0" fontId="0" fillId="8" borderId="39" xfId="0" applyFill="1" applyBorder="1" applyAlignment="1">
      <alignment horizontal="right" indent="1"/>
    </xf>
    <xf numFmtId="0" fontId="0" fillId="8" borderId="39" xfId="0" applyNumberFormat="1" applyFill="1" applyBorder="1" applyAlignment="1">
      <alignment horizontal="right" indent="1"/>
    </xf>
    <xf numFmtId="0" fontId="0" fillId="8" borderId="54" xfId="0" applyNumberFormat="1" applyFill="1" applyBorder="1" applyAlignment="1">
      <alignment horizontal="right" indent="1"/>
    </xf>
    <xf numFmtId="171" fontId="0" fillId="8" borderId="53" xfId="0" applyNumberFormat="1" applyFill="1" applyBorder="1" applyAlignment="1"/>
    <xf numFmtId="171" fontId="0" fillId="8" borderId="39" xfId="0" applyNumberFormat="1" applyFill="1" applyBorder="1"/>
    <xf numFmtId="173" fontId="0" fillId="8" borderId="39" xfId="0" applyNumberFormat="1" applyFill="1" applyBorder="1"/>
    <xf numFmtId="171" fontId="0" fillId="8" borderId="54" xfId="0" applyNumberFormat="1" applyFill="1" applyBorder="1"/>
    <xf numFmtId="0" fontId="0" fillId="9" borderId="0" xfId="0" applyFill="1" applyProtection="1">
      <protection locked="0"/>
    </xf>
    <xf numFmtId="170" fontId="0" fillId="9" borderId="0" xfId="0" applyNumberFormat="1" applyFill="1" applyProtection="1">
      <protection locked="0"/>
    </xf>
    <xf numFmtId="0" fontId="0" fillId="8" borderId="26" xfId="0" applyFill="1" applyBorder="1"/>
    <xf numFmtId="170" fontId="0" fillId="0" borderId="51" xfId="0" applyNumberFormat="1" applyBorder="1"/>
    <xf numFmtId="170" fontId="0" fillId="0" borderId="24" xfId="0" applyNumberFormat="1" applyBorder="1"/>
    <xf numFmtId="0" fontId="0" fillId="8" borderId="50" xfId="0" applyFill="1" applyBorder="1"/>
    <xf numFmtId="170" fontId="0" fillId="0" borderId="48" xfId="0" applyNumberFormat="1" applyBorder="1"/>
    <xf numFmtId="170" fontId="0" fillId="0" borderId="49" xfId="0" applyNumberFormat="1" applyBorder="1"/>
    <xf numFmtId="0" fontId="0" fillId="8" borderId="21" xfId="0" applyFill="1" applyBorder="1"/>
    <xf numFmtId="170" fontId="0" fillId="0" borderId="52" xfId="0" applyNumberFormat="1" applyBorder="1"/>
    <xf numFmtId="170" fontId="0" fillId="0" borderId="19" xfId="0" applyNumberFormat="1" applyBorder="1"/>
    <xf numFmtId="0" fontId="0" fillId="9" borderId="0" xfId="0" applyFill="1" applyAlignment="1">
      <alignment horizontal="center"/>
    </xf>
    <xf numFmtId="0" fontId="0" fillId="0" borderId="26" xfId="0" applyBorder="1"/>
    <xf numFmtId="0" fontId="0" fillId="0" borderId="51" xfId="0" applyBorder="1"/>
    <xf numFmtId="0" fontId="0" fillId="0" borderId="51" xfId="0" applyBorder="1" applyAlignment="1">
      <alignment horizontal="center"/>
    </xf>
    <xf numFmtId="174" fontId="0" fillId="0" borderId="51" xfId="0" applyNumberFormat="1" applyBorder="1"/>
    <xf numFmtId="172" fontId="0" fillId="0" borderId="51" xfId="0" applyNumberFormat="1" applyBorder="1"/>
    <xf numFmtId="43" fontId="0" fillId="0" borderId="51" xfId="0" applyNumberFormat="1" applyBorder="1"/>
    <xf numFmtId="43" fontId="0" fillId="0" borderId="24" xfId="0" applyNumberFormat="1" applyBorder="1"/>
    <xf numFmtId="0" fontId="0" fillId="0" borderId="50" xfId="0" applyBorder="1"/>
    <xf numFmtId="0" fontId="0" fillId="0" borderId="48" xfId="0" applyBorder="1"/>
    <xf numFmtId="0" fontId="0" fillId="0" borderId="48" xfId="0" applyBorder="1" applyAlignment="1">
      <alignment horizontal="center"/>
    </xf>
    <xf numFmtId="174" fontId="0" fillId="0" borderId="48" xfId="0" applyNumberFormat="1" applyBorder="1"/>
    <xf numFmtId="172" fontId="0" fillId="0" borderId="48" xfId="0" applyNumberFormat="1" applyBorder="1"/>
    <xf numFmtId="43" fontId="0" fillId="0" borderId="48" xfId="0" applyNumberFormat="1" applyBorder="1"/>
    <xf numFmtId="43" fontId="0" fillId="0" borderId="49" xfId="0" applyNumberFormat="1" applyBorder="1"/>
    <xf numFmtId="0" fontId="0" fillId="0" borderId="50" xfId="0" applyNumberFormat="1" applyBorder="1"/>
    <xf numFmtId="0" fontId="0" fillId="0" borderId="48" xfId="0" applyNumberFormat="1" applyBorder="1"/>
    <xf numFmtId="0" fontId="0" fillId="0" borderId="48" xfId="0" applyNumberFormat="1" applyBorder="1" applyAlignment="1">
      <alignment horizontal="center"/>
    </xf>
    <xf numFmtId="0" fontId="0" fillId="0" borderId="21" xfId="0" applyNumberFormat="1" applyBorder="1"/>
    <xf numFmtId="0" fontId="0" fillId="0" borderId="52" xfId="0" applyNumberFormat="1" applyBorder="1"/>
    <xf numFmtId="0" fontId="0" fillId="0" borderId="52" xfId="0" applyNumberFormat="1" applyBorder="1" applyAlignment="1">
      <alignment horizontal="center"/>
    </xf>
    <xf numFmtId="174" fontId="0" fillId="0" borderId="52" xfId="0" applyNumberFormat="1" applyBorder="1"/>
    <xf numFmtId="172" fontId="0" fillId="0" borderId="52" xfId="0" applyNumberFormat="1" applyBorder="1"/>
    <xf numFmtId="43" fontId="0" fillId="0" borderId="52" xfId="0" applyNumberFormat="1" applyBorder="1"/>
    <xf numFmtId="43" fontId="0" fillId="0" borderId="19" xfId="0" applyNumberFormat="1" applyBorder="1"/>
    <xf numFmtId="0" fontId="0" fillId="10" borderId="0" xfId="0" applyFill="1" applyProtection="1">
      <protection locked="0"/>
    </xf>
    <xf numFmtId="169" fontId="0" fillId="10" borderId="0" xfId="0" applyNumberFormat="1" applyFill="1" applyProtection="1">
      <protection locked="0"/>
    </xf>
    <xf numFmtId="2" fontId="0" fillId="10" borderId="0" xfId="0" applyNumberFormat="1" applyFill="1" applyProtection="1">
      <protection locked="0"/>
    </xf>
    <xf numFmtId="0" fontId="0" fillId="10" borderId="0" xfId="0" applyFill="1" applyAlignment="1" applyProtection="1">
      <alignment horizontal="center"/>
      <protection locked="0"/>
    </xf>
    <xf numFmtId="14" fontId="0" fillId="8" borderId="51" xfId="0" applyNumberFormat="1" applyFill="1" applyBorder="1" applyAlignment="1">
      <alignment horizontal="center"/>
    </xf>
    <xf numFmtId="14" fontId="0" fillId="8" borderId="48" xfId="0" applyNumberFormat="1" applyFill="1" applyBorder="1" applyAlignment="1">
      <alignment horizontal="center"/>
    </xf>
    <xf numFmtId="14" fontId="0" fillId="8" borderId="52" xfId="0" applyNumberFormat="1" applyFill="1" applyBorder="1" applyAlignment="1">
      <alignment horizontal="center"/>
    </xf>
    <xf numFmtId="0" fontId="1" fillId="7" borderId="0" xfId="0" applyFont="1" applyFill="1"/>
    <xf numFmtId="171" fontId="0" fillId="0" borderId="53" xfId="0" applyNumberFormat="1" applyFill="1" applyBorder="1" applyAlignment="1" applyProtection="1">
      <protection locked="0"/>
    </xf>
    <xf numFmtId="171" fontId="0" fillId="0" borderId="39" xfId="0" applyNumberFormat="1" applyFill="1" applyBorder="1" applyProtection="1">
      <protection locked="0"/>
    </xf>
    <xf numFmtId="171" fontId="0" fillId="0" borderId="54" xfId="0" applyNumberFormat="1" applyFill="1" applyBorder="1" applyProtection="1">
      <protection locked="0"/>
    </xf>
    <xf numFmtId="0" fontId="6" fillId="7" borderId="55" xfId="0" applyFont="1" applyFill="1" applyBorder="1" applyAlignment="1"/>
    <xf numFmtId="0" fontId="6" fillId="7" borderId="56" xfId="0" applyFont="1" applyFill="1" applyBorder="1" applyAlignment="1"/>
    <xf numFmtId="0" fontId="0" fillId="7" borderId="55" xfId="0" applyFill="1" applyBorder="1"/>
    <xf numFmtId="0" fontId="0" fillId="7" borderId="56" xfId="0" applyFill="1" applyBorder="1"/>
    <xf numFmtId="14" fontId="0" fillId="0" borderId="53" xfId="0" applyNumberFormat="1" applyFill="1" applyBorder="1" applyAlignment="1" applyProtection="1">
      <alignment horizontal="center"/>
      <protection locked="0"/>
    </xf>
    <xf numFmtId="14" fontId="0" fillId="0" borderId="39" xfId="0" applyNumberFormat="1" applyFill="1" applyBorder="1" applyAlignment="1" applyProtection="1">
      <alignment horizontal="center"/>
      <protection locked="0"/>
    </xf>
    <xf numFmtId="14" fontId="0" fillId="0" borderId="54" xfId="0" applyNumberFormat="1" applyFill="1" applyBorder="1" applyAlignment="1" applyProtection="1">
      <alignment horizontal="center"/>
      <protection locked="0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36" xfId="0" applyFont="1" applyFill="1" applyBorder="1" applyAlignment="1">
      <alignment horizontal="center" vertical="top" wrapText="1"/>
    </xf>
    <xf numFmtId="0" fontId="3" fillId="5" borderId="40" xfId="0" applyFont="1" applyFill="1" applyBorder="1" applyAlignment="1">
      <alignment horizontal="center" vertical="top" wrapText="1"/>
    </xf>
    <xf numFmtId="10" fontId="0" fillId="0" borderId="41" xfId="0" applyNumberFormat="1" applyBorder="1" applyAlignment="1">
      <alignment horizontal="center" vertical="center"/>
    </xf>
    <xf numFmtId="10" fontId="0" fillId="0" borderId="30" xfId="0" applyNumberFormat="1" applyBorder="1" applyAlignment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164">
    <dxf>
      <numFmt numFmtId="168" formatCode="[$-F400]h:mm:ss\ AM/PM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9" formatCode="#,##0.000000"/>
    </dxf>
    <dxf>
      <numFmt numFmtId="169" formatCode="#,##0.00000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  <protection locked="0" hidden="0"/>
    </dxf>
    <dxf>
      <font>
        <color rgb="FF9C0006"/>
      </font>
    </dxf>
    <dxf>
      <font>
        <color rgb="FF006100"/>
      </font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0" formatCode="General"/>
      <border diagonalUp="0" diagonalDown="0">
        <left style="thin">
          <color theme="0" tint="-0.34998626667073579"/>
        </left>
        <right style="thin">
          <color theme="1" tint="0.14996795556505021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71" formatCode="_(* #,##0.000_);_(* \(#,##0.000\);_(* &quot;-&quot;???_);_(@_)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border diagonalUp="0" diagonalDown="0">
        <left style="thin">
          <color theme="1" tint="0.14996795556505021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fill>
        <patternFill patternType="solid">
          <fgColor indexed="64"/>
          <bgColor rgb="FFF8F8F8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1" tint="0.249977111117893"/>
        </patternFill>
      </fill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4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9" formatCode="dd/mm/yy"/>
      <fill>
        <patternFill patternType="solid">
          <fgColor indexed="64"/>
          <bgColor rgb="FFF8F8F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indexed="65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0" formatCode="General"/>
      <fill>
        <patternFill patternType="solid">
          <fgColor indexed="64"/>
          <bgColor rgb="FFF8F8F8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C00000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100"/>
      <color rgb="FFF8F8F8"/>
      <color rgb="FFF7F7F7"/>
      <color rgb="FFC6EFCE"/>
      <color rgb="FF99FF99"/>
      <color rgb="FF66FF99"/>
      <color rgb="FF99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873183805393"/>
          <c:y val="0.11647113868999451"/>
          <c:w val="0.83742946717679112"/>
          <c:h val="0.764953192174790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9D18E"/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Pt>
            <c:idx val="4"/>
            <c:invertIfNegative val="1"/>
            <c:bubble3D val="0"/>
            <c:spPr>
              <a:solidFill>
                <a:srgbClr val="8FAADC">
                  <a:alpha val="74902"/>
                </a:srgb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7-4E3A-A923-9BDEF25ECCEA}"/>
              </c:ext>
            </c:extLst>
          </c:dPt>
          <c:cat>
            <c:strRef>
              <c:f>Summary!$M$6:$M$10</c:f>
              <c:strCache>
                <c:ptCount val="5"/>
                <c:pt idx="0">
                  <c:v>MKR</c:v>
                </c:pt>
                <c:pt idx="1">
                  <c:v>MKR</c:v>
                </c:pt>
                <c:pt idx="2">
                  <c:v>MKR</c:v>
                </c:pt>
                <c:pt idx="3">
                  <c:v>Other</c:v>
                </c:pt>
                <c:pt idx="4">
                  <c:v>Total</c:v>
                </c:pt>
              </c:strCache>
            </c:strRef>
          </c:cat>
          <c:val>
            <c:numRef>
              <c:f>Summary!$Q$6:$Q$10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-158237.68860624713</c:v>
                </c:pt>
                <c:pt idx="4">
                  <c:v>-158237.68860624713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F6C7-4E3A-A923-9BDEF25E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4434576"/>
        <c:axId val="904435888"/>
      </c:barChart>
      <c:catAx>
        <c:axId val="904434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5888"/>
        <c:crosses val="autoZero"/>
        <c:auto val="1"/>
        <c:lblAlgn val="ctr"/>
        <c:lblOffset val="100"/>
        <c:noMultiLvlLbl val="0"/>
      </c:catAx>
      <c:valAx>
        <c:axId val="904435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4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Summary!$C$4</c:f>
              <c:strCache>
                <c:ptCount val="1"/>
                <c:pt idx="0">
                  <c:v>Top 3 Tokens by Book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Summary!$C$6:$C$9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LTC</c:v>
                </c:pt>
                <c:pt idx="3">
                  <c:v>Other</c:v>
                </c:pt>
              </c:strCache>
            </c:strRef>
          </c:cat>
          <c:val>
            <c:numRef>
              <c:f>Summary!$E$6:$E$9</c:f>
              <c:numCache>
                <c:formatCode>_(* #,##0.00_);_(* \(#,##0.00\);_(* "-"??_);_(@_)</c:formatCode>
                <c:ptCount val="4"/>
                <c:pt idx="0">
                  <c:v>210916.66666666666</c:v>
                </c:pt>
                <c:pt idx="1">
                  <c:v>76762.820512820501</c:v>
                </c:pt>
                <c:pt idx="2">
                  <c:v>56000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9463744222364E-2"/>
          <c:y val="0.14566517138988996"/>
          <c:w val="0.87000675770676339"/>
          <c:h val="0.7632272620725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numRef>
              <c:f>Summary!$C$46:$C$75</c:f>
              <c:numCache>
                <c:formatCode>dd.mm.yy</c:formatCode>
                <c:ptCount val="30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</c:numCache>
            </c:numRef>
          </c:cat>
          <c:val>
            <c:numRef>
              <c:f>Summary!$D$46:$D$75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inorGridlines>
        <c:numFmt formatCode="dd.mm.yy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Unit val="5"/>
        <c:majorTimeUnit val="days"/>
        <c:minorUnit val="1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10 sells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4423581667676"/>
          <c:y val="0.15008601278259237"/>
          <c:w val="0.82764465980214008"/>
          <c:h val="0.76089019964078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strRef>
              <c:f>Summary!$M$46:$M$55</c:f>
              <c:strCache>
                <c:ptCount val="10"/>
                <c:pt idx="3">
                  <c:v>15.04.18</c:v>
                </c:pt>
                <c:pt idx="4">
                  <c:v>24.05.18</c:v>
                </c:pt>
                <c:pt idx="5">
                  <c:v>04.06.18</c:v>
                </c:pt>
                <c:pt idx="6">
                  <c:v>04.07.18</c:v>
                </c:pt>
                <c:pt idx="7">
                  <c:v>05.07.18</c:v>
                </c:pt>
                <c:pt idx="8">
                  <c:v>18.07.18</c:v>
                </c:pt>
                <c:pt idx="9">
                  <c:v>30.07.18</c:v>
                </c:pt>
              </c:strCache>
            </c:strRef>
          </c:cat>
          <c:val>
            <c:numRef>
              <c:f>Summary!$J$46:$J$55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25785.714285714286</c:v>
                </c:pt>
                <c:pt idx="4">
                  <c:v>22022.285714285714</c:v>
                </c:pt>
                <c:pt idx="5">
                  <c:v>-1005.7142857142858</c:v>
                </c:pt>
                <c:pt idx="6">
                  <c:v>899.99999999999989</c:v>
                </c:pt>
                <c:pt idx="7">
                  <c:v>1877.7142857142856</c:v>
                </c:pt>
                <c:pt idx="8">
                  <c:v>-14067.999999999998</c:v>
                </c:pt>
                <c:pt idx="9">
                  <c:v>57179.48717948718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TimeUnit val="days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Summary!$H$4</c:f>
              <c:strCache>
                <c:ptCount val="1"/>
                <c:pt idx="0">
                  <c:v>Top 3 Tokens by Market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Summary!$H$6:$H$9</c:f>
              <c:strCache>
                <c:ptCount val="4"/>
                <c:pt idx="0">
                  <c:v>ETH</c:v>
                </c:pt>
                <c:pt idx="1">
                  <c:v>LTC</c:v>
                </c:pt>
                <c:pt idx="2">
                  <c:v>BTC</c:v>
                </c:pt>
                <c:pt idx="3">
                  <c:v>Other</c:v>
                </c:pt>
              </c:strCache>
            </c:strRef>
          </c:cat>
          <c:val>
            <c:numRef>
              <c:f>Summary!$J$6:$J$9</c:f>
              <c:numCache>
                <c:formatCode>_(* #,##0.00_);_(* \(#,##0.00\);_(* "-"??_);_(@_)</c:formatCode>
                <c:ptCount val="4"/>
                <c:pt idx="0">
                  <c:v>109162.1221875</c:v>
                </c:pt>
                <c:pt idx="1">
                  <c:v>43555.119666240003</c:v>
                </c:pt>
                <c:pt idx="2">
                  <c:v>32724.5567195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10</xdr:row>
      <xdr:rowOff>9525</xdr:rowOff>
    </xdr:from>
    <xdr:ext cx="4572000" cy="2085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02A4E-7204-408A-8CC3-2F548DEB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2</xdr:col>
      <xdr:colOff>1</xdr:colOff>
      <xdr:row>10</xdr:row>
      <xdr:rowOff>9525</xdr:rowOff>
    </xdr:from>
    <xdr:to>
      <xdr:col>5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5AAB0-5F9E-427E-A7A0-AC543FF1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</xdr:colOff>
      <xdr:row>22</xdr:row>
      <xdr:rowOff>1689</xdr:rowOff>
    </xdr:from>
    <xdr:to>
      <xdr:col>11</xdr:col>
      <xdr:colOff>3072</xdr:colOff>
      <xdr:row>38</xdr:row>
      <xdr:rowOff>187427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55A295-42F9-4C58-BAA7-F7C2385D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3073</xdr:colOff>
      <xdr:row>22</xdr:row>
      <xdr:rowOff>1689</xdr:rowOff>
    </xdr:from>
    <xdr:to>
      <xdr:col>18</xdr:col>
      <xdr:colOff>3073</xdr:colOff>
      <xdr:row>38</xdr:row>
      <xdr:rowOff>187427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38CD8-3EE4-4151-A2E1-64F1FCCB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</xdr:colOff>
      <xdr:row>10</xdr:row>
      <xdr:rowOff>9525</xdr:rowOff>
    </xdr:from>
    <xdr:to>
      <xdr:col>10</xdr:col>
      <xdr:colOff>1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35300-4BAC-4597-B796-B79D5688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6A10002-6805-4120-920D-27E51E181FD8}" autoFormatId="16" applyNumberFormats="0" applyBorderFormats="0" applyFontFormats="0" applyPatternFormats="0" applyAlignmentFormats="0" applyWidthHeightFormats="0">
  <queryTableRefresh nextId="30">
    <queryTableFields count="9">
      <queryTableField id="28" name="Token" tableColumnId="1"/>
      <queryTableField id="20" name="Token Name" tableColumnId="2"/>
      <queryTableField id="21" name="Price in USD" tableColumnId="3"/>
      <queryTableField id="22" name="Price in BTC" tableColumnId="4"/>
      <queryTableField id="23" name="Percent Change, 1h" tableColumnId="5"/>
      <queryTableField id="24" name="Percent Change, 24h" tableColumnId="6"/>
      <queryTableField id="25" name="Percent Change, 7d" tableColumnId="7"/>
      <queryTableField id="26" name="Update Date" tableColumnId="8"/>
      <queryTableField id="27" name="Update Time" tableColumnId="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3B47B-D87E-431F-B51F-C90A1364EF56}" name="Register" displayName="Register" ref="B3:O124" totalsRowShown="0" headerRowDxfId="155" dataDxfId="154">
  <autoFilter ref="B3:O124" xr:uid="{3E4AAAD6-C53C-4B66-81A4-3A1D182F92E0}"/>
  <tableColumns count="14">
    <tableColumn id="12" xr3:uid="{FC222BFA-C9D1-4CE9-B08C-7544F6DA3A64}" name="Ind" dataDxfId="153">
      <calculatedColumnFormula>ROW()-ROW(Register[[#Headers],[Ind]])</calculatedColumnFormula>
    </tableColumn>
    <tableColumn id="1" xr3:uid="{B6092AF5-9FE0-45CD-B662-1D34310FE314}" name="Batch" dataDxfId="152">
      <calculatedColumnFormula>IF(ISBLANK(Register[[#This Row],[IN Token]]),"",Register[[#This Row],[Ind]])</calculatedColumnFormula>
    </tableColumn>
    <tableColumn id="11" xr3:uid="{449B3B0A-AA0F-4EA9-8B96-A3DF0B82DE08}" name="Date" dataDxfId="151"/>
    <tableColumn id="4" xr3:uid="{2E28DF36-E199-4107-817F-37F0CAB66D4C}" name="IN Token" dataDxfId="150"/>
    <tableColumn id="2" xr3:uid="{AA8F2FE6-A261-445C-949E-E75804AC69CF}" name="IN Quantity" dataDxfId="149"/>
    <tableColumn id="5" xr3:uid="{43B274C4-55AF-4461-B6D9-92E2CA49DE02}" name="OUT Token" dataDxfId="148"/>
    <tableColumn id="3" xr3:uid="{99B929D4-2B56-45DD-A120-38B587EA6243}" name="OUT Quantity" dataDxfId="147"/>
    <tableColumn id="7" xr3:uid="{A86FB75D-9D94-4BB8-A171-5E605343A8CA}" name="OUT Book Price" dataDxfId="146">
      <calculatedColumnFormula array="1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calculatedColumnFormula>
    </tableColumn>
    <tableColumn id="8" xr3:uid="{C33FF5F3-676C-4DB2-8DA3-2F2FD65A0886}" name="IN Price" dataDxfId="145">
      <calculatedColumnFormula>IFERROR(Register[[#This Row],[OUT Book Price]]*Register[[#This Row],[OUT Quantity]]/Register[[#This Row],[IN Quantity]],"")</calculatedColumnFormula>
    </tableColumn>
    <tableColumn id="9" xr3:uid="{D38BF315-5506-424D-B48F-00F5E9E9E194}" name="Gain|Loss" dataDxfId="144">
      <calculatedColumnFormula>IFERROR(IF(Register[[#This Row],[IN Token]]="USD",Register[[#This Row],[IN Quantity]]*(1-Register[[#This Row],[IN Price]]),""),"")</calculatedColumnFormula>
    </tableColumn>
    <tableColumn id="6" xr3:uid="{C92592DB-46EF-4A82-AACB-2263BA1E2D04}" name="IN Total" dataDxfId="143">
      <calculatedColumnFormula array="1">IF(Register[[#This Row],[Batch]]="","",SUM(IF(OFFSET(Register[[#Headers],[IN Token]],1,0,Register[[#This Row],[Ind]])=Register[[#This Row],[IN Token]],OFFSET(Register[[#Headers],[IN Quantity]],1,0,Register[[#This Row],[Ind]]),0)))</calculatedColumnFormula>
    </tableColumn>
    <tableColumn id="13" xr3:uid="{27FBF59A-81DC-400D-B7B8-BB7CB28E1209}" name="Stock Before Sale" dataDxfId="142">
      <calculatedColumnFormula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calculatedColumnFormula>
    </tableColumn>
    <tableColumn id="14" xr3:uid="{0DAE755E-2DD5-42CF-8789-1A583A399CFB}" name="OUT Total Before Sale" dataDxfId="141">
      <calculatedColumnFormula array="1">IF(Register[[#This Row],[Batch]]="","",Register[[#This Row],[OUT Total After Sale]]-Register[[#This Row],[OUT Quantity]])</calculatedColumnFormula>
    </tableColumn>
    <tableColumn id="10" xr3:uid="{0F3EBBD2-A468-47A3-B7A1-0CE597561610}" name="OUT Total After Sale" dataDxfId="140">
      <calculatedColumnFormula array="1">IF(Register[[#This Row],[Batch]]="","",SUM(IF(OFFSET(Register[[#Headers],[OUT Token]],1,0,Register[[#This Row],[Ind]])=Register[[#This Row],[OUT Token]],OFFSET(Register[[#Headers],[OUT Quantity]],1,0,Register[[#This Row],[Ind]]),0)))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B39BF-943C-439F-9BE4-1B84B2098177}" name="Taxes" displayName="Taxes" ref="B5:J38" totalsRowCount="1" headerRowDxfId="137">
  <autoFilter ref="B5:J37" xr:uid="{81D97846-34E8-4099-921F-6E7D5AAEDB1F}"/>
  <tableColumns count="9">
    <tableColumn id="1" xr3:uid="{35D77533-A53F-444A-A7CA-382F33940708}" name="Ind" totalsRowLabel="Total" dataDxfId="136">
      <calculatedColumnFormula>ROW()-ROW(Taxes[[#Headers],[Ind]])</calculatedColumnFormula>
    </tableColumn>
    <tableColumn id="9" xr3:uid="{4AD9C47C-376D-4BA8-80BC-9551E839C110}" name="Batch" dataDxfId="135">
      <calculatedColumnFormula array="1">IFERROR(SMALL(IFERROR(IF(Register[Date]&gt;=P_Start,1,NA())*IF(Register[Date]&lt;=P_End,1,NA())*IF(Register[Gain|Loss]&lt;&gt;"",1,NA())*Register[Batch],""),Taxes[[#This Row],[Ind]]),"")</calculatedColumnFormula>
    </tableColumn>
    <tableColumn id="2" xr3:uid="{A5DB478F-1CBA-47FE-A307-9A9411BAC8CD}" name="Date" dataDxfId="134">
      <calculatedColumnFormula>IF(Taxes[[#This Row],[Batch]]="","",INDEX(Register[Date],MATCH(Taxes[[#This Row],[Batch]],Register[Batch])))</calculatedColumnFormula>
    </tableColumn>
    <tableColumn id="3" xr3:uid="{6B3086AA-82CA-4476-9F82-2A191D9845E2}" name="Token" dataDxfId="133">
      <calculatedColumnFormula>IF(Taxes[[#This Row],[Batch]]="","",INDEX(Register[OUT Token],MATCH(Taxes[[#This Row],[Batch]],Register[Batch])))</calculatedColumnFormula>
    </tableColumn>
    <tableColumn id="4" xr3:uid="{2EEBF8E4-5096-468B-B039-2835AB890760}" name="Quantity" dataDxfId="132">
      <calculatedColumnFormula>IF(Taxes[[#This Row],[Batch]]="","",INDEX(Register[OUT Quantity],MATCH(Taxes[[#This Row],[Batch]],Register[Batch])))</calculatedColumnFormula>
    </tableColumn>
    <tableColumn id="5" xr3:uid="{5E64E7CC-3316-4143-881A-622967FD087E}" name="Book Price" dataDxfId="131">
      <calculatedColumnFormula>IF(Taxes[[#This Row],[Batch]]="","",INDEX(Register[OUT Book Price],MATCH(Taxes[[#This Row],[Batch]],Register[Batch])))</calculatedColumnFormula>
    </tableColumn>
    <tableColumn id="6" xr3:uid="{AD83C6E1-513E-4CE6-85F2-62D57F29C38A}" name="Sell Price" dataDxfId="130">
      <calculatedColumnFormula>IF(Taxes[[#This Row],[Batch]]="","",INDEX(Register[IN Quantity],MATCH(Taxes[[#This Row],[Batch]],Register[Batch]))/Taxes[[#This Row],[Quantity]])</calculatedColumnFormula>
    </tableColumn>
    <tableColumn id="7" xr3:uid="{ED08FEF9-D986-4C85-8096-E2410A42E90E}" name="Gain | Loss" totalsRowFunction="sum" dataDxfId="129" totalsRowDxfId="128">
      <calculatedColumnFormula>IF(Taxes[[#This Row],[Batch]]="","",INDEX(Register[Gain|Loss],MATCH(Taxes[[#This Row],[Batch]],Register[Batch])))</calculatedColumnFormula>
    </tableColumn>
    <tableColumn id="8" xr3:uid="{A9649121-5337-4FC7-803C-7D49616BD2D0}" name="Tax to Pay" totalsRowFunction="sum" dataDxfId="127" totalsRowDxfId="126">
      <calculatedColumnFormula>IF(Taxes[[#This Row],[Batch]]="","",Taxes[[#This Row],[Gain | Loss]]*Tax_Rate)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635ED-0796-4CFB-BC85-67C1FE5778BB}" name="Balance" displayName="Balance" ref="B2:H102" totalsRowShown="0" headerRowDxfId="123">
  <autoFilter ref="B2:H102" xr:uid="{0AE8E892-1ECC-4D0C-953B-EF0DD6C2BE9A}"/>
  <sortState ref="B3:H102">
    <sortCondition descending="1" ref="H2:H102"/>
  </sortState>
  <tableColumns count="7">
    <tableColumn id="1" xr3:uid="{25AA2175-B5C9-4E88-B6B4-175177F3BCF2}" name="Token" dataDxfId="122">
      <calculatedColumnFormula>Rates[[#This Row],[Token]]</calculatedColumnFormula>
    </tableColumn>
    <tableColumn id="2" xr3:uid="{32347104-C3F9-4610-BAF2-626E3FF87BEF}" name="Balance" dataDxfId="121">
      <calculatedColumnFormula>SUMIF(Register[IN Token],Balance[[#This Row],[Token]],Register[IN Quantity])-SUMIF(Register[OUT Token],Balance[[#This Row],[Token]],Register[OUT Quantity])</calculatedColumnFormula>
    </tableColumn>
    <tableColumn id="3" xr3:uid="{030EC264-C80C-4E7A-8E02-0ACE09EEC763}" name="T_IN" dataDxfId="120">
      <calculatedColumnFormula>SUMIF(Register[IN Token],Balance[[#This Row],[Token]],Register[IN Quantity])</calculatedColumnFormula>
    </tableColumn>
    <tableColumn id="4" xr3:uid="{6A6CB994-92AA-44A4-B426-5390D2BEFBA9}" name="T_OUT" dataDxfId="119">
      <calculatedColumnFormula>SUMIF(Register[OUT Token],Balance[[#This Row],[Token]],Register[OUT Quantity])</calculatedColumnFormula>
    </tableColumn>
    <tableColumn id="5" xr3:uid="{C04B7D05-4252-40A7-B536-3A64FC363984}" name="Book Value" dataDxfId="118">
      <calculatedColumnFormula array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calculatedColumnFormula>
    </tableColumn>
    <tableColumn id="6" xr3:uid="{9CF93F77-3922-4158-9FA9-30231953DFAD}" name="Market Value" dataDxfId="117">
      <calculatedColumnFormula>INDEX(Rates[],MATCH(Balance[[#This Row],[Token]],Rates[Token],0),3)*Balance[[#This Row],[Balance]]</calculatedColumnFormula>
    </tableColumn>
    <tableColumn id="7" xr3:uid="{8707FBE0-44C9-4BB1-8ADB-DE517C9D7205}" name="Gain | Loss" dataDxfId="116">
      <calculatedColumnFormula>Balance[[#This Row],[Market Value]]-Balance[[#This Row],[Book Value]]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BA9685-A4EF-42EE-A9DB-91A2CCA20845}" name="FIFO" displayName="FIFO" ref="A5:DA105" totalsRowShown="0">
  <autoFilter ref="A5:DA105" xr:uid="{CCD17AFA-3363-4AC1-830F-50401E7DC4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05">
    <tableColumn id="1" xr3:uid="{8AF553B0-2EF4-4A54-88E1-99A82A25EB76}" name="Ind" dataDxfId="115">
      <calculatedColumnFormula>ROW()-ROW(FIFO[[#Headers],[Ind]])</calculatedColumnFormula>
    </tableColumn>
    <tableColumn id="2" xr3:uid="{34A0CB4B-1103-41FA-A12C-74F534975A1C}" name="Batch" dataDxfId="114">
      <calculatedColumnFormula array="1">IFERROR(INDEX(Register[Batch],SMALL(IF(Register[IN Token]=Token,Register[Batch],""),FIFO[[#This Row],[Ind]])),"")</calculatedColumnFormula>
    </tableColumn>
    <tableColumn id="3" xr3:uid="{5CD3D12B-AAB7-40EA-984D-7071125FE6C7}" name="Price" dataDxfId="113">
      <calculatedColumnFormula>IFERROR(VLOOKUP(FIFO[[#This Row],[Batch]],Register[],9),"")</calculatedColumnFormula>
    </tableColumn>
    <tableColumn id="4" xr3:uid="{EB2E376E-F46D-4072-AEF1-15D29CE4E966}" name="IN" dataDxfId="112">
      <calculatedColumnFormula>IF(FIFO[[#This Row],[Batch]]&lt;&gt;"",IFERROR(VLOOKUP(FIFO[[#This Row],[Batch]],Register[],5),""),"")</calculatedColumnFormula>
    </tableColumn>
    <tableColumn id="5" xr3:uid="{225F717C-400F-40EE-9A24-340CCDCE96D1}" name="Dummy"/>
    <tableColumn id="6" xr3:uid="{D7E93106-D2E0-4992-8838-4A51573BDA71}" name="Column1" dataDxfId="111">
      <calculatedColumnFormula>MIN((IFERROR($D6-SUM($E6:E6),0)),(IFERROR(F$4-SUM(F$5:F5),0)))</calculatedColumnFormula>
    </tableColumn>
    <tableColumn id="7" xr3:uid="{3F0DDB1B-8A62-47FF-BC71-BA14AD516A41}" name="Column2" dataDxfId="110">
      <calculatedColumnFormula>MIN((IFERROR($D6-SUM($E6:F6),0)),(IFERROR(G$4-SUM(G$5:G5),0)))</calculatedColumnFormula>
    </tableColumn>
    <tableColumn id="8" xr3:uid="{842E2D51-E8CC-47C5-97AC-20EEE15D5A12}" name="Column3" dataDxfId="109">
      <calculatedColumnFormula>MIN((IFERROR($D6-SUM($E6:G6),0)),(IFERROR(H$4-SUM(H$5:H5),0)))</calculatedColumnFormula>
    </tableColumn>
    <tableColumn id="9" xr3:uid="{C74E6B43-9D50-4C60-9E91-708B32BE7847}" name="Column4" dataDxfId="108">
      <calculatedColumnFormula>MIN((IFERROR($D6-SUM($E6:H6),0)),(IFERROR(I$4-SUM(I$5:I5),0)))</calculatedColumnFormula>
    </tableColumn>
    <tableColumn id="10" xr3:uid="{0F364ABF-4188-4015-9FF9-842A2BC4CC68}" name="Column5" dataDxfId="107">
      <calculatedColumnFormula>MIN((IFERROR($D6-SUM($E6:I6),0)),(IFERROR(J$4-SUM(J$5:J5),0)))</calculatedColumnFormula>
    </tableColumn>
    <tableColumn id="11" xr3:uid="{B145E9D4-2108-4186-BC1C-1AABA8DFDD36}" name="Column6" dataDxfId="106">
      <calculatedColumnFormula>MIN((IFERROR($D6-SUM($E6:J6),0)),(IFERROR(K$4-SUM(K$5:K5),0)))</calculatedColumnFormula>
    </tableColumn>
    <tableColumn id="12" xr3:uid="{C71463DF-5F0A-424E-A34D-CE0704A1795F}" name="Column7" dataDxfId="105">
      <calculatedColumnFormula>MIN((IFERROR($D6-SUM($E6:K6),0)),(IFERROR(L$4-SUM(L$5:L5),0)))</calculatedColumnFormula>
    </tableColumn>
    <tableColumn id="13" xr3:uid="{0760935E-0335-47C8-AC77-E323C4B42AE9}" name="Column8" dataDxfId="104">
      <calculatedColumnFormula>MIN((IFERROR($D6-SUM($E6:L6),0)),(IFERROR(M$4-SUM(M$5:M5),0)))</calculatedColumnFormula>
    </tableColumn>
    <tableColumn id="14" xr3:uid="{492D414B-B1CF-4715-8388-1BE38B456C37}" name="Column9" dataDxfId="103">
      <calculatedColumnFormula>MIN((IFERROR($D6-SUM($E6:L6),0)),(IFERROR(M$4-SUM(M$5:M5),0)))</calculatedColumnFormula>
    </tableColumn>
    <tableColumn id="15" xr3:uid="{5735A706-F9FC-4841-8A27-7F2302370DE9}" name="Column10" dataDxfId="102">
      <calculatedColumnFormula>MIN((IFERROR($D6-SUM($E6:M6),0)),(IFERROR(N$4-SUM(N$5:N5),0)))</calculatedColumnFormula>
    </tableColumn>
    <tableColumn id="16" xr3:uid="{6844546B-3EBB-46E8-BDA6-CDF3EC152075}" name="Column11" dataDxfId="101">
      <calculatedColumnFormula>MIN((IFERROR($D6-SUM($E6:N6),0)),(IFERROR(O$4-SUM(O$5:O5),0)))</calculatedColumnFormula>
    </tableColumn>
    <tableColumn id="17" xr3:uid="{5C7A8343-2A04-40D0-A652-0A6067FCBE01}" name="Column12" dataDxfId="100">
      <calculatedColumnFormula>MIN((IFERROR($D6-SUM($E6:O6),0)),(IFERROR(P$4-SUM(P$5:P5),0)))</calculatedColumnFormula>
    </tableColumn>
    <tableColumn id="18" xr3:uid="{5E075F82-6CDC-425C-8D2C-E7DC45F859CF}" name="Column13" dataDxfId="99">
      <calculatedColumnFormula>MIN((IFERROR($D6-SUM($E6:P6),0)),(IFERROR(Q$4-SUM(Q$5:Q5),0)))</calculatedColumnFormula>
    </tableColumn>
    <tableColumn id="19" xr3:uid="{1D97B1F4-ED8A-4E50-B0EF-947140B50886}" name="Column14" dataDxfId="98">
      <calculatedColumnFormula>MIN((IFERROR($D6-SUM($E6:Q6),0)),(IFERROR(R$4-SUM(R$5:R5),0)))</calculatedColumnFormula>
    </tableColumn>
    <tableColumn id="20" xr3:uid="{935832B7-F9B0-4E34-93B4-7A4EE82A27CA}" name="Column15" dataDxfId="97">
      <calculatedColumnFormula>MIN((IFERROR($D6-SUM($E6:R6),0)),(IFERROR(S$4-SUM(S$5:S5),0)))</calculatedColumnFormula>
    </tableColumn>
    <tableColumn id="21" xr3:uid="{F0C38F64-AA53-45A3-A087-665928A23845}" name="Column16" dataDxfId="96">
      <calculatedColumnFormula>MIN((IFERROR($D6-SUM($E6:S6),0)),(IFERROR(T$4-SUM(T$5:T5),0)))</calculatedColumnFormula>
    </tableColumn>
    <tableColumn id="22" xr3:uid="{034654C0-16A3-4FF2-9DEC-F94B9F1B2A82}" name="Column17" dataDxfId="95">
      <calculatedColumnFormula>MIN((IFERROR($D6-SUM($E6:T6),0)),(IFERROR(U$4-SUM(U$5:U5),0)))</calculatedColumnFormula>
    </tableColumn>
    <tableColumn id="23" xr3:uid="{9E04778C-DA16-4459-B31C-5A39111EC491}" name="Column18" dataDxfId="94">
      <calculatedColumnFormula>MIN((IFERROR($D6-SUM($E6:U6),0)),(IFERROR(V$4-SUM(V$5:V5),0)))</calculatedColumnFormula>
    </tableColumn>
    <tableColumn id="24" xr3:uid="{9809181F-00E1-4F7C-A2F5-18F7DCE7CF52}" name="Column19" dataDxfId="93">
      <calculatedColumnFormula>MIN((IFERROR($D6-SUM($E6:V6),0)),(IFERROR(W$4-SUM(W$5:W5),0)))</calculatedColumnFormula>
    </tableColumn>
    <tableColumn id="25" xr3:uid="{9525F758-E4B1-4D8A-8326-47AF9189B3D4}" name="Column20" dataDxfId="92">
      <calculatedColumnFormula>MIN((IFERROR($D6-SUM($E6:W6),0)),(IFERROR(X$4-SUM(X$5:X5),0)))</calculatedColumnFormula>
    </tableColumn>
    <tableColumn id="26" xr3:uid="{3E9D75D7-0C27-491E-A5A0-00BA2621CF00}" name="Column21" dataDxfId="91">
      <calculatedColumnFormula>MIN((IFERROR($D6-SUM($E6:X6),0)),(IFERROR(Y$4-SUM(Y$5:Y5),0)))</calculatedColumnFormula>
    </tableColumn>
    <tableColumn id="27" xr3:uid="{931F2D68-EDAB-4487-992F-F4C5ABD7FF20}" name="Column22" dataDxfId="90">
      <calculatedColumnFormula>MIN((IFERROR($D6-SUM($E6:Y6),0)),(IFERROR(Z$4-SUM(Z$5:Z5),0)))</calculatedColumnFormula>
    </tableColumn>
    <tableColumn id="28" xr3:uid="{21550B1F-15CC-4EBC-8837-8C32225E3772}" name="Column23" dataDxfId="89">
      <calculatedColumnFormula>MIN((IFERROR($D6-SUM($E6:Z6),0)),(IFERROR(AA$4-SUM(AA$5:AA5),0)))</calculatedColumnFormula>
    </tableColumn>
    <tableColumn id="29" xr3:uid="{07933C64-74DF-4606-A13D-290EB8D140D4}" name="Column24" dataDxfId="88">
      <calculatedColumnFormula>MIN((IFERROR($D6-SUM($E6:AA6),0)),(IFERROR(AB$4-SUM(AB$5:AB5),0)))</calculatedColumnFormula>
    </tableColumn>
    <tableColumn id="30" xr3:uid="{F17391FD-3C67-4807-9069-08D6E94E3228}" name="Column25" dataDxfId="87">
      <calculatedColumnFormula>MIN((IFERROR($D6-SUM($E6:AB6),0)),(IFERROR(AC$4-SUM(AC$5:AC5),0)))</calculatedColumnFormula>
    </tableColumn>
    <tableColumn id="31" xr3:uid="{AA433E2D-7B57-41DC-A8D3-F7998453F999}" name="Column26" dataDxfId="86">
      <calculatedColumnFormula>MIN((IFERROR($D6-SUM($E6:AC6),0)),(IFERROR(AD$4-SUM(AD$5:AD5),0)))</calculatedColumnFormula>
    </tableColumn>
    <tableColumn id="32" xr3:uid="{54D5F5E4-36D2-4D3E-B974-D21F3E566158}" name="Column27" dataDxfId="85">
      <calculatedColumnFormula>MIN((IFERROR($D6-SUM($E6:AD6),0)),(IFERROR(AE$4-SUM(AE$5:AE5),0)))</calculatedColumnFormula>
    </tableColumn>
    <tableColumn id="33" xr3:uid="{D1877B9B-6F86-4E87-BD09-406384E00EC1}" name="Column28" dataDxfId="84">
      <calculatedColumnFormula>MIN((IFERROR($D6-SUM($E6:AE6),0)),(IFERROR(AF$4-SUM(AF$5:AF5),0)))</calculatedColumnFormula>
    </tableColumn>
    <tableColumn id="34" xr3:uid="{E47271C9-AAB2-410F-8FA5-14DDB45A72DB}" name="Column29" dataDxfId="83">
      <calculatedColumnFormula>MIN((IFERROR($D6-SUM($E6:AF6),0)),(IFERROR(AG$4-SUM(AG$5:AG5),0)))</calculatedColumnFormula>
    </tableColumn>
    <tableColumn id="35" xr3:uid="{F2D13E29-90B9-4606-9430-759FA2433995}" name="Column30" dataDxfId="82">
      <calculatedColumnFormula>MIN((IFERROR($D6-SUM($E6:AG6),0)),(IFERROR(AH$4-SUM(AH$5:AH5),0)))</calculatedColumnFormula>
    </tableColumn>
    <tableColumn id="36" xr3:uid="{B63EB334-6CDA-47EE-9BE7-A9E2A4B26DEE}" name="Column31" dataDxfId="81">
      <calculatedColumnFormula>MIN((IFERROR($D6-SUM($E6:AH6),0)),(IFERROR(AI$4-SUM(AI$5:AI5),0)))</calculatedColumnFormula>
    </tableColumn>
    <tableColumn id="37" xr3:uid="{5157D5F7-3C35-4FD7-9F1F-095BCE156B6B}" name="Column32" dataDxfId="80">
      <calculatedColumnFormula>MIN((IFERROR($D6-SUM($E6:AI6),0)),(IFERROR(AJ$4-SUM(AJ$5:AJ5),0)))</calculatedColumnFormula>
    </tableColumn>
    <tableColumn id="38" xr3:uid="{7A81352C-5C6F-470D-93AB-F30BDFE280CE}" name="Column33" dataDxfId="79">
      <calculatedColumnFormula>MIN((IFERROR($D6-SUM($E6:AJ6),0)),(IFERROR(AK$4-SUM(AK$5:AK5),0)))</calculatedColumnFormula>
    </tableColumn>
    <tableColumn id="39" xr3:uid="{9528B7D4-93DA-42A1-A52A-8715A1D97782}" name="Column34" dataDxfId="78">
      <calculatedColumnFormula>MIN((IFERROR($D6-SUM($E6:AK6),0)),(IFERROR(AL$4-SUM(AL$5:AL5),0)))</calculatedColumnFormula>
    </tableColumn>
    <tableColumn id="40" xr3:uid="{E0583D07-F139-48CF-9E7F-85A858A9631A}" name="Column35" dataDxfId="77">
      <calculatedColumnFormula>MIN((IFERROR($D6-SUM($E6:AL6),0)),(IFERROR(AM$4-SUM(AM$5:AM5),0)))</calculatedColumnFormula>
    </tableColumn>
    <tableColumn id="41" xr3:uid="{0A9A16A5-1C14-4487-8AB3-9AEDBC8ACA39}" name="Column36" dataDxfId="76">
      <calculatedColumnFormula>MIN((IFERROR($D6-SUM($E6:AM6),0)),(IFERROR(AN$4-SUM(AN$5:AN5),0)))</calculatedColumnFormula>
    </tableColumn>
    <tableColumn id="42" xr3:uid="{ECF4CC4B-8BF4-4E44-8C26-8478FEBE03B9}" name="Column37" dataDxfId="75">
      <calculatedColumnFormula>MIN((IFERROR($D6-SUM($E6:AN6),0)),(IFERROR(AO$4-SUM(AO$5:AO5),0)))</calculatedColumnFormula>
    </tableColumn>
    <tableColumn id="43" xr3:uid="{8E20CFF9-B69B-46E7-B264-8577EB6A5693}" name="Column38" dataDxfId="74">
      <calculatedColumnFormula>MIN((IFERROR($D6-SUM($E6:AO6),0)),(IFERROR(AP$4-SUM(AP$5:AP5),0)))</calculatedColumnFormula>
    </tableColumn>
    <tableColumn id="44" xr3:uid="{23000263-96C4-4ED4-BD48-53B961F7D6E8}" name="Column39" dataDxfId="73">
      <calculatedColumnFormula>MIN((IFERROR($D6-SUM($E6:AP6),0)),(IFERROR(AQ$4-SUM(AQ$5:AQ5),0)))</calculatedColumnFormula>
    </tableColumn>
    <tableColumn id="45" xr3:uid="{E99FDC9B-C32F-476D-B44A-743F889B43BB}" name="Column40" dataDxfId="72">
      <calculatedColumnFormula>MIN((IFERROR($D6-SUM($E6:AQ6),0)),(IFERROR(AR$4-SUM(AR$5:AR5),0)))</calculatedColumnFormula>
    </tableColumn>
    <tableColumn id="46" xr3:uid="{523CB09A-9E8B-4B10-9513-CEAAA851AEBC}" name="Column41" dataDxfId="71">
      <calculatedColumnFormula>MIN((IFERROR($D6-SUM($E6:AR6),0)),(IFERROR(AS$4-SUM(AS$5:AS5),0)))</calculatedColumnFormula>
    </tableColumn>
    <tableColumn id="47" xr3:uid="{BEBE0047-222E-43FB-ADFA-8F2C03AFF5FD}" name="Column42" dataDxfId="70">
      <calculatedColumnFormula>MIN((IFERROR($D6-SUM($E6:AS6),0)),(IFERROR(AT$4-SUM(AT$5:AT5),0)))</calculatedColumnFormula>
    </tableColumn>
    <tableColumn id="48" xr3:uid="{E360AE15-2204-4F7B-9A4C-CE470641E279}" name="Column43" dataDxfId="69">
      <calculatedColumnFormula>MIN((IFERROR($D6-SUM($E6:AT6),0)),(IFERROR(AU$4-SUM(AU$5:AU5),0)))</calculatedColumnFormula>
    </tableColumn>
    <tableColumn id="49" xr3:uid="{9C27987C-9FFD-43E2-BC14-8C26E53E0224}" name="Column44" dataDxfId="68">
      <calculatedColumnFormula>MIN((IFERROR($D6-SUM($E6:AU6),0)),(IFERROR(AV$4-SUM(AV$5:AV5),0)))</calculatedColumnFormula>
    </tableColumn>
    <tableColumn id="50" xr3:uid="{F9AF091F-1BA6-429E-9E14-80C6D06E47BB}" name="Column45" dataDxfId="67">
      <calculatedColumnFormula>MIN((IFERROR($D6-SUM($E6:AV6),0)),(IFERROR(AW$4-SUM(AW$5:AW5),0)))</calculatedColumnFormula>
    </tableColumn>
    <tableColumn id="51" xr3:uid="{94DB87F9-5E44-47E8-BC1E-DD8A97C042FA}" name="Column46" dataDxfId="66">
      <calculatedColumnFormula>MIN((IFERROR($D6-SUM($E6:AW6),0)),(IFERROR(AX$4-SUM(AX$5:AX5),0)))</calculatedColumnFormula>
    </tableColumn>
    <tableColumn id="52" xr3:uid="{6E47D94B-9BD7-43F2-A388-455078B94092}" name="Column47" dataDxfId="65">
      <calculatedColumnFormula>MIN((IFERROR($D6-SUM($E6:AX6),0)),(IFERROR(AY$4-SUM(AY$5:AY5),0)))</calculatedColumnFormula>
    </tableColumn>
    <tableColumn id="53" xr3:uid="{02EDA474-3593-4080-9E4E-94609F605576}" name="Column48" dataDxfId="64">
      <calculatedColumnFormula>MIN((IFERROR($D6-SUM($E6:AY6),0)),(IFERROR(AZ$4-SUM(AZ$5:AZ5),0)))</calculatedColumnFormula>
    </tableColumn>
    <tableColumn id="54" xr3:uid="{DE5551A3-14B5-41B1-BF35-F644397296C7}" name="Column49" dataDxfId="63">
      <calculatedColumnFormula>MIN((IFERROR($D6-SUM($E6:AZ6),0)),(IFERROR(BA$4-SUM(BA$5:BA5),0)))</calculatedColumnFormula>
    </tableColumn>
    <tableColumn id="55" xr3:uid="{4EC84CC3-4BA9-4234-9E32-91F2624C85F9}" name="Column50" dataDxfId="62">
      <calculatedColumnFormula>MIN((IFERROR($D6-SUM($E6:BA6),0)),(IFERROR(BB$4-SUM(BB$5:BB5),0)))</calculatedColumnFormula>
    </tableColumn>
    <tableColumn id="56" xr3:uid="{899F2129-B29D-453F-9041-EAC60B393E81}" name="Column51" dataDxfId="61">
      <calculatedColumnFormula>MIN((IFERROR($D6-SUM($E6:BB6),0)),(IFERROR(BC$4-SUM(BC$5:BC5),0)))</calculatedColumnFormula>
    </tableColumn>
    <tableColumn id="57" xr3:uid="{296E28AD-F481-4B39-A889-1255CA3C7350}" name="Column52" dataDxfId="60">
      <calculatedColumnFormula>MIN((IFERROR($D6-SUM($E6:BC6),0)),(IFERROR(BD$4-SUM(BD$5:BD5),0)))</calculatedColumnFormula>
    </tableColumn>
    <tableColumn id="58" xr3:uid="{B7590CAC-C9ED-46F3-8A2A-63BA560C9545}" name="Column53" dataDxfId="59">
      <calculatedColumnFormula>MIN((IFERROR($D6-SUM($E6:BD6),0)),(IFERROR(BE$4-SUM(BE$5:BE5),0)))</calculatedColumnFormula>
    </tableColumn>
    <tableColumn id="59" xr3:uid="{A16CFA3B-44D9-4457-B576-E94246BE11FE}" name="Column54" dataDxfId="58">
      <calculatedColumnFormula>MIN((IFERROR($D6-SUM($E6:BE6),0)),(IFERROR(BF$4-SUM(BF$5:BF5),0)))</calculatedColumnFormula>
    </tableColumn>
    <tableColumn id="60" xr3:uid="{03B1BA4F-A46B-4D04-8193-C0C044D15776}" name="Column55" dataDxfId="57">
      <calculatedColumnFormula>MIN((IFERROR($D6-SUM($E6:BF6),0)),(IFERROR(BG$4-SUM(BG$5:BG5),0)))</calculatedColumnFormula>
    </tableColumn>
    <tableColumn id="61" xr3:uid="{ADD87703-B883-4B55-ACB7-96A1669BC490}" name="Column56" dataDxfId="56">
      <calculatedColumnFormula>MIN((IFERROR($D6-SUM($E6:BG6),0)),(IFERROR(BH$4-SUM(BH$5:BH5),0)))</calculatedColumnFormula>
    </tableColumn>
    <tableColumn id="62" xr3:uid="{B441E403-617A-461E-975F-EEB365B7A756}" name="Column57" dataDxfId="55">
      <calculatedColumnFormula>MIN((IFERROR($D6-SUM($E6:BH6),0)),(IFERROR(BI$4-SUM(BI$5:BI5),0)))</calculatedColumnFormula>
    </tableColumn>
    <tableColumn id="63" xr3:uid="{228CE7F0-F9B8-4E9E-99AF-4F67DFAC124C}" name="Column58" dataDxfId="54">
      <calculatedColumnFormula>MIN((IFERROR($D6-SUM($E6:BI6),0)),(IFERROR(BJ$4-SUM(BJ$5:BJ5),0)))</calculatedColumnFormula>
    </tableColumn>
    <tableColumn id="64" xr3:uid="{21AE62DE-9629-4C34-A3A8-3D9F1C173691}" name="Column59" dataDxfId="53">
      <calculatedColumnFormula>MIN((IFERROR($D6-SUM($E6:BJ6),0)),(IFERROR(BK$4-SUM(BK$5:BK5),0)))</calculatedColumnFormula>
    </tableColumn>
    <tableColumn id="65" xr3:uid="{39B63241-52F7-44ED-BA14-A223571248A4}" name="Column60" dataDxfId="52">
      <calculatedColumnFormula>MIN((IFERROR($D6-SUM($E6:BK6),0)),(IFERROR(BL$4-SUM(BL$5:BL5),0)))</calculatedColumnFormula>
    </tableColumn>
    <tableColumn id="66" xr3:uid="{34EE6B21-9F3F-4543-A4D8-4F231E55D3A5}" name="Column61" dataDxfId="51">
      <calculatedColumnFormula>MIN((IFERROR($D6-SUM($E6:BL6),0)),(IFERROR(BM$4-SUM(BM$5:BM5),0)))</calculatedColumnFormula>
    </tableColumn>
    <tableColumn id="67" xr3:uid="{B3B7E49D-2421-4E96-8CD8-2293E2FC54F3}" name="Column62" dataDxfId="50">
      <calculatedColumnFormula>MIN((IFERROR($D6-SUM($E6:BM6),0)),(IFERROR(BN$4-SUM(BN$5:BN5),0)))</calculatedColumnFormula>
    </tableColumn>
    <tableColumn id="68" xr3:uid="{47D7C85F-BBC4-4306-85CA-455355598661}" name="Column63" dataDxfId="49">
      <calculatedColumnFormula>MIN((IFERROR($D6-SUM($E6:BN6),0)),(IFERROR(BO$4-SUM(BO$5:BO5),0)))</calculatedColumnFormula>
    </tableColumn>
    <tableColumn id="69" xr3:uid="{52CC3779-6AD0-4DB7-A72D-174127B85155}" name="Column64" dataDxfId="48">
      <calculatedColumnFormula>MIN((IFERROR($D6-SUM($E6:BO6),0)),(IFERROR(BP$4-SUM(BP$5:BP5),0)))</calculatedColumnFormula>
    </tableColumn>
    <tableColumn id="70" xr3:uid="{119B4ECD-8B01-4828-87D3-30A11C0F2E2A}" name="Column65" dataDxfId="47">
      <calculatedColumnFormula>MIN((IFERROR($D6-SUM($E6:BP6),0)),(IFERROR(BQ$4-SUM(BQ$5:BQ5),0)))</calculatedColumnFormula>
    </tableColumn>
    <tableColumn id="71" xr3:uid="{15D1C59D-1723-47DD-B3B0-05E809128DDF}" name="Column66" dataDxfId="46">
      <calculatedColumnFormula>MIN((IFERROR($D6-SUM($E6:BQ6),0)),(IFERROR(BR$4-SUM(BR$5:BR5),0)))</calculatedColumnFormula>
    </tableColumn>
    <tableColumn id="72" xr3:uid="{B8E840A5-6611-4BCA-912C-332151A10B90}" name="Column67" dataDxfId="45">
      <calculatedColumnFormula>MIN((IFERROR($D6-SUM($E6:BR6),0)),(IFERROR(BS$4-SUM(BS$5:BS5),0)))</calculatedColumnFormula>
    </tableColumn>
    <tableColumn id="73" xr3:uid="{50524B95-536C-44CB-8727-0F3685B45FA4}" name="Column68" dataDxfId="44">
      <calculatedColumnFormula>MIN((IFERROR($D6-SUM($E6:BS6),0)),(IFERROR(BT$4-SUM(BT$5:BT5),0)))</calculatedColumnFormula>
    </tableColumn>
    <tableColumn id="74" xr3:uid="{444445BD-5D8A-4051-83C4-703F1C5E2679}" name="Column69" dataDxfId="43">
      <calculatedColumnFormula>MIN((IFERROR($D6-SUM($E6:BT6),0)),(IFERROR(BU$4-SUM(BU$5:BU5),0)))</calculatedColumnFormula>
    </tableColumn>
    <tableColumn id="75" xr3:uid="{44A1CAA5-21F1-44F7-A3A8-5F13F9EF4DC9}" name="Column70" dataDxfId="42">
      <calculatedColumnFormula>MIN((IFERROR($D6-SUM($E6:BU6),0)),(IFERROR(BV$4-SUM(BV$5:BV5),0)))</calculatedColumnFormula>
    </tableColumn>
    <tableColumn id="76" xr3:uid="{F517E335-E917-4B5B-B7E1-5FE049520755}" name="Column71" dataDxfId="41">
      <calculatedColumnFormula>MIN((IFERROR($D6-SUM($E6:BV6),0)),(IFERROR(BW$4-SUM(BW$5:BW5),0)))</calculatedColumnFormula>
    </tableColumn>
    <tableColumn id="77" xr3:uid="{2BE96D07-3B4E-4817-A57E-55BC23B4C71B}" name="Column72" dataDxfId="40">
      <calculatedColumnFormula>MIN((IFERROR($D6-SUM($E6:BW6),0)),(IFERROR(BX$4-SUM(BX$5:BX5),0)))</calculatedColumnFormula>
    </tableColumn>
    <tableColumn id="78" xr3:uid="{1953B1AA-2F4B-43DE-A1D5-1B8FFC0E1D52}" name="Column73" dataDxfId="39">
      <calculatedColumnFormula>MIN((IFERROR($D6-SUM($E6:BX6),0)),(IFERROR(BY$4-SUM(BY$5:BY5),0)))</calculatedColumnFormula>
    </tableColumn>
    <tableColumn id="79" xr3:uid="{DB197620-428B-44BF-B2B5-01E1A0016566}" name="Column74" dataDxfId="38">
      <calculatedColumnFormula>MIN((IFERROR($D6-SUM($E6:BY6),0)),(IFERROR(BZ$4-SUM(BZ$5:BZ5),0)))</calculatedColumnFormula>
    </tableColumn>
    <tableColumn id="80" xr3:uid="{B1FE8DB4-2C78-44E8-B5FE-7B1A3A557ABC}" name="Column75" dataDxfId="37">
      <calculatedColumnFormula>MIN((IFERROR($D6-SUM($E6:BZ6),0)),(IFERROR(CA$4-SUM(CA$5:CA5),0)))</calculatedColumnFormula>
    </tableColumn>
    <tableColumn id="81" xr3:uid="{404AAD5A-6664-4A06-9CDC-70833B8766DF}" name="Column76" dataDxfId="36">
      <calculatedColumnFormula>MIN((IFERROR($D6-SUM($E6:CA6),0)),(IFERROR(CB$4-SUM(CB$5:CB5),0)))</calculatedColumnFormula>
    </tableColumn>
    <tableColumn id="82" xr3:uid="{9C8C4428-94F3-4479-B876-36996116690A}" name="Column77" dataDxfId="35">
      <calculatedColumnFormula>MIN((IFERROR($D6-SUM($E6:CB6),0)),(IFERROR(CC$4-SUM(CC$5:CC5),0)))</calculatedColumnFormula>
    </tableColumn>
    <tableColumn id="83" xr3:uid="{BEDDA734-9AA5-41CA-851A-B6802CF861E2}" name="Column78" dataDxfId="34">
      <calculatedColumnFormula>MIN((IFERROR($D6-SUM($E6:CC6),0)),(IFERROR(CD$4-SUM(CD$5:CD5),0)))</calculatedColumnFormula>
    </tableColumn>
    <tableColumn id="84" xr3:uid="{F753AF89-7336-4350-8079-8C16C03B2F9C}" name="Column79" dataDxfId="33">
      <calculatedColumnFormula>MIN((IFERROR($D6-SUM($E6:CD6),0)),(IFERROR(CE$4-SUM(CE$5:CE5),0)))</calculatedColumnFormula>
    </tableColumn>
    <tableColumn id="85" xr3:uid="{D4F1D8ED-6D95-41AD-808C-883F88B6D0F2}" name="Column80" dataDxfId="32">
      <calculatedColumnFormula>MIN((IFERROR($D6-SUM($E6:CE6),0)),(IFERROR(CF$4-SUM(CF$5:CF5),0)))</calculatedColumnFormula>
    </tableColumn>
    <tableColumn id="86" xr3:uid="{C68931F2-A8EB-4BB4-A8EE-8A3F21B79243}" name="Column81" dataDxfId="31">
      <calculatedColumnFormula>MIN((IFERROR($D6-SUM($E6:CF6),0)),(IFERROR(CG$4-SUM(CG$5:CG5),0)))</calculatedColumnFormula>
    </tableColumn>
    <tableColumn id="87" xr3:uid="{52353F25-C48A-49E2-95F0-82A79E4FDBCC}" name="Column82" dataDxfId="30">
      <calculatedColumnFormula>MIN((IFERROR($D6-SUM($E6:CG6),0)),(IFERROR(CH$4-SUM(CH$5:CH5),0)))</calculatedColumnFormula>
    </tableColumn>
    <tableColumn id="88" xr3:uid="{261B2CC9-6255-43A1-8DE7-032E424C790D}" name="Column83" dataDxfId="29">
      <calculatedColumnFormula>MIN((IFERROR($D6-SUM($E6:CH6),0)),(IFERROR(CI$4-SUM(CI$5:CI5),0)))</calculatedColumnFormula>
    </tableColumn>
    <tableColumn id="89" xr3:uid="{39F9D8C8-1EDA-4F21-8479-E34234488F1F}" name="Column84" dataDxfId="28">
      <calculatedColumnFormula>MIN((IFERROR($D6-SUM($E6:CI6),0)),(IFERROR(CJ$4-SUM(CJ$5:CJ5),0)))</calculatedColumnFormula>
    </tableColumn>
    <tableColumn id="90" xr3:uid="{EF9778D1-FA09-4A58-AC6D-6CE46B618E35}" name="Column85" dataDxfId="27">
      <calculatedColumnFormula>MIN((IFERROR($D6-SUM($E6:CJ6),0)),(IFERROR(CK$4-SUM(CK$5:CK5),0)))</calculatedColumnFormula>
    </tableColumn>
    <tableColumn id="91" xr3:uid="{864A3A23-99BC-4EE8-BD42-547F4CB1B5DB}" name="Column86" dataDxfId="26">
      <calculatedColumnFormula>MIN((IFERROR($D6-SUM($E6:CK6),0)),(IFERROR(CL$4-SUM(CL$5:CL5),0)))</calculatedColumnFormula>
    </tableColumn>
    <tableColumn id="92" xr3:uid="{1C049308-BFFC-4FF7-A4E8-0603B8E3EE7B}" name="Column87" dataDxfId="25">
      <calculatedColumnFormula>MIN((IFERROR($D6-SUM($E6:CL6),0)),(IFERROR(CM$4-SUM(CM$5:CM5),0)))</calculatedColumnFormula>
    </tableColumn>
    <tableColumn id="93" xr3:uid="{BA12F863-4275-434A-AA5E-3C29F542C47C}" name="Column88" dataDxfId="24">
      <calculatedColumnFormula>MIN((IFERROR($D6-SUM($E6:CM6),0)),(IFERROR(CN$4-SUM(CN$5:CN5),0)))</calculatedColumnFormula>
    </tableColumn>
    <tableColumn id="94" xr3:uid="{04D07FF5-A4B3-4375-A5DA-17E097DFF1F7}" name="Column89" dataDxfId="23">
      <calculatedColumnFormula>MIN((IFERROR($D6-SUM($E6:CN6),0)),(IFERROR(CO$4-SUM(CO$5:CO5),0)))</calculatedColumnFormula>
    </tableColumn>
    <tableColumn id="95" xr3:uid="{35F62E22-CF6C-48C0-BC4A-36B39D9DF9A6}" name="Column90" dataDxfId="22">
      <calculatedColumnFormula>MIN((IFERROR($D6-SUM($E6:CO6),0)),(IFERROR(CP$4-SUM(CP$5:CP5),0)))</calculatedColumnFormula>
    </tableColumn>
    <tableColumn id="96" xr3:uid="{A7904F7B-3007-44F3-9842-795092F4E678}" name="Column91" dataDxfId="21">
      <calculatedColumnFormula>MIN((IFERROR($D6-SUM($E6:CP6),0)),(IFERROR(CQ$4-SUM(CQ$5:CQ5),0)))</calculatedColumnFormula>
    </tableColumn>
    <tableColumn id="97" xr3:uid="{397E06D4-9663-4C43-826A-5CA1DD5DC3E6}" name="Column92" dataDxfId="20">
      <calculatedColumnFormula>MIN((IFERROR($D6-SUM($E6:CQ6),0)),(IFERROR(CR$4-SUM(CR$5:CR5),0)))</calculatedColumnFormula>
    </tableColumn>
    <tableColumn id="98" xr3:uid="{2DAE05D1-4E45-4DBE-BD21-EA6C0ECCB493}" name="Column93" dataDxfId="19">
      <calculatedColumnFormula>MIN((IFERROR($D6-SUM($E6:CR6),0)),(IFERROR(CS$4-SUM(CS$5:CS5),0)))</calculatedColumnFormula>
    </tableColumn>
    <tableColumn id="99" xr3:uid="{F9B77AFE-21D7-4759-B318-14BA8B21905D}" name="Column94" dataDxfId="18">
      <calculatedColumnFormula>MIN((IFERROR($D6-SUM($E6:CS6),0)),(IFERROR(CT$4-SUM(CT$5:CT5),0)))</calculatedColumnFormula>
    </tableColumn>
    <tableColumn id="100" xr3:uid="{07F11A35-09E1-4371-936E-7726D22CB3D5}" name="Column95" dataDxfId="17">
      <calculatedColumnFormula>MIN((IFERROR($D6-SUM($E6:CT6),0)),(IFERROR(CU$4-SUM(CU$5:CU5),0)))</calculatedColumnFormula>
    </tableColumn>
    <tableColumn id="101" xr3:uid="{8D31D6A1-59E7-40D4-B096-FF16FBCEC3D8}" name="Column96" dataDxfId="16">
      <calculatedColumnFormula>MIN((IFERROR($D6-SUM($E6:CU6),0)),(IFERROR(CV$4-SUM(CV$5:CV5),0)))</calculatedColumnFormula>
    </tableColumn>
    <tableColumn id="102" xr3:uid="{793B2E4F-01ED-4FA0-B84C-6E5532D3B2C0}" name="Column97" dataDxfId="15">
      <calculatedColumnFormula>MIN((IFERROR($D6-SUM($E6:CV6),0)),(IFERROR(CW$4-SUM(CW$5:CW5),0)))</calculatedColumnFormula>
    </tableColumn>
    <tableColumn id="103" xr3:uid="{FEC3DAB7-786E-4ACE-8B6E-2FD9487CC8A5}" name="Column98" dataDxfId="14">
      <calculatedColumnFormula>MIN((IFERROR($D6-SUM($E6:CW6),0)),(IFERROR(CX$4-SUM(CX$5:CX5),0)))</calculatedColumnFormula>
    </tableColumn>
    <tableColumn id="104" xr3:uid="{1ECD61B0-B226-4C50-BC86-A953478D2B93}" name="Column99" dataDxfId="13">
      <calculatedColumnFormula>MIN((IFERROR($D6-SUM($E6:CX6),0)),(IFERROR(CY$4-SUM(CY$5:CY5),0)))</calculatedColumnFormula>
    </tableColumn>
    <tableColumn id="105" xr3:uid="{663658D9-D750-4318-8D02-0DC5F3E75BA7}" name="Column100" dataDxfId="12">
      <calculatedColumnFormula>MIN((IFERROR($D6-SUM($E6:CY6),0)),(IFERROR(CZ$4-SUM(CZ$5:CZ5),0)))</calculatedColumnFormula>
    </tableColumn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CE5D-C811-4ED9-9C30-CBC5DC601EE9}" name="Rates" displayName="Rates" ref="B2:J102" tableType="queryTable" totalsRowShown="0" headerRowDxfId="9">
  <autoFilter ref="B2:J102" xr:uid="{27C82D60-4284-4179-AB2E-7FA888E8CF02}"/>
  <sortState ref="B3:J102">
    <sortCondition descending="1" ref="D2:D102"/>
  </sortState>
  <tableColumns count="9">
    <tableColumn id="1" xr3:uid="{A3F51F5D-1E0C-4905-9B2B-AACC3825E087}" uniqueName="1" name="Token" queryTableFieldId="28" dataDxfId="8"/>
    <tableColumn id="2" xr3:uid="{07C9E191-C571-4199-BCC8-34A621BFA1FB}" uniqueName="2" name="Token Name" queryTableFieldId="20" dataDxfId="7"/>
    <tableColumn id="3" xr3:uid="{5E56FCA2-8E59-4544-8E49-667E99F363A6}" uniqueName="3" name="Price in USD" queryTableFieldId="21" dataDxfId="6"/>
    <tableColumn id="4" xr3:uid="{F542F28F-59E3-43E8-B400-5B45C004F2BF}" uniqueName="4" name="Price in BTC" queryTableFieldId="22" dataDxfId="5"/>
    <tableColumn id="5" xr3:uid="{DC9A0D14-6ED0-496D-B8B9-A6B178818891}" uniqueName="5" name="Percent Change, 1h" queryTableFieldId="23" dataDxfId="4"/>
    <tableColumn id="6" xr3:uid="{8D1C25E4-8B57-4913-9117-4F56D1CCD920}" uniqueName="6" name="Percent Change, 24h" queryTableFieldId="24" dataDxfId="3"/>
    <tableColumn id="7" xr3:uid="{52342D15-79F1-4230-819F-92A5E417F153}" uniqueName="7" name="Percent Change, 7d" queryTableFieldId="25" dataDxfId="2"/>
    <tableColumn id="8" xr3:uid="{67E7F862-478F-42B5-B343-7130A0D4FBB9}" uniqueName="8" name="Update Date" queryTableFieldId="26" dataDxfId="1"/>
    <tableColumn id="9" xr3:uid="{BC47E70E-941F-46DC-BFA4-1AF522327978}" uniqueName="9" name="Update Time" queryTableFieldId="27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9A-9082-459D-AB1E-A57CA488D2D1}">
  <sheetPr>
    <tabColor rgb="FF002060"/>
  </sheetPr>
  <dimension ref="A1:S139"/>
  <sheetViews>
    <sheetView showGridLines="0" showRowColHeaders="0" tabSelected="1" zoomScaleNormal="100" workbookViewId="0">
      <selection activeCell="E40" sqref="E40"/>
    </sheetView>
  </sheetViews>
  <sheetFormatPr defaultColWidth="0" defaultRowHeight="15" zeroHeight="1" x14ac:dyDescent="0.25"/>
  <cols>
    <col min="1" max="2" width="2.85546875" style="30" customWidth="1"/>
    <col min="3" max="3" width="11.42578125" style="30" customWidth="1"/>
    <col min="4" max="5" width="14.28515625" style="30" customWidth="1"/>
    <col min="6" max="7" width="2.85546875" style="30" customWidth="1"/>
    <col min="8" max="8" width="11.42578125" style="30" customWidth="1"/>
    <col min="9" max="10" width="14.28515625" style="30" customWidth="1"/>
    <col min="11" max="12" width="2.85546875" style="30" customWidth="1"/>
    <col min="13" max="13" width="11.42578125" style="30" customWidth="1"/>
    <col min="14" max="17" width="14.28515625" style="30" customWidth="1"/>
    <col min="18" max="19" width="2.85546875" style="30" customWidth="1"/>
    <col min="20" max="16384" width="9.140625" hidden="1"/>
  </cols>
  <sheetData>
    <row r="1" spans="1:19" x14ac:dyDescent="0.25"/>
    <row r="2" spans="1:19" ht="18.75" x14ac:dyDescent="0.25">
      <c r="B2" s="152" t="s">
        <v>292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</row>
    <row r="3" spans="1:19" x14ac:dyDescent="0.25">
      <c r="B3" s="33"/>
      <c r="C3" s="34"/>
      <c r="D3" s="34"/>
      <c r="E3" s="34"/>
      <c r="F3" s="35"/>
      <c r="G3" s="33"/>
      <c r="H3" s="34"/>
      <c r="I3" s="34"/>
      <c r="J3" s="34"/>
      <c r="K3" s="35"/>
      <c r="L3" s="33"/>
      <c r="M3" s="34"/>
      <c r="N3" s="34"/>
      <c r="O3" s="34"/>
      <c r="P3" s="34"/>
      <c r="Q3" s="34"/>
      <c r="R3" s="35"/>
    </row>
    <row r="4" spans="1:19" s="31" customFormat="1" ht="18.75" customHeight="1" x14ac:dyDescent="0.25">
      <c r="A4" s="32"/>
      <c r="B4" s="36"/>
      <c r="C4" s="149" t="s">
        <v>295</v>
      </c>
      <c r="D4" s="150"/>
      <c r="E4" s="151"/>
      <c r="F4" s="142"/>
      <c r="G4" s="143"/>
      <c r="H4" s="149" t="s">
        <v>296</v>
      </c>
      <c r="I4" s="150"/>
      <c r="J4" s="151"/>
      <c r="K4" s="37"/>
      <c r="L4" s="36"/>
      <c r="M4" s="149" t="s">
        <v>297</v>
      </c>
      <c r="N4" s="150"/>
      <c r="O4" s="150"/>
      <c r="P4" s="150"/>
      <c r="Q4" s="151"/>
      <c r="R4" s="37"/>
      <c r="S4" s="32"/>
    </row>
    <row r="5" spans="1:19" ht="30" x14ac:dyDescent="0.25">
      <c r="B5" s="38"/>
      <c r="C5" s="43" t="s">
        <v>110</v>
      </c>
      <c r="D5" s="44" t="s">
        <v>298</v>
      </c>
      <c r="E5" s="45" t="s">
        <v>289</v>
      </c>
      <c r="F5" s="144"/>
      <c r="G5" s="145"/>
      <c r="H5" s="43" t="s">
        <v>110</v>
      </c>
      <c r="I5" s="44" t="s">
        <v>298</v>
      </c>
      <c r="J5" s="45" t="s">
        <v>289</v>
      </c>
      <c r="K5" s="39"/>
      <c r="L5" s="38"/>
      <c r="M5" s="43" t="s">
        <v>110</v>
      </c>
      <c r="N5" s="44" t="s">
        <v>298</v>
      </c>
      <c r="O5" s="44" t="s">
        <v>289</v>
      </c>
      <c r="P5" s="44" t="s">
        <v>290</v>
      </c>
      <c r="Q5" s="45" t="s">
        <v>288</v>
      </c>
      <c r="R5" s="39"/>
    </row>
    <row r="6" spans="1:19" x14ac:dyDescent="0.25">
      <c r="B6" s="38"/>
      <c r="C6" s="63" t="str">
        <f ca="1">INDEX(Balance[Token],MATCH(E6,Balance[Book Value],0))</f>
        <v>ETH</v>
      </c>
      <c r="D6" s="64">
        <f ca="1">IF(ISBLANK(C6),"",INDEX(Balance[],MATCH(Summary!C6,Balance[Token],0),2))</f>
        <v>500</v>
      </c>
      <c r="E6" s="65">
        <f ca="1">LARGE(Balance[Book Value],1)</f>
        <v>210916.66666666666</v>
      </c>
      <c r="F6" s="39"/>
      <c r="G6" s="38"/>
      <c r="H6" s="63" t="str">
        <f>INDEX(Balance[Token],MATCH(J6,Balance[Market Value],0))</f>
        <v>ETH</v>
      </c>
      <c r="I6" s="64">
        <f>IF(ISBLANK(H6),"",INDEX(Balance[],MATCH(Summary!H6,Balance[Token],0),2))</f>
        <v>500</v>
      </c>
      <c r="J6" s="65">
        <f>LARGE(Balance[Market Value],1)</f>
        <v>109162.1221875</v>
      </c>
      <c r="K6" s="39"/>
      <c r="L6" s="38"/>
      <c r="M6" s="63" t="str">
        <f ca="1">INDEX(Balance[Token],MATCH(Q6,Balance[Gain | Loss],0))</f>
        <v>MKR</v>
      </c>
      <c r="N6" s="64">
        <f ca="1">IF(ISBLANK(M6),"",INDEX(Balance[],MATCH(Summary!M6,Balance[Token],0),2))</f>
        <v>0</v>
      </c>
      <c r="O6" s="65">
        <f ca="1">IF(ISBLANK(M6),"",INDEX(Balance[],MATCH(Summary!M6,Balance[Token],0),5))</f>
        <v>0</v>
      </c>
      <c r="P6" s="65">
        <f ca="1">IF(ISBLANK(M6),"",INDEX(Balance[],MATCH(Summary!M6,Balance[Token],0),6))</f>
        <v>0</v>
      </c>
      <c r="Q6" s="65">
        <f ca="1">LARGE(Balance[Gain | Loss],1)</f>
        <v>0</v>
      </c>
      <c r="R6" s="39"/>
    </row>
    <row r="7" spans="1:19" x14ac:dyDescent="0.25">
      <c r="B7" s="38"/>
      <c r="C7" s="66" t="str">
        <f ca="1">INDEX(Balance[Token],MATCH(E7,Balance[Book Value],0))</f>
        <v>BTC</v>
      </c>
      <c r="D7" s="67">
        <f ca="1">IF(ISBLANK(C7),"",INDEX(Balance[],MATCH(Summary!C7,Balance[Token],0),2))</f>
        <v>5</v>
      </c>
      <c r="E7" s="68">
        <f ca="1">LARGE(Balance[Book Value],2)</f>
        <v>76762.820512820501</v>
      </c>
      <c r="F7" s="39"/>
      <c r="G7" s="38"/>
      <c r="H7" s="66" t="str">
        <f>INDEX(Balance[Token],MATCH(J7,Balance[Market Value],0))</f>
        <v>LTC</v>
      </c>
      <c r="I7" s="67">
        <f>IF(ISBLANK(H7),"",INDEX(Balance[],MATCH(Summary!H7,Balance[Token],0),2))</f>
        <v>800</v>
      </c>
      <c r="J7" s="68">
        <f>LARGE(Balance[Market Value],2)</f>
        <v>43555.119666240003</v>
      </c>
      <c r="K7" s="39"/>
      <c r="L7" s="38"/>
      <c r="M7" s="66" t="str">
        <f ca="1">INDEX(Balance[Token],MATCH(Q7,Balance[Gain | Loss],0))</f>
        <v>MKR</v>
      </c>
      <c r="N7" s="67">
        <f ca="1">IF(ISBLANK(M7),"",INDEX(Balance[],MATCH(Summary!M7,Balance[Token],0),2))</f>
        <v>0</v>
      </c>
      <c r="O7" s="68">
        <f ca="1">IF(ISBLANK(M7),"",INDEX(Balance[],MATCH(Summary!M7,Balance[Token],0),5))</f>
        <v>0</v>
      </c>
      <c r="P7" s="68">
        <f ca="1">IF(ISBLANK(M7),"",INDEX(Balance[],MATCH(Summary!M7,Balance[Token],0),6))</f>
        <v>0</v>
      </c>
      <c r="Q7" s="68">
        <f ca="1">LARGE(Balance[Gain | Loss],2)</f>
        <v>0</v>
      </c>
      <c r="R7" s="39"/>
    </row>
    <row r="8" spans="1:19" x14ac:dyDescent="0.25">
      <c r="B8" s="38"/>
      <c r="C8" s="66" t="str">
        <f ca="1">INDEX(Balance[Token],MATCH(E8,Balance[Book Value],0))</f>
        <v>LTC</v>
      </c>
      <c r="D8" s="67">
        <f ca="1">IF(ISBLANK(C8),"",INDEX(Balance[],MATCH(Summary!C8,Balance[Token],0),2))</f>
        <v>800</v>
      </c>
      <c r="E8" s="68">
        <f ca="1">LARGE(Balance[Book Value],3)</f>
        <v>56000</v>
      </c>
      <c r="F8" s="39"/>
      <c r="G8" s="38"/>
      <c r="H8" s="66" t="str">
        <f>INDEX(Balance[Token],MATCH(J8,Balance[Market Value],0))</f>
        <v>BTC</v>
      </c>
      <c r="I8" s="67">
        <f>IF(ISBLANK(H8),"",INDEX(Balance[],MATCH(Summary!H8,Balance[Token],0),2))</f>
        <v>5</v>
      </c>
      <c r="J8" s="68">
        <f>LARGE(Balance[Market Value],3)</f>
        <v>32724.5567195</v>
      </c>
      <c r="K8" s="39"/>
      <c r="L8" s="38"/>
      <c r="M8" s="66" t="str">
        <f ca="1">INDEX(Balance[Token],MATCH(Q8,Balance[Gain | Loss],0))</f>
        <v>MKR</v>
      </c>
      <c r="N8" s="67">
        <f ca="1">IF(ISBLANK(M8),"",INDEX(Balance[],MATCH(Summary!M8,Balance[Token],0),2))</f>
        <v>0</v>
      </c>
      <c r="O8" s="68">
        <f ca="1">IF(ISBLANK(M8),"",INDEX(Balance[],MATCH(Summary!M8,Balance[Token],0),5))</f>
        <v>0</v>
      </c>
      <c r="P8" s="68">
        <f ca="1">IF(ISBLANK(M8),"",INDEX(Balance[],MATCH(Summary!M8,Balance[Token],0),6))</f>
        <v>0</v>
      </c>
      <c r="Q8" s="68">
        <f ca="1">LARGE(Balance[Gain | Loss],3)</f>
        <v>0</v>
      </c>
      <c r="R8" s="39"/>
    </row>
    <row r="9" spans="1:19" x14ac:dyDescent="0.25">
      <c r="B9" s="38"/>
      <c r="C9" s="69" t="s">
        <v>293</v>
      </c>
      <c r="D9" s="70">
        <f ca="1">SUM(Balance[Balance])-SUM(D6:D8)</f>
        <v>0</v>
      </c>
      <c r="E9" s="71">
        <f ca="1">SUM(Balance[Book Value])-SUM(E6:E8)</f>
        <v>0</v>
      </c>
      <c r="F9" s="39"/>
      <c r="G9" s="38"/>
      <c r="H9" s="69" t="s">
        <v>293</v>
      </c>
      <c r="I9" s="70">
        <f>SUM(Balance[Balance])-SUM(I6:I8)</f>
        <v>0</v>
      </c>
      <c r="J9" s="71">
        <f>SUM(Balance[Market Value])-SUM(J6:J8)</f>
        <v>0</v>
      </c>
      <c r="K9" s="39"/>
      <c r="L9" s="38"/>
      <c r="M9" s="69" t="s">
        <v>293</v>
      </c>
      <c r="N9" s="70">
        <f ca="1">SUM(Balance[Balance])-SUM(N6:N8)</f>
        <v>1305</v>
      </c>
      <c r="O9" s="71">
        <f ca="1">SUM(Balance[Book Value])-SUM(O6:O8)</f>
        <v>343679.48717948713</v>
      </c>
      <c r="P9" s="71">
        <f ca="1">SUM(Balance[Market Value])-SUM(P6:P8)</f>
        <v>185441.79857324</v>
      </c>
      <c r="Q9" s="71">
        <f ca="1">SUM(Balance[Gain | Loss])-SUM(Q6:Q8)</f>
        <v>-158237.68860624713</v>
      </c>
      <c r="R9" s="39"/>
    </row>
    <row r="10" spans="1:19" x14ac:dyDescent="0.25">
      <c r="B10" s="38"/>
      <c r="C10" s="29" t="s">
        <v>294</v>
      </c>
      <c r="D10" s="61">
        <f>SUM(Balance[Balance])</f>
        <v>1305</v>
      </c>
      <c r="E10" s="62">
        <f ca="1">SUM(Balance[Book Value])</f>
        <v>343679.48717948713</v>
      </c>
      <c r="F10" s="39"/>
      <c r="G10" s="38"/>
      <c r="H10" s="29" t="s">
        <v>294</v>
      </c>
      <c r="I10" s="61">
        <f>SUM(Balance[Balance])</f>
        <v>1305</v>
      </c>
      <c r="J10" s="62">
        <f>SUM(Balance[Market Value])</f>
        <v>185441.79857324</v>
      </c>
      <c r="K10" s="39"/>
      <c r="L10" s="38"/>
      <c r="M10" s="46" t="s">
        <v>294</v>
      </c>
      <c r="N10" s="27">
        <f>SUM(Balance[Balance])</f>
        <v>1305</v>
      </c>
      <c r="O10" s="28">
        <f ca="1">SUM(Balance[Book Value])</f>
        <v>343679.48717948713</v>
      </c>
      <c r="P10" s="28">
        <f>SUM(Balance[Market Value])</f>
        <v>185441.79857324</v>
      </c>
      <c r="Q10" s="47">
        <f ca="1">SUM(Balance[Gain | Loss])</f>
        <v>-158237.68860624713</v>
      </c>
      <c r="R10" s="39"/>
    </row>
    <row r="11" spans="1:19" x14ac:dyDescent="0.25">
      <c r="B11" s="38"/>
      <c r="C11" s="48"/>
      <c r="D11" s="48"/>
      <c r="E11" s="48"/>
      <c r="F11" s="39"/>
      <c r="G11" s="38"/>
      <c r="H11" s="48"/>
      <c r="I11" s="48"/>
      <c r="J11" s="48"/>
      <c r="K11" s="39"/>
      <c r="L11" s="38"/>
      <c r="M11" s="48"/>
      <c r="N11" s="48"/>
      <c r="O11" s="48"/>
      <c r="P11" s="48"/>
      <c r="Q11" s="48"/>
      <c r="R11" s="39"/>
    </row>
    <row r="12" spans="1:19" x14ac:dyDescent="0.25">
      <c r="B12" s="38"/>
      <c r="C12" s="48"/>
      <c r="D12" s="48"/>
      <c r="E12" s="48"/>
      <c r="F12" s="39"/>
      <c r="G12" s="38"/>
      <c r="H12" s="48"/>
      <c r="I12" s="48"/>
      <c r="J12" s="48"/>
      <c r="K12" s="39"/>
      <c r="L12" s="38"/>
      <c r="M12" s="48"/>
      <c r="N12" s="48"/>
      <c r="O12" s="48"/>
      <c r="P12" s="48"/>
      <c r="Q12" s="48"/>
      <c r="R12" s="39"/>
    </row>
    <row r="13" spans="1:19" x14ac:dyDescent="0.25">
      <c r="B13" s="38"/>
      <c r="C13" s="48"/>
      <c r="D13" s="48"/>
      <c r="E13" s="48"/>
      <c r="F13" s="39"/>
      <c r="G13" s="38"/>
      <c r="H13" s="48"/>
      <c r="I13" s="48"/>
      <c r="J13" s="48"/>
      <c r="K13" s="39"/>
      <c r="L13" s="38"/>
      <c r="M13" s="48"/>
      <c r="N13" s="48"/>
      <c r="O13" s="48"/>
      <c r="P13" s="48"/>
      <c r="Q13" s="48"/>
      <c r="R13" s="39"/>
    </row>
    <row r="14" spans="1:19" x14ac:dyDescent="0.25">
      <c r="B14" s="38"/>
      <c r="C14" s="48"/>
      <c r="D14" s="48"/>
      <c r="E14" s="48"/>
      <c r="F14" s="39"/>
      <c r="G14" s="38"/>
      <c r="H14" s="48"/>
      <c r="I14" s="48"/>
      <c r="J14" s="48"/>
      <c r="K14" s="39"/>
      <c r="L14" s="38"/>
      <c r="M14" s="48"/>
      <c r="N14" s="48"/>
      <c r="O14" s="48"/>
      <c r="P14" s="48"/>
      <c r="Q14" s="48"/>
      <c r="R14" s="39"/>
    </row>
    <row r="15" spans="1:19" x14ac:dyDescent="0.25">
      <c r="B15" s="38"/>
      <c r="C15" s="48"/>
      <c r="D15" s="48"/>
      <c r="E15" s="48"/>
      <c r="F15" s="39"/>
      <c r="G15" s="38"/>
      <c r="H15" s="48"/>
      <c r="I15" s="48"/>
      <c r="J15" s="48"/>
      <c r="K15" s="39"/>
      <c r="L15" s="38"/>
      <c r="M15" s="48"/>
      <c r="N15" s="48"/>
      <c r="O15" s="48"/>
      <c r="P15" s="48"/>
      <c r="Q15" s="48"/>
      <c r="R15" s="39"/>
    </row>
    <row r="16" spans="1:19" x14ac:dyDescent="0.25">
      <c r="B16" s="38"/>
      <c r="C16" s="48"/>
      <c r="D16" s="48"/>
      <c r="E16" s="48"/>
      <c r="F16" s="39"/>
      <c r="G16" s="38"/>
      <c r="H16" s="48"/>
      <c r="I16" s="48"/>
      <c r="J16" s="48"/>
      <c r="K16" s="39"/>
      <c r="L16" s="38"/>
      <c r="M16" s="48"/>
      <c r="N16" s="48"/>
      <c r="O16" s="48"/>
      <c r="P16" s="48"/>
      <c r="Q16" s="48"/>
      <c r="R16" s="39"/>
    </row>
    <row r="17" spans="2:18" x14ac:dyDescent="0.25">
      <c r="B17" s="38"/>
      <c r="C17" s="48"/>
      <c r="D17" s="48"/>
      <c r="E17" s="48"/>
      <c r="F17" s="39"/>
      <c r="G17" s="38"/>
      <c r="H17" s="48"/>
      <c r="I17" s="48"/>
      <c r="J17" s="48"/>
      <c r="K17" s="39"/>
      <c r="L17" s="38"/>
      <c r="M17" s="48"/>
      <c r="N17" s="48"/>
      <c r="O17" s="48"/>
      <c r="P17" s="48"/>
      <c r="Q17" s="48"/>
      <c r="R17" s="39"/>
    </row>
    <row r="18" spans="2:18" x14ac:dyDescent="0.25">
      <c r="B18" s="38"/>
      <c r="C18" s="48"/>
      <c r="D18" s="48"/>
      <c r="E18" s="48"/>
      <c r="F18" s="39"/>
      <c r="G18" s="38"/>
      <c r="H18" s="48"/>
      <c r="I18" s="48"/>
      <c r="J18" s="48"/>
      <c r="K18" s="39"/>
      <c r="L18" s="38"/>
      <c r="M18" s="48"/>
      <c r="N18" s="48"/>
      <c r="O18" s="48"/>
      <c r="P18" s="48"/>
      <c r="Q18" s="48"/>
      <c r="R18" s="39"/>
    </row>
    <row r="19" spans="2:18" x14ac:dyDescent="0.25">
      <c r="B19" s="38"/>
      <c r="C19" s="48"/>
      <c r="D19" s="48"/>
      <c r="E19" s="48"/>
      <c r="F19" s="39"/>
      <c r="G19" s="38"/>
      <c r="H19" s="48"/>
      <c r="I19" s="48"/>
      <c r="J19" s="48"/>
      <c r="K19" s="39"/>
      <c r="L19" s="38"/>
      <c r="M19" s="48"/>
      <c r="N19" s="48"/>
      <c r="O19" s="48"/>
      <c r="P19" s="48"/>
      <c r="Q19" s="48"/>
      <c r="R19" s="39"/>
    </row>
    <row r="20" spans="2:18" x14ac:dyDescent="0.25">
      <c r="B20" s="38"/>
      <c r="C20" s="48"/>
      <c r="D20" s="48"/>
      <c r="E20" s="48"/>
      <c r="F20" s="39"/>
      <c r="G20" s="38"/>
      <c r="H20" s="48"/>
      <c r="I20" s="48"/>
      <c r="J20" s="48"/>
      <c r="K20" s="39"/>
      <c r="L20" s="38"/>
      <c r="M20" s="48"/>
      <c r="N20" s="48"/>
      <c r="O20" s="48"/>
      <c r="P20" s="48"/>
      <c r="Q20" s="48"/>
      <c r="R20" s="39"/>
    </row>
    <row r="21" spans="2:18" x14ac:dyDescent="0.25">
      <c r="B21" s="38"/>
      <c r="C21" s="48"/>
      <c r="D21" s="48"/>
      <c r="E21" s="48"/>
      <c r="F21" s="39"/>
      <c r="G21" s="38"/>
      <c r="H21" s="48"/>
      <c r="I21" s="48"/>
      <c r="J21" s="48"/>
      <c r="K21" s="39"/>
      <c r="L21" s="38"/>
      <c r="M21" s="48"/>
      <c r="N21" s="48"/>
      <c r="O21" s="48"/>
      <c r="P21" s="48"/>
      <c r="Q21" s="48"/>
      <c r="R21" s="39"/>
    </row>
    <row r="22" spans="2:18" x14ac:dyDescent="0.25">
      <c r="B22" s="40"/>
      <c r="C22" s="41"/>
      <c r="D22" s="41"/>
      <c r="E22" s="41"/>
      <c r="F22" s="42"/>
      <c r="G22" s="40"/>
      <c r="H22" s="41"/>
      <c r="I22" s="41"/>
      <c r="J22" s="41"/>
      <c r="K22" s="42"/>
      <c r="L22" s="40"/>
      <c r="M22" s="41"/>
      <c r="N22" s="41"/>
      <c r="O22" s="41"/>
      <c r="P22" s="41"/>
      <c r="Q22" s="41"/>
      <c r="R22" s="42"/>
    </row>
    <row r="23" spans="2:18" x14ac:dyDescent="0.25"/>
    <row r="24" spans="2:18" x14ac:dyDescent="0.25"/>
    <row r="25" spans="2:18" x14ac:dyDescent="0.25"/>
    <row r="26" spans="2:18" x14ac:dyDescent="0.25"/>
    <row r="27" spans="2:18" x14ac:dyDescent="0.25"/>
    <row r="28" spans="2:18" x14ac:dyDescent="0.25"/>
    <row r="29" spans="2:18" x14ac:dyDescent="0.25"/>
    <row r="30" spans="2:18" x14ac:dyDescent="0.25"/>
    <row r="31" spans="2:18" x14ac:dyDescent="0.25"/>
    <row r="32" spans="2:18" x14ac:dyDescent="0.25"/>
    <row r="33" spans="2:13" x14ac:dyDescent="0.25"/>
    <row r="34" spans="2:13" x14ac:dyDescent="0.25"/>
    <row r="35" spans="2:13" x14ac:dyDescent="0.25"/>
    <row r="36" spans="2:13" x14ac:dyDescent="0.25"/>
    <row r="37" spans="2:13" x14ac:dyDescent="0.25"/>
    <row r="38" spans="2:13" x14ac:dyDescent="0.25"/>
    <row r="39" spans="2:13" x14ac:dyDescent="0.25"/>
    <row r="40" spans="2:13" x14ac:dyDescent="0.25"/>
    <row r="41" spans="2:13" hidden="1" x14ac:dyDescent="0.25"/>
    <row r="42" spans="2:13" hidden="1" x14ac:dyDescent="0.25"/>
    <row r="43" spans="2:13" hidden="1" x14ac:dyDescent="0.25"/>
    <row r="44" spans="2:13" hidden="1" x14ac:dyDescent="0.25"/>
    <row r="45" spans="2:13" hidden="1" x14ac:dyDescent="0.25">
      <c r="C45" s="30" t="s">
        <v>113</v>
      </c>
      <c r="D45" s="30" t="s">
        <v>112</v>
      </c>
      <c r="I45" s="30" t="s">
        <v>113</v>
      </c>
      <c r="J45" s="30" t="s">
        <v>112</v>
      </c>
    </row>
    <row r="46" spans="2:13" hidden="1" x14ac:dyDescent="0.25">
      <c r="B46" s="30">
        <v>1</v>
      </c>
      <c r="C46" s="54">
        <f t="shared" ref="C46:C74" ca="1" si="0">C47-1</f>
        <v>43382</v>
      </c>
      <c r="D46" s="30" t="str">
        <f ca="1">IFERROR(INDEX(Register[],MATCH(C46,Register[Date],0),10),"")</f>
        <v/>
      </c>
      <c r="H46" s="30">
        <v>10</v>
      </c>
      <c r="I46" s="54">
        <f t="array" aca="1" ref="I46" ca="1">LARGE(Register[Date]*IF(Register[Gain|Loss]="",0,1),H46)</f>
        <v>0</v>
      </c>
      <c r="J46" s="30" t="str">
        <f ca="1">IFERROR(INDEX(Register[Gain|Loss],MATCH(I46,Register[Date],0)),"")</f>
        <v/>
      </c>
      <c r="K46" s="30">
        <v>0</v>
      </c>
      <c r="M46" s="54" t="str">
        <f t="shared" ref="M46:M54" ca="1" si="1">IF(J46&lt;&gt;"",I46,"")</f>
        <v/>
      </c>
    </row>
    <row r="47" spans="2:13" hidden="1" x14ac:dyDescent="0.25">
      <c r="B47" s="30">
        <v>2</v>
      </c>
      <c r="C47" s="54">
        <f t="shared" ca="1" si="0"/>
        <v>43383</v>
      </c>
      <c r="D47" s="30" t="str">
        <f ca="1">IFERROR(INDEX(Register[],MATCH(C47,Register[Date],0),10),"")</f>
        <v/>
      </c>
      <c r="H47" s="30">
        <v>9</v>
      </c>
      <c r="I47" s="54">
        <f t="array" aca="1" ref="I47" ca="1">LARGE(Register[Date]*IF(Register[Gain|Loss]="",0,1),H47)</f>
        <v>0</v>
      </c>
      <c r="J47" s="30" t="str">
        <f ca="1">IFERROR(INDEX(Register[Gain|Loss],MATCH(I47,Register[Date],0)),"")</f>
        <v/>
      </c>
      <c r="K47" s="30">
        <v>0</v>
      </c>
      <c r="M47" s="54" t="str">
        <f t="shared" ca="1" si="1"/>
        <v/>
      </c>
    </row>
    <row r="48" spans="2:13" hidden="1" x14ac:dyDescent="0.25">
      <c r="B48" s="30">
        <v>3</v>
      </c>
      <c r="C48" s="54">
        <f t="shared" ca="1" si="0"/>
        <v>43384</v>
      </c>
      <c r="D48" s="30" t="str">
        <f ca="1">IFERROR(INDEX(Register[],MATCH(C48,Register[Date],0),10),"")</f>
        <v/>
      </c>
      <c r="H48" s="30">
        <v>8</v>
      </c>
      <c r="I48" s="54">
        <f t="array" aca="1" ref="I48" ca="1">LARGE(Register[Date]*IF(Register[Gain|Loss]="",0,1),H48)</f>
        <v>0</v>
      </c>
      <c r="J48" s="30" t="str">
        <f ca="1">IFERROR(INDEX(Register[Gain|Loss],MATCH(I48,Register[Date],0)),"")</f>
        <v/>
      </c>
      <c r="K48" s="30">
        <v>0</v>
      </c>
      <c r="M48" s="54" t="str">
        <f t="shared" ca="1" si="1"/>
        <v/>
      </c>
    </row>
    <row r="49" spans="2:13" hidden="1" x14ac:dyDescent="0.25">
      <c r="B49" s="30">
        <v>4</v>
      </c>
      <c r="C49" s="54">
        <f t="shared" ca="1" si="0"/>
        <v>43385</v>
      </c>
      <c r="D49" s="30" t="str">
        <f ca="1">IFERROR(INDEX(Register[],MATCH(C49,Register[Date],0),10),"")</f>
        <v/>
      </c>
      <c r="H49" s="30">
        <v>7</v>
      </c>
      <c r="I49" s="54">
        <f t="array" aca="1" ref="I49" ca="1">LARGE(Register[Date]*IF(Register[Gain|Loss]="",0,1),H49)</f>
        <v>43205</v>
      </c>
      <c r="J49" s="30">
        <f ca="1">IFERROR(INDEX(Register[Gain|Loss],MATCH(I49,Register[Date],0)),"")</f>
        <v>25785.714285714286</v>
      </c>
      <c r="K49" s="30">
        <v>0</v>
      </c>
      <c r="M49" s="54">
        <f t="shared" ca="1" si="1"/>
        <v>43205</v>
      </c>
    </row>
    <row r="50" spans="2:13" hidden="1" x14ac:dyDescent="0.25">
      <c r="B50" s="30">
        <v>5</v>
      </c>
      <c r="C50" s="54">
        <f t="shared" ca="1" si="0"/>
        <v>43386</v>
      </c>
      <c r="D50" s="30" t="str">
        <f ca="1">IFERROR(INDEX(Register[],MATCH(C50,Register[Date],0),10),"")</f>
        <v/>
      </c>
      <c r="H50" s="30">
        <v>6</v>
      </c>
      <c r="I50" s="54">
        <f t="array" aca="1" ref="I50" ca="1">LARGE(Register[Date]*IF(Register[Gain|Loss]="",0,1),H50)</f>
        <v>43244</v>
      </c>
      <c r="J50" s="30">
        <f ca="1">IFERROR(INDEX(Register[Gain|Loss],MATCH(I50,Register[Date],0)),"")</f>
        <v>22022.285714285714</v>
      </c>
      <c r="K50" s="30">
        <v>0</v>
      </c>
      <c r="M50" s="54">
        <f t="shared" ca="1" si="1"/>
        <v>43244</v>
      </c>
    </row>
    <row r="51" spans="2:13" hidden="1" x14ac:dyDescent="0.25">
      <c r="B51" s="30">
        <v>6</v>
      </c>
      <c r="C51" s="54">
        <f t="shared" ca="1" si="0"/>
        <v>43387</v>
      </c>
      <c r="D51" s="30" t="str">
        <f ca="1">IFERROR(INDEX(Register[],MATCH(C51,Register[Date],0),10),"")</f>
        <v/>
      </c>
      <c r="H51" s="30">
        <v>5</v>
      </c>
      <c r="I51" s="54">
        <f t="array" aca="1" ref="I51" ca="1">LARGE(Register[Date]*IF(Register[Gain|Loss]="",0,1),H51)</f>
        <v>43255</v>
      </c>
      <c r="J51" s="30">
        <f ca="1">IFERROR(INDEX(Register[Gain|Loss],MATCH(I51,Register[Date],0)),"")</f>
        <v>-1005.7142857142858</v>
      </c>
      <c r="K51" s="30">
        <v>0</v>
      </c>
      <c r="M51" s="54">
        <f t="shared" ca="1" si="1"/>
        <v>43255</v>
      </c>
    </row>
    <row r="52" spans="2:13" hidden="1" x14ac:dyDescent="0.25">
      <c r="B52" s="30">
        <v>7</v>
      </c>
      <c r="C52" s="54">
        <f t="shared" ca="1" si="0"/>
        <v>43388</v>
      </c>
      <c r="D52" s="30" t="str">
        <f ca="1">IFERROR(INDEX(Register[],MATCH(C52,Register[Date],0),10),"")</f>
        <v/>
      </c>
      <c r="H52" s="30">
        <v>4</v>
      </c>
      <c r="I52" s="54">
        <f t="array" aca="1" ref="I52" ca="1">LARGE(Register[Date]*IF(Register[Gain|Loss]="",0,1),H52)</f>
        <v>43285</v>
      </c>
      <c r="J52" s="30">
        <f ca="1">IFERROR(INDEX(Register[Gain|Loss],MATCH(I52,Register[Date],0)),"")</f>
        <v>899.99999999999989</v>
      </c>
      <c r="K52" s="30">
        <v>0</v>
      </c>
      <c r="M52" s="54">
        <f t="shared" ca="1" si="1"/>
        <v>43285</v>
      </c>
    </row>
    <row r="53" spans="2:13" hidden="1" x14ac:dyDescent="0.25">
      <c r="B53" s="30">
        <v>8</v>
      </c>
      <c r="C53" s="54">
        <f t="shared" ca="1" si="0"/>
        <v>43389</v>
      </c>
      <c r="D53" s="30" t="str">
        <f ca="1">IFERROR(INDEX(Register[],MATCH(C53,Register[Date],0),10),"")</f>
        <v/>
      </c>
      <c r="H53" s="30">
        <v>3</v>
      </c>
      <c r="I53" s="54">
        <f t="array" aca="1" ref="I53" ca="1">LARGE(Register[Date]*IF(Register[Gain|Loss]="",0,1),H53)</f>
        <v>43286</v>
      </c>
      <c r="J53" s="30">
        <f ca="1">IFERROR(INDEX(Register[Gain|Loss],MATCH(I53,Register[Date],0)),"")</f>
        <v>1877.7142857142856</v>
      </c>
      <c r="K53" s="30">
        <v>0</v>
      </c>
      <c r="M53" s="54">
        <f t="shared" ca="1" si="1"/>
        <v>43286</v>
      </c>
    </row>
    <row r="54" spans="2:13" hidden="1" x14ac:dyDescent="0.25">
      <c r="B54" s="30">
        <v>9</v>
      </c>
      <c r="C54" s="54">
        <f t="shared" ca="1" si="0"/>
        <v>43390</v>
      </c>
      <c r="D54" s="30" t="str">
        <f ca="1">IFERROR(INDEX(Register[],MATCH(C54,Register[Date],0),10),"")</f>
        <v/>
      </c>
      <c r="H54" s="30">
        <v>2</v>
      </c>
      <c r="I54" s="54">
        <f t="array" aca="1" ref="I54" ca="1">LARGE(Register[Date]*IF(Register[Gain|Loss]="",0,1),H54)</f>
        <v>43299</v>
      </c>
      <c r="J54" s="30">
        <f ca="1">IFERROR(INDEX(Register[Gain|Loss],MATCH(I54,Register[Date],0)),"")</f>
        <v>-14067.999999999998</v>
      </c>
      <c r="K54" s="30">
        <v>0</v>
      </c>
      <c r="M54" s="54">
        <f t="shared" ca="1" si="1"/>
        <v>43299</v>
      </c>
    </row>
    <row r="55" spans="2:13" hidden="1" x14ac:dyDescent="0.25">
      <c r="B55" s="30">
        <v>10</v>
      </c>
      <c r="C55" s="54">
        <f t="shared" ca="1" si="0"/>
        <v>43391</v>
      </c>
      <c r="D55" s="30" t="str">
        <f ca="1">IFERROR(INDEX(Register[],MATCH(C55,Register[Date],0),10),"")</f>
        <v/>
      </c>
      <c r="H55" s="30">
        <v>1</v>
      </c>
      <c r="I55" s="54">
        <f t="array" aca="1" ref="I55" ca="1">LARGE(Register[Date]*IF(Register[Gain|Loss]="",0,1),H55)</f>
        <v>43311</v>
      </c>
      <c r="J55" s="30">
        <f ca="1">IFERROR(INDEX(Register[Gain|Loss],MATCH(I55,Register[Date],0)),"")</f>
        <v>57179.48717948718</v>
      </c>
      <c r="K55" s="30">
        <v>0</v>
      </c>
      <c r="M55" s="54">
        <f ca="1">IF(J55&lt;&gt;"",I55,"")</f>
        <v>43311</v>
      </c>
    </row>
    <row r="56" spans="2:13" hidden="1" x14ac:dyDescent="0.25">
      <c r="B56" s="30">
        <v>11</v>
      </c>
      <c r="C56" s="54">
        <f t="shared" ca="1" si="0"/>
        <v>43392</v>
      </c>
      <c r="D56" s="30" t="str">
        <f ca="1">IFERROR(INDEX(Register[],MATCH(C56,Register[Date],0),10),"")</f>
        <v/>
      </c>
    </row>
    <row r="57" spans="2:13" hidden="1" x14ac:dyDescent="0.25">
      <c r="B57" s="30">
        <v>12</v>
      </c>
      <c r="C57" s="54">
        <f t="shared" ca="1" si="0"/>
        <v>43393</v>
      </c>
      <c r="D57" s="30" t="str">
        <f ca="1">IFERROR(INDEX(Register[],MATCH(C57,Register[Date],0),10),"")</f>
        <v/>
      </c>
    </row>
    <row r="58" spans="2:13" hidden="1" x14ac:dyDescent="0.25">
      <c r="B58" s="30">
        <v>13</v>
      </c>
      <c r="C58" s="54">
        <f t="shared" ca="1" si="0"/>
        <v>43394</v>
      </c>
      <c r="D58" s="30" t="str">
        <f ca="1">IFERROR(INDEX(Register[],MATCH(C58,Register[Date],0),10),"")</f>
        <v/>
      </c>
    </row>
    <row r="59" spans="2:13" hidden="1" x14ac:dyDescent="0.25">
      <c r="B59" s="30">
        <v>14</v>
      </c>
      <c r="C59" s="54">
        <f t="shared" ca="1" si="0"/>
        <v>43395</v>
      </c>
      <c r="D59" s="30" t="str">
        <f ca="1">IFERROR(INDEX(Register[],MATCH(C59,Register[Date],0),10),"")</f>
        <v/>
      </c>
    </row>
    <row r="60" spans="2:13" hidden="1" x14ac:dyDescent="0.25">
      <c r="B60" s="30">
        <v>15</v>
      </c>
      <c r="C60" s="54">
        <f t="shared" ca="1" si="0"/>
        <v>43396</v>
      </c>
      <c r="D60" s="30" t="str">
        <f ca="1">IFERROR(INDEX(Register[],MATCH(C60,Register[Date],0),10),"")</f>
        <v/>
      </c>
    </row>
    <row r="61" spans="2:13" hidden="1" x14ac:dyDescent="0.25">
      <c r="B61" s="30">
        <v>16</v>
      </c>
      <c r="C61" s="54">
        <f t="shared" ca="1" si="0"/>
        <v>43397</v>
      </c>
      <c r="D61" s="30" t="str">
        <f ca="1">IFERROR(INDEX(Register[],MATCH(C61,Register[Date],0),10),"")</f>
        <v/>
      </c>
    </row>
    <row r="62" spans="2:13" hidden="1" x14ac:dyDescent="0.25">
      <c r="B62" s="30">
        <v>17</v>
      </c>
      <c r="C62" s="54">
        <f t="shared" ca="1" si="0"/>
        <v>43398</v>
      </c>
      <c r="D62" s="30" t="str">
        <f ca="1">IFERROR(INDEX(Register[],MATCH(C62,Register[Date],0),10),"")</f>
        <v/>
      </c>
    </row>
    <row r="63" spans="2:13" hidden="1" x14ac:dyDescent="0.25">
      <c r="B63" s="30">
        <v>18</v>
      </c>
      <c r="C63" s="54">
        <f t="shared" ca="1" si="0"/>
        <v>43399</v>
      </c>
      <c r="D63" s="30" t="str">
        <f ca="1">IFERROR(INDEX(Register[],MATCH(C63,Register[Date],0),10),"")</f>
        <v/>
      </c>
    </row>
    <row r="64" spans="2:13" hidden="1" x14ac:dyDescent="0.25">
      <c r="B64" s="30">
        <v>19</v>
      </c>
      <c r="C64" s="54">
        <f t="shared" ca="1" si="0"/>
        <v>43400</v>
      </c>
      <c r="D64" s="30" t="str">
        <f ca="1">IFERROR(INDEX(Register[],MATCH(C64,Register[Date],0),10),"")</f>
        <v/>
      </c>
    </row>
    <row r="65" spans="2:4" hidden="1" x14ac:dyDescent="0.25">
      <c r="B65" s="30">
        <v>20</v>
      </c>
      <c r="C65" s="54">
        <f t="shared" ca="1" si="0"/>
        <v>43401</v>
      </c>
      <c r="D65" s="30" t="str">
        <f ca="1">IFERROR(INDEX(Register[],MATCH(C65,Register[Date],0),10),"")</f>
        <v/>
      </c>
    </row>
    <row r="66" spans="2:4" hidden="1" x14ac:dyDescent="0.25">
      <c r="B66" s="30">
        <v>21</v>
      </c>
      <c r="C66" s="54">
        <f t="shared" ca="1" si="0"/>
        <v>43402</v>
      </c>
      <c r="D66" s="30" t="str">
        <f ca="1">IFERROR(INDEX(Register[],MATCH(C66,Register[Date],0),10),"")</f>
        <v/>
      </c>
    </row>
    <row r="67" spans="2:4" hidden="1" x14ac:dyDescent="0.25">
      <c r="B67" s="30">
        <v>22</v>
      </c>
      <c r="C67" s="54">
        <f t="shared" ca="1" si="0"/>
        <v>43403</v>
      </c>
      <c r="D67" s="30" t="str">
        <f ca="1">IFERROR(INDEX(Register[],MATCH(C67,Register[Date],0),10),"")</f>
        <v/>
      </c>
    </row>
    <row r="68" spans="2:4" hidden="1" x14ac:dyDescent="0.25">
      <c r="B68" s="30">
        <v>23</v>
      </c>
      <c r="C68" s="54">
        <f t="shared" ca="1" si="0"/>
        <v>43404</v>
      </c>
      <c r="D68" s="30" t="str">
        <f ca="1">IFERROR(INDEX(Register[],MATCH(C68,Register[Date],0),10),"")</f>
        <v/>
      </c>
    </row>
    <row r="69" spans="2:4" hidden="1" x14ac:dyDescent="0.25">
      <c r="B69" s="30">
        <v>24</v>
      </c>
      <c r="C69" s="54">
        <f t="shared" ca="1" si="0"/>
        <v>43405</v>
      </c>
      <c r="D69" s="30" t="str">
        <f ca="1">IFERROR(INDEX(Register[],MATCH(C69,Register[Date],0),10),"")</f>
        <v/>
      </c>
    </row>
    <row r="70" spans="2:4" hidden="1" x14ac:dyDescent="0.25">
      <c r="B70" s="30">
        <v>25</v>
      </c>
      <c r="C70" s="54">
        <f t="shared" ca="1" si="0"/>
        <v>43406</v>
      </c>
      <c r="D70" s="30" t="str">
        <f ca="1">IFERROR(INDEX(Register[],MATCH(C70,Register[Date],0),10),"")</f>
        <v/>
      </c>
    </row>
    <row r="71" spans="2:4" hidden="1" x14ac:dyDescent="0.25">
      <c r="B71" s="30">
        <v>26</v>
      </c>
      <c r="C71" s="54">
        <f t="shared" ca="1" si="0"/>
        <v>43407</v>
      </c>
      <c r="D71" s="30" t="str">
        <f ca="1">IFERROR(INDEX(Register[],MATCH(C71,Register[Date],0),10),"")</f>
        <v/>
      </c>
    </row>
    <row r="72" spans="2:4" hidden="1" x14ac:dyDescent="0.25">
      <c r="B72" s="30">
        <v>27</v>
      </c>
      <c r="C72" s="54">
        <f t="shared" ca="1" si="0"/>
        <v>43408</v>
      </c>
      <c r="D72" s="30" t="str">
        <f ca="1">IFERROR(INDEX(Register[],MATCH(C72,Register[Date],0),10),"")</f>
        <v/>
      </c>
    </row>
    <row r="73" spans="2:4" hidden="1" x14ac:dyDescent="0.25">
      <c r="B73" s="30">
        <v>28</v>
      </c>
      <c r="C73" s="54">
        <f t="shared" ca="1" si="0"/>
        <v>43409</v>
      </c>
      <c r="D73" s="30" t="str">
        <f ca="1">IFERROR(INDEX(Register[],MATCH(C73,Register[Date],0),10),"")</f>
        <v/>
      </c>
    </row>
    <row r="74" spans="2:4" hidden="1" x14ac:dyDescent="0.25">
      <c r="B74" s="30">
        <v>29</v>
      </c>
      <c r="C74" s="54">
        <f t="shared" ca="1" si="0"/>
        <v>43410</v>
      </c>
      <c r="D74" s="30" t="str">
        <f ca="1">IFERROR(INDEX(Register[],MATCH(C74,Register[Date],0),10),"")</f>
        <v/>
      </c>
    </row>
    <row r="75" spans="2:4" hidden="1" x14ac:dyDescent="0.25">
      <c r="B75" s="30">
        <v>30</v>
      </c>
      <c r="C75" s="54">
        <f ca="1">TODAY()</f>
        <v>43411</v>
      </c>
      <c r="D75" s="30" t="str">
        <f ca="1">IFERROR(INDEX(Register[],MATCH(C75,Register[Date],0),10),"")</f>
        <v/>
      </c>
    </row>
    <row r="76" spans="2:4" hidden="1" x14ac:dyDescent="0.25">
      <c r="C76" s="54"/>
    </row>
    <row r="77" spans="2:4" hidden="1" x14ac:dyDescent="0.25">
      <c r="C77" s="54"/>
    </row>
    <row r="78" spans="2:4" hidden="1" x14ac:dyDescent="0.25">
      <c r="C78" s="54"/>
    </row>
    <row r="79" spans="2:4" hidden="1" x14ac:dyDescent="0.25">
      <c r="C79" s="54"/>
    </row>
    <row r="80" spans="2:4" hidden="1" x14ac:dyDescent="0.25">
      <c r="C80" s="54"/>
    </row>
    <row r="81" spans="3:3" hidden="1" x14ac:dyDescent="0.25">
      <c r="C81" s="54"/>
    </row>
    <row r="82" spans="3:3" hidden="1" x14ac:dyDescent="0.25">
      <c r="C82" s="54"/>
    </row>
    <row r="83" spans="3:3" hidden="1" x14ac:dyDescent="0.25">
      <c r="C83" s="54"/>
    </row>
    <row r="84" spans="3:3" hidden="1" x14ac:dyDescent="0.25">
      <c r="C84" s="54"/>
    </row>
    <row r="85" spans="3:3" hidden="1" x14ac:dyDescent="0.25">
      <c r="C85" s="54"/>
    </row>
    <row r="86" spans="3:3" hidden="1" x14ac:dyDescent="0.25">
      <c r="C86" s="54"/>
    </row>
    <row r="87" spans="3:3" hidden="1" x14ac:dyDescent="0.25">
      <c r="C87" s="54"/>
    </row>
    <row r="88" spans="3:3" hidden="1" x14ac:dyDescent="0.25">
      <c r="C88" s="54"/>
    </row>
    <row r="89" spans="3:3" hidden="1" x14ac:dyDescent="0.25">
      <c r="C89" s="54"/>
    </row>
    <row r="90" spans="3:3" hidden="1" x14ac:dyDescent="0.25">
      <c r="C90" s="54"/>
    </row>
    <row r="91" spans="3:3" hidden="1" x14ac:dyDescent="0.25">
      <c r="C91" s="54"/>
    </row>
    <row r="92" spans="3:3" hidden="1" x14ac:dyDescent="0.25">
      <c r="C92" s="54"/>
    </row>
    <row r="93" spans="3:3" hidden="1" x14ac:dyDescent="0.25">
      <c r="C93" s="54"/>
    </row>
    <row r="94" spans="3:3" hidden="1" x14ac:dyDescent="0.25">
      <c r="C94" s="54"/>
    </row>
    <row r="95" spans="3:3" hidden="1" x14ac:dyDescent="0.25">
      <c r="C95" s="54"/>
    </row>
    <row r="96" spans="3:3" hidden="1" x14ac:dyDescent="0.25">
      <c r="C96" s="54"/>
    </row>
    <row r="97" spans="3:3" hidden="1" x14ac:dyDescent="0.25">
      <c r="C97" s="54"/>
    </row>
    <row r="98" spans="3:3" hidden="1" x14ac:dyDescent="0.25">
      <c r="C98" s="54"/>
    </row>
    <row r="99" spans="3:3" hidden="1" x14ac:dyDescent="0.25">
      <c r="C99" s="54"/>
    </row>
    <row r="100" spans="3:3" hidden="1" x14ac:dyDescent="0.25">
      <c r="C100" s="54"/>
    </row>
    <row r="101" spans="3:3" hidden="1" x14ac:dyDescent="0.25">
      <c r="C101" s="54"/>
    </row>
    <row r="102" spans="3:3" hidden="1" x14ac:dyDescent="0.25">
      <c r="C102" s="54"/>
    </row>
    <row r="103" spans="3:3" hidden="1" x14ac:dyDescent="0.25">
      <c r="C103" s="54"/>
    </row>
    <row r="104" spans="3:3" hidden="1" x14ac:dyDescent="0.25">
      <c r="C104" s="54"/>
    </row>
    <row r="105" spans="3:3" hidden="1" x14ac:dyDescent="0.25">
      <c r="C105" s="54"/>
    </row>
    <row r="106" spans="3:3" hidden="1" x14ac:dyDescent="0.25">
      <c r="C106" s="54"/>
    </row>
    <row r="107" spans="3:3" hidden="1" x14ac:dyDescent="0.25">
      <c r="C107" s="54"/>
    </row>
    <row r="108" spans="3:3" hidden="1" x14ac:dyDescent="0.25">
      <c r="C108" s="54"/>
    </row>
    <row r="109" spans="3:3" hidden="1" x14ac:dyDescent="0.25">
      <c r="C109" s="54"/>
    </row>
    <row r="110" spans="3:3" hidden="1" x14ac:dyDescent="0.25">
      <c r="C110" s="54"/>
    </row>
    <row r="111" spans="3:3" hidden="1" x14ac:dyDescent="0.25">
      <c r="C111" s="54"/>
    </row>
    <row r="112" spans="3:3" hidden="1" x14ac:dyDescent="0.25">
      <c r="C112" s="54"/>
    </row>
    <row r="113" spans="3:3" hidden="1" x14ac:dyDescent="0.25">
      <c r="C113" s="54"/>
    </row>
    <row r="114" spans="3:3" hidden="1" x14ac:dyDescent="0.25">
      <c r="C114" s="54"/>
    </row>
    <row r="115" spans="3:3" hidden="1" x14ac:dyDescent="0.25">
      <c r="C115" s="54"/>
    </row>
    <row r="116" spans="3:3" hidden="1" x14ac:dyDescent="0.25">
      <c r="C116" s="54"/>
    </row>
    <row r="117" spans="3:3" hidden="1" x14ac:dyDescent="0.25">
      <c r="C117" s="54"/>
    </row>
    <row r="118" spans="3:3" hidden="1" x14ac:dyDescent="0.25">
      <c r="C118" s="54"/>
    </row>
    <row r="119" spans="3:3" hidden="1" x14ac:dyDescent="0.25">
      <c r="C119" s="54"/>
    </row>
    <row r="120" spans="3:3" hidden="1" x14ac:dyDescent="0.25">
      <c r="C120" s="54"/>
    </row>
    <row r="121" spans="3:3" hidden="1" x14ac:dyDescent="0.25">
      <c r="C121" s="54"/>
    </row>
    <row r="122" spans="3:3" hidden="1" x14ac:dyDescent="0.25">
      <c r="C122" s="54"/>
    </row>
    <row r="123" spans="3:3" hidden="1" x14ac:dyDescent="0.25">
      <c r="C123" s="54"/>
    </row>
    <row r="124" spans="3:3" hidden="1" x14ac:dyDescent="0.25">
      <c r="C124" s="54"/>
    </row>
    <row r="125" spans="3:3" hidden="1" x14ac:dyDescent="0.25">
      <c r="C125" s="54"/>
    </row>
    <row r="126" spans="3:3" hidden="1" x14ac:dyDescent="0.25">
      <c r="C126" s="54"/>
    </row>
    <row r="127" spans="3:3" hidden="1" x14ac:dyDescent="0.25">
      <c r="C127" s="54"/>
    </row>
    <row r="128" spans="3:3" hidden="1" x14ac:dyDescent="0.25">
      <c r="C128" s="54"/>
    </row>
    <row r="129" spans="3:3" hidden="1" x14ac:dyDescent="0.25">
      <c r="C129" s="54"/>
    </row>
    <row r="130" spans="3:3" hidden="1" x14ac:dyDescent="0.25">
      <c r="C130" s="54"/>
    </row>
    <row r="131" spans="3:3" hidden="1" x14ac:dyDescent="0.25">
      <c r="C131" s="54"/>
    </row>
    <row r="132" spans="3:3" hidden="1" x14ac:dyDescent="0.25">
      <c r="C132" s="54"/>
    </row>
    <row r="133" spans="3:3" hidden="1" x14ac:dyDescent="0.25">
      <c r="C133" s="54"/>
    </row>
    <row r="134" spans="3:3" hidden="1" x14ac:dyDescent="0.25">
      <c r="C134" s="54"/>
    </row>
    <row r="135" spans="3:3" hidden="1" x14ac:dyDescent="0.25">
      <c r="C135" s="54"/>
    </row>
    <row r="136" spans="3:3" hidden="1" x14ac:dyDescent="0.25">
      <c r="C136" s="54"/>
    </row>
    <row r="137" spans="3:3" hidden="1" x14ac:dyDescent="0.25"/>
    <row r="138" spans="3:3" hidden="1" x14ac:dyDescent="0.25"/>
    <row r="139" spans="3:3" hidden="1" x14ac:dyDescent="0.25"/>
  </sheetData>
  <sheetProtection sheet="1" objects="1" scenarios="1" selectLockedCells="1" selectUnlockedCells="1"/>
  <mergeCells count="4">
    <mergeCell ref="M4:Q4"/>
    <mergeCell ref="C4:E4"/>
    <mergeCell ref="H4:J4"/>
    <mergeCell ref="B2:R2"/>
  </mergeCells>
  <conditionalFormatting sqref="Q9:Q10">
    <cfRule type="cellIs" dxfId="163" priority="2" operator="lessThan">
      <formula>0</formula>
    </cfRule>
    <cfRule type="cellIs" dxfId="162" priority="3" operator="greaterThan">
      <formula>0</formula>
    </cfRule>
  </conditionalFormatting>
  <conditionalFormatting sqref="Q6:Q8">
    <cfRule type="cellIs" dxfId="161" priority="4" operator="lessThan">
      <formula>0</formula>
    </cfRule>
    <cfRule type="cellIs" dxfId="160" priority="5" operator="greaterThan">
      <formula>0</formula>
    </cfRule>
  </conditionalFormatting>
  <conditionalFormatting sqref="D6:D10 I6:I10 N6:N10">
    <cfRule type="cellIs" dxfId="15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E25-B10E-4DE6-B4DE-CE675F3CFF32}">
  <sheetPr>
    <tabColor rgb="FF006100"/>
  </sheetPr>
  <dimension ref="A2:P124"/>
  <sheetViews>
    <sheetView showGridLines="0" showRowColHeaders="0" zoomScale="115" zoomScaleNormal="115" workbookViewId="0">
      <pane ySplit="3" topLeftCell="A4" activePane="bottomLeft" state="frozen"/>
      <selection activeCell="E18" sqref="E18"/>
      <selection pane="bottomLeft" activeCell="I10" sqref="I10"/>
    </sheetView>
  </sheetViews>
  <sheetFormatPr defaultColWidth="0" defaultRowHeight="15" x14ac:dyDescent="0.25"/>
  <cols>
    <col min="1" max="1" width="2.85546875" customWidth="1"/>
    <col min="2" max="2" width="7.140625" hidden="1" customWidth="1"/>
    <col min="3" max="3" width="10" customWidth="1"/>
    <col min="4" max="4" width="12.28515625" customWidth="1"/>
    <col min="5" max="11" width="17.140625" customWidth="1"/>
    <col min="12" max="15" width="14.28515625" hidden="1" customWidth="1"/>
    <col min="16" max="16" width="2.85546875" customWidth="1"/>
    <col min="17" max="16384" width="9.140625" hidden="1"/>
  </cols>
  <sheetData>
    <row r="2" spans="2:15" ht="18.75" x14ac:dyDescent="0.25">
      <c r="C2" s="153" t="s">
        <v>291</v>
      </c>
      <c r="D2" s="153"/>
      <c r="E2" s="153"/>
      <c r="F2" s="153"/>
      <c r="G2" s="153"/>
      <c r="H2" s="153"/>
      <c r="I2" s="153"/>
      <c r="J2" s="153"/>
      <c r="K2" s="153"/>
    </row>
    <row r="3" spans="2:15" ht="15" customHeight="1" x14ac:dyDescent="0.25">
      <c r="B3" s="20" t="s">
        <v>6</v>
      </c>
      <c r="C3" s="26" t="s">
        <v>3</v>
      </c>
      <c r="D3" s="26" t="s">
        <v>113</v>
      </c>
      <c r="E3" s="52" t="s">
        <v>278</v>
      </c>
      <c r="F3" s="52" t="s">
        <v>277</v>
      </c>
      <c r="G3" s="52" t="s">
        <v>279</v>
      </c>
      <c r="H3" s="53" t="s">
        <v>280</v>
      </c>
      <c r="I3" s="53" t="s">
        <v>281</v>
      </c>
      <c r="J3" s="52" t="s">
        <v>111</v>
      </c>
      <c r="K3" s="52" t="s">
        <v>20</v>
      </c>
      <c r="L3" s="26" t="s">
        <v>282</v>
      </c>
      <c r="M3" s="26" t="s">
        <v>309</v>
      </c>
      <c r="N3" s="26" t="s">
        <v>285</v>
      </c>
      <c r="O3" s="26" t="s">
        <v>286</v>
      </c>
    </row>
    <row r="4" spans="2:15" x14ac:dyDescent="0.25">
      <c r="B4" s="75">
        <f>ROW()-ROW(Register[[#Headers],[Ind]])</f>
        <v>1</v>
      </c>
      <c r="C4" s="87">
        <f>IF(ISBLANK(Register[[#This Row],[IN Token]]),"",Register[[#This Row],[Ind]])</f>
        <v>1</v>
      </c>
      <c r="D4" s="146">
        <v>43101</v>
      </c>
      <c r="E4" s="76" t="s">
        <v>1</v>
      </c>
      <c r="F4" s="139">
        <v>11</v>
      </c>
      <c r="G4" s="76" t="s">
        <v>2</v>
      </c>
      <c r="H4" s="139">
        <v>800</v>
      </c>
      <c r="I4" s="91">
        <f t="array" ref="I4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f>
        <v>1</v>
      </c>
      <c r="J4" s="91">
        <f>IFERROR(Register[[#This Row],[OUT Book Price]]*Register[[#This Row],[OUT Quantity]]/Register[[#This Row],[IN Quantity]],"")</f>
        <v>72.727272727272734</v>
      </c>
      <c r="K4" s="91" t="str">
        <f>IFERROR(IF(Register[[#This Row],[IN Token]]="USD",Register[[#This Row],[IN Quantity]]*(1-Register[[#This Row],[IN Price]]),""),"")</f>
        <v/>
      </c>
      <c r="L4" s="77">
        <f t="array" aca="1" ref="L4" ca="1">IF(Register[[#This Row],[Batch]]="","",SUM(IF(OFFSET(Register[[#Headers],[IN Token]],1,0,Register[[#This Row],[Ind]])=Register[[#This Row],[IN Token]],OFFSET(Register[[#Headers],[IN Quantity]],1,0,Register[[#This Row],[Ind]]),0)))</f>
        <v>11</v>
      </c>
      <c r="M4" s="7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" s="77">
        <f t="array" aca="1" ref="N4" ca="1">IF(Register[[#This Row],[Batch]]="","",Register[[#This Row],[OUT Total After Sale]]-Register[[#This Row],[OUT Quantity]])</f>
        <v>0</v>
      </c>
      <c r="O4" s="78">
        <f t="array" aca="1" ref="O4" ca="1">IF(Register[[#This Row],[Batch]]="","",SUM(IF(OFFSET(Register[[#Headers],[OUT Token]],1,0,Register[[#This Row],[Ind]])=Register[[#This Row],[OUT Token]],OFFSET(Register[[#Headers],[OUT Quantity]],1,0,Register[[#This Row],[Ind]]),0)))</f>
        <v>800</v>
      </c>
    </row>
    <row r="5" spans="2:15" x14ac:dyDescent="0.25">
      <c r="B5" s="79">
        <f>ROW()-ROW(Register[[#Headers],[Ind]])</f>
        <v>2</v>
      </c>
      <c r="C5" s="88">
        <f>IF(ISBLANK(Register[[#This Row],[IN Token]]),"",Register[[#This Row],[Ind]])</f>
        <v>2</v>
      </c>
      <c r="D5" s="147">
        <v>43136</v>
      </c>
      <c r="E5" s="80" t="s">
        <v>5</v>
      </c>
      <c r="F5" s="140">
        <v>200</v>
      </c>
      <c r="G5" s="80" t="s">
        <v>2</v>
      </c>
      <c r="H5" s="140">
        <v>500</v>
      </c>
      <c r="I5" s="92">
        <f t="array" ref="I5">IFERROR(IF(Register[[#This Row],[OUT Token]]="USD",Register[[#This Row],[OUT Quantity]],
      SUMPRODUCT($J$3:J4,
      IF(IF($E$3:E4 = Register[[#This Row],[OUT Token]],Register[[#This Row],[OUT Quantity]]-$L$3:L4+Register[[#This Row],[OUT Total Before Sale]]+$F$3:F4,0)  &gt;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 IF(IF($E$3:E4 = Register[[#This Row],[OUT Token]],Register[[#This Row],[OUT Quantity]]-$L$3:L4+Register[[#This Row],[OUT Total Before Sale]]+$F$3:F4,1) &lt;0,0,
           IF($E$3:E4 = Register[[#This Row],[OUT Token]],Register[[#This Row],[OUT Quantity]]-$L$3:L4+Register[[#This Row],[OUT Total Before Sale]]+$F$3:F4,0)))))/Register[[#This Row],[OUT Quantity]],"")</f>
        <v>1</v>
      </c>
      <c r="J5" s="92">
        <f>IFERROR(Register[[#This Row],[OUT Book Price]]*Register[[#This Row],[OUT Quantity]]/Register[[#This Row],[IN Quantity]],"")</f>
        <v>2.5</v>
      </c>
      <c r="K5" s="92" t="str">
        <f>IFERROR(IF(Register[[#This Row],[IN Token]]="USD",Register[[#This Row],[IN Quantity]]*(1-Register[[#This Row],[IN Price]]),""),"")</f>
        <v/>
      </c>
      <c r="L5" s="81">
        <f t="array" aca="1" ref="L5" ca="1">IF(Register[[#This Row],[Batch]]="","",SUM(IF(OFFSET(Register[[#Headers],[IN Token]],1,0,Register[[#This Row],[Ind]])=Register[[#This Row],[IN Token]],OFFSET(Register[[#Headers],[IN Quantity]],1,0,Register[[#This Row],[Ind]]),0)))</f>
        <v>200</v>
      </c>
      <c r="M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" s="81">
        <f t="array" aca="1" ref="N5" ca="1">IF(Register[[#This Row],[Batch]]="","",Register[[#This Row],[OUT Total After Sale]]-Register[[#This Row],[OUT Quantity]])</f>
        <v>800</v>
      </c>
      <c r="O5" s="82">
        <f t="array" aca="1" ref="O5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6" spans="2:15" x14ac:dyDescent="0.25">
      <c r="B6" s="79">
        <f>ROW()-ROW(Register[[#Headers],[Ind]])</f>
        <v>3</v>
      </c>
      <c r="C6" s="88">
        <f>IF(ISBLANK(Register[[#This Row],[IN Token]]),"",Register[[#This Row],[Ind]])</f>
        <v>3</v>
      </c>
      <c r="D6" s="147">
        <v>43138</v>
      </c>
      <c r="E6" s="80" t="s">
        <v>115</v>
      </c>
      <c r="F6" s="140">
        <v>250</v>
      </c>
      <c r="G6" s="80" t="s">
        <v>2</v>
      </c>
      <c r="H6" s="140">
        <v>485</v>
      </c>
      <c r="I6" s="92">
        <f t="array" ref="I6">IFERROR(IF(Register[[#This Row],[OUT Token]]="USD",Register[[#This Row],[OUT Quantity]],
      SUMPRODUCT($J$3:J5,
      IF(IF($E$3:E5 = Register[[#This Row],[OUT Token]],Register[[#This Row],[OUT Quantity]]-$L$3:L5+Register[[#This Row],[OUT Total Before Sale]]+$F$3:F5,0)  &gt;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 IF(IF($E$3:E5 = Register[[#This Row],[OUT Token]],Register[[#This Row],[OUT Quantity]]-$L$3:L5+Register[[#This Row],[OUT Total Before Sale]]+$F$3:F5,1) &lt;0,0,
           IF($E$3:E5 = Register[[#This Row],[OUT Token]],Register[[#This Row],[OUT Quantity]]-$L$3:L5+Register[[#This Row],[OUT Total Before Sale]]+$F$3:F5,0)))))/Register[[#This Row],[OUT Quantity]],"")</f>
        <v>1</v>
      </c>
      <c r="J6" s="92">
        <f>IFERROR(Register[[#This Row],[OUT Book Price]]*Register[[#This Row],[OUT Quantity]]/Register[[#This Row],[IN Quantity]],"")</f>
        <v>1.94</v>
      </c>
      <c r="K6" s="92" t="str">
        <f>IFERROR(IF(Register[[#This Row],[IN Token]]="USD",Register[[#This Row],[IN Quantity]]*(1-Register[[#This Row],[IN Price]]),""),"")</f>
        <v/>
      </c>
      <c r="L6" s="81">
        <f t="array" aca="1" ref="L6" ca="1">IF(Register[[#This Row],[Batch]]="","",SUM(IF(OFFSET(Register[[#Headers],[IN Token]],1,0,Register[[#This Row],[Ind]])=Register[[#This Row],[IN Token]],OFFSET(Register[[#Headers],[IN Quantity]],1,0,Register[[#This Row],[Ind]]),0)))</f>
        <v>250</v>
      </c>
      <c r="M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" s="81">
        <f t="array" aca="1" ref="N6" ca="1">IF(Register[[#This Row],[Batch]]="","",Register[[#This Row],[OUT Total After Sale]]-Register[[#This Row],[OUT Quantity]])</f>
        <v>1300</v>
      </c>
      <c r="O6" s="82">
        <f t="array" aca="1" ref="O6" ca="1">IF(Register[[#This Row],[Batch]]="","",SUM(IF(OFFSET(Register[[#Headers],[OUT Token]],1,0,Register[[#This Row],[Ind]])=Register[[#This Row],[OUT Token]],OFFSET(Register[[#Headers],[OUT Quantity]],1,0,Register[[#This Row],[Ind]]),0)))</f>
        <v>1785</v>
      </c>
    </row>
    <row r="7" spans="2:15" x14ac:dyDescent="0.25">
      <c r="B7" s="79">
        <f>ROW()-ROW(Register[[#Headers],[Ind]])</f>
        <v>4</v>
      </c>
      <c r="C7" s="88">
        <f>IF(ISBLANK(Register[[#This Row],[IN Token]]),"",Register[[#This Row],[Ind]])</f>
        <v>4</v>
      </c>
      <c r="D7" s="147">
        <v>43146</v>
      </c>
      <c r="E7" s="80" t="s">
        <v>1</v>
      </c>
      <c r="F7" s="140">
        <v>14</v>
      </c>
      <c r="G7" s="80" t="s">
        <v>2</v>
      </c>
      <c r="H7" s="140">
        <v>2200</v>
      </c>
      <c r="I7" s="92">
        <f t="array" ref="I7">IFERROR(IF(Register[[#This Row],[OUT Token]]="USD",Register[[#This Row],[OUT Quantity]],
      SUMPRODUCT($J$3:J6,
      IF(IF($E$3:E6 = Register[[#This Row],[OUT Token]],Register[[#This Row],[OUT Quantity]]-$L$3:L6+Register[[#This Row],[OUT Total Before Sale]]+$F$3:F6,0)  &gt;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 IF(IF($E$3:E6 = Register[[#This Row],[OUT Token]],Register[[#This Row],[OUT Quantity]]-$L$3:L6+Register[[#This Row],[OUT Total Before Sale]]+$F$3:F6,1) &lt;0,0,
           IF($E$3:E6 = Register[[#This Row],[OUT Token]],Register[[#This Row],[OUT Quantity]]-$L$3:L6+Register[[#This Row],[OUT Total Before Sale]]+$F$3:F6,0)))))/Register[[#This Row],[OUT Quantity]],"")</f>
        <v>1</v>
      </c>
      <c r="J7" s="92">
        <f>IFERROR(Register[[#This Row],[OUT Book Price]]*Register[[#This Row],[OUT Quantity]]/Register[[#This Row],[IN Quantity]],"")</f>
        <v>157.14285714285714</v>
      </c>
      <c r="K7" s="92" t="str">
        <f>IFERROR(IF(Register[[#This Row],[IN Token]]="USD",Register[[#This Row],[IN Quantity]]*(1-Register[[#This Row],[IN Price]]),""),"")</f>
        <v/>
      </c>
      <c r="L7" s="81">
        <f t="array" aca="1" ref="L7" ca="1">IF(Register[[#This Row],[Batch]]="","",SUM(IF(OFFSET(Register[[#Headers],[IN Token]],1,0,Register[[#This Row],[Ind]])=Register[[#This Row],[IN Token]],OFFSET(Register[[#Headers],[IN Quantity]],1,0,Register[[#This Row],[Ind]]),0)))</f>
        <v>25</v>
      </c>
      <c r="M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" s="81">
        <f t="array" aca="1" ref="N7" ca="1">IF(Register[[#This Row],[Batch]]="","",Register[[#This Row],[OUT Total After Sale]]-Register[[#This Row],[OUT Quantity]])</f>
        <v>1785</v>
      </c>
      <c r="O7" s="82">
        <f t="array" aca="1" ref="O7" ca="1">IF(Register[[#This Row],[Batch]]="","",SUM(IF(OFFSET(Register[[#Headers],[OUT Token]],1,0,Register[[#This Row],[Ind]])=Register[[#This Row],[OUT Token]],OFFSET(Register[[#Headers],[OUT Quantity]],1,0,Register[[#This Row],[Ind]]),0)))</f>
        <v>3985</v>
      </c>
    </row>
    <row r="8" spans="2:15" x14ac:dyDescent="0.25">
      <c r="B8" s="79">
        <f>ROW()-ROW(Register[[#Headers],[Ind]])</f>
        <v>5</v>
      </c>
      <c r="C8" s="88">
        <f>IF(ISBLANK(Register[[#This Row],[IN Token]]),"",Register[[#This Row],[Ind]])</f>
        <v>5</v>
      </c>
      <c r="D8" s="147">
        <v>43154</v>
      </c>
      <c r="E8" s="80" t="s">
        <v>115</v>
      </c>
      <c r="F8" s="140">
        <v>400</v>
      </c>
      <c r="G8" s="80" t="s">
        <v>2</v>
      </c>
      <c r="H8" s="140">
        <v>1407</v>
      </c>
      <c r="I8" s="92">
        <f t="array" ref="I8">IFERROR(IF(Register[[#This Row],[OUT Token]]="USD",Register[[#This Row],[OUT Quantity]],
      SUMPRODUCT($J$3:J7,
      IF(IF($E$3:E7 = Register[[#This Row],[OUT Token]],Register[[#This Row],[OUT Quantity]]-$L$3:L7+Register[[#This Row],[OUT Total Before Sale]]+$F$3:F7,0)  &gt;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 IF(IF($E$3:E7 = Register[[#This Row],[OUT Token]],Register[[#This Row],[OUT Quantity]]-$L$3:L7+Register[[#This Row],[OUT Total Before Sale]]+$F$3:F7,1) &lt;0,0,
           IF($E$3:E7 = Register[[#This Row],[OUT Token]],Register[[#This Row],[OUT Quantity]]-$L$3:L7+Register[[#This Row],[OUT Total Before Sale]]+$F$3:F7,0)))))/Register[[#This Row],[OUT Quantity]],"")</f>
        <v>1</v>
      </c>
      <c r="J8" s="92">
        <f>IFERROR(Register[[#This Row],[OUT Book Price]]*Register[[#This Row],[OUT Quantity]]/Register[[#This Row],[IN Quantity]],"")</f>
        <v>3.5175000000000001</v>
      </c>
      <c r="K8" s="92" t="str">
        <f>IFERROR(IF(Register[[#This Row],[IN Token]]="USD",Register[[#This Row],[IN Quantity]]*(1-Register[[#This Row],[IN Price]]),""),"")</f>
        <v/>
      </c>
      <c r="L8" s="81">
        <f t="array" aca="1" ref="L8" ca="1">IF(Register[[#This Row],[Batch]]="","",SUM(IF(OFFSET(Register[[#Headers],[IN Token]],1,0,Register[[#This Row],[Ind]])=Register[[#This Row],[IN Token]],OFFSET(Register[[#Headers],[IN Quantity]],1,0,Register[[#This Row],[Ind]]),0)))</f>
        <v>650</v>
      </c>
      <c r="M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" s="81">
        <f t="array" aca="1" ref="N8" ca="1">IF(Register[[#This Row],[Batch]]="","",Register[[#This Row],[OUT Total After Sale]]-Register[[#This Row],[OUT Quantity]])</f>
        <v>3985</v>
      </c>
      <c r="O8" s="82">
        <f t="array" aca="1" ref="O8" ca="1">IF(Register[[#This Row],[Batch]]="","",SUM(IF(OFFSET(Register[[#Headers],[OUT Token]],1,0,Register[[#This Row],[Ind]])=Register[[#This Row],[OUT Token]],OFFSET(Register[[#Headers],[OUT Quantity]],1,0,Register[[#This Row],[Ind]]),0)))</f>
        <v>5392</v>
      </c>
    </row>
    <row r="9" spans="2:15" x14ac:dyDescent="0.25">
      <c r="B9" s="79">
        <f>ROW()-ROW(Register[[#Headers],[Ind]])</f>
        <v>6</v>
      </c>
      <c r="C9" s="88">
        <f>IF(ISBLANK(Register[[#This Row],[IN Token]]),"",Register[[#This Row],[Ind]])</f>
        <v>6</v>
      </c>
      <c r="D9" s="147">
        <v>43161</v>
      </c>
      <c r="E9" s="80" t="s">
        <v>115</v>
      </c>
      <c r="F9" s="140">
        <v>350</v>
      </c>
      <c r="G9" s="80" t="s">
        <v>2</v>
      </c>
      <c r="H9" s="140">
        <v>2108</v>
      </c>
      <c r="I9" s="92">
        <f t="array" ref="I9">IFERROR(IF(Register[[#This Row],[OUT Token]]="USD",Register[[#This Row],[OUT Quantity]],
      SUMPRODUCT($J$3:J8,
      IF(IF($E$3:E8 = Register[[#This Row],[OUT Token]],Register[[#This Row],[OUT Quantity]]-$L$3:L8+Register[[#This Row],[OUT Total Before Sale]]+$F$3:F8,0)  &gt;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 IF(IF($E$3:E8 = Register[[#This Row],[OUT Token]],Register[[#This Row],[OUT Quantity]]-$L$3:L8+Register[[#This Row],[OUT Total Before Sale]]+$F$3:F8,1) &lt;0,0,
           IF($E$3:E8 = Register[[#This Row],[OUT Token]],Register[[#This Row],[OUT Quantity]]-$L$3:L8+Register[[#This Row],[OUT Total Before Sale]]+$F$3:F8,0)))))/Register[[#This Row],[OUT Quantity]],"")</f>
        <v>1</v>
      </c>
      <c r="J9" s="92">
        <f>IFERROR(Register[[#This Row],[OUT Book Price]]*Register[[#This Row],[OUT Quantity]]/Register[[#This Row],[IN Quantity]],"")</f>
        <v>6.0228571428571431</v>
      </c>
      <c r="K9" s="92" t="str">
        <f>IFERROR(IF(Register[[#This Row],[IN Token]]="USD",Register[[#This Row],[IN Quantity]]*(1-Register[[#This Row],[IN Price]]),""),"")</f>
        <v/>
      </c>
      <c r="L9" s="81">
        <f t="array" aca="1" ref="L9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" s="81">
        <f t="array" aca="1" ref="N9" ca="1">IF(Register[[#This Row],[Batch]]="","",Register[[#This Row],[OUT Total After Sale]]-Register[[#This Row],[OUT Quantity]])</f>
        <v>5392</v>
      </c>
      <c r="O9" s="82">
        <f t="array" aca="1" ref="O9" ca="1">IF(Register[[#This Row],[Batch]]="","",SUM(IF(OFFSET(Register[[#Headers],[OUT Token]],1,0,Register[[#This Row],[Ind]])=Register[[#This Row],[OUT Token]],OFFSET(Register[[#Headers],[OUT Quantity]],1,0,Register[[#This Row],[Ind]]),0)))</f>
        <v>7500</v>
      </c>
    </row>
    <row r="10" spans="2:15" x14ac:dyDescent="0.25">
      <c r="B10" s="79">
        <f>ROW()-ROW(Register[[#Headers],[Ind]])</f>
        <v>7</v>
      </c>
      <c r="C10" s="88">
        <f>IF(ISBLANK(Register[[#This Row],[IN Token]]),"",Register[[#This Row],[Ind]])</f>
        <v>7</v>
      </c>
      <c r="D10" s="147">
        <v>43164</v>
      </c>
      <c r="E10" s="80" t="s">
        <v>1</v>
      </c>
      <c r="F10" s="140">
        <v>5</v>
      </c>
      <c r="G10" s="80" t="s">
        <v>115</v>
      </c>
      <c r="H10" s="140">
        <v>500</v>
      </c>
      <c r="I10" s="92">
        <f t="array" aca="1" ref="I10" ca="1">IFERROR(IF(Register[[#This Row],[OUT Token]]="USD",Register[[#This Row],[OUT Quantity]],
      SUMPRODUCT($J$3:J9,
      IF(IF($E$3:E9 = Register[[#This Row],[OUT Token]],Register[[#This Row],[OUT Quantity]]-$L$3:L9+Register[[#This Row],[OUT Total Before Sale]]+$F$3:F9,0)  &gt;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 IF(IF($E$3:E9 = Register[[#This Row],[OUT Token]],Register[[#This Row],[OUT Quantity]]-$L$3:L9+Register[[#This Row],[OUT Total Before Sale]]+$F$3:F9,1) &lt;0,0,
           IF($E$3:E9 = Register[[#This Row],[OUT Token]],Register[[#This Row],[OUT Quantity]]-$L$3:L9+Register[[#This Row],[OUT Total Before Sale]]+$F$3:F9,0)))))/Register[[#This Row],[OUT Quantity]],"")</f>
        <v>2.7287499999999998</v>
      </c>
      <c r="J10" s="92">
        <f ca="1">IFERROR(Register[[#This Row],[OUT Book Price]]*Register[[#This Row],[OUT Quantity]]/Register[[#This Row],[IN Quantity]],"")</f>
        <v>272.875</v>
      </c>
      <c r="K10" s="92" t="str">
        <f>IFERROR(IF(Register[[#This Row],[IN Token]]="USD",Register[[#This Row],[IN Quantity]]*(1-Register[[#This Row],[IN Price]]),""),"")</f>
        <v/>
      </c>
      <c r="L10" s="81">
        <f t="array" aca="1" ref="L10" ca="1">IF(Register[[#This Row],[Batch]]="","",SUM(IF(OFFSET(Register[[#Headers],[IN Token]],1,0,Register[[#This Row],[Ind]])=Register[[#This Row],[IN Token]],OFFSET(Register[[#Headers],[IN Quantity]],1,0,Register[[#This Row],[Ind]]),0)))</f>
        <v>30</v>
      </c>
      <c r="M10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0" s="81">
        <f t="array" aca="1" ref="N10" ca="1">IF(Register[[#This Row],[Batch]]="","",Register[[#This Row],[OUT Total After Sale]]-Register[[#This Row],[OUT Quantity]])</f>
        <v>0</v>
      </c>
      <c r="O10" s="82">
        <f t="array" aca="1" ref="O10" ca="1">IF(Register[[#This Row],[Batch]]="","",SUM(IF(OFFSET(Register[[#Headers],[OUT Token]],1,0,Register[[#This Row],[Ind]])=Register[[#This Row],[OUT Token]],OFFSET(Register[[#Headers],[OUT Quantity]],1,0,Register[[#This Row],[Ind]]),0)))</f>
        <v>500</v>
      </c>
    </row>
    <row r="11" spans="2:15" x14ac:dyDescent="0.25">
      <c r="B11" s="79">
        <f>ROW()-ROW(Register[[#Headers],[Ind]])</f>
        <v>8</v>
      </c>
      <c r="C11" s="88">
        <f>IF(ISBLANK(Register[[#This Row],[IN Token]]),"",Register[[#This Row],[Ind]])</f>
        <v>8</v>
      </c>
      <c r="D11" s="147">
        <v>43201</v>
      </c>
      <c r="E11" s="80" t="s">
        <v>1</v>
      </c>
      <c r="F11" s="140">
        <v>5</v>
      </c>
      <c r="G11" s="80" t="s">
        <v>115</v>
      </c>
      <c r="H11" s="140">
        <v>150</v>
      </c>
      <c r="I11" s="92">
        <f t="array" aca="1" ref="I11" ca="1">IFERROR(IF(Register[[#This Row],[OUT Token]]="USD",Register[[#This Row],[OUT Quantity]],
      SUMPRODUCT($J$3:J10,
      IF(IF($E$3:E10 = Register[[#This Row],[OUT Token]],Register[[#This Row],[OUT Quantity]]-$L$3:L10+Register[[#This Row],[OUT Total Before Sale]]+$F$3:F10,0)  &gt;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 IF(IF($E$3:E10 = Register[[#This Row],[OUT Token]],Register[[#This Row],[OUT Quantity]]-$L$3:L10+Register[[#This Row],[OUT Total Before Sale]]+$F$3:F10,1) &lt;0,0,
           IF($E$3:E10 = Register[[#This Row],[OUT Token]],Register[[#This Row],[OUT Quantity]]-$L$3:L10+Register[[#This Row],[OUT Total Before Sale]]+$F$3:F10,0)))))/Register[[#This Row],[OUT Quantity]],"")</f>
        <v>3.5175000000000001</v>
      </c>
      <c r="J11" s="92">
        <f ca="1">IFERROR(Register[[#This Row],[OUT Book Price]]*Register[[#This Row],[OUT Quantity]]/Register[[#This Row],[IN Quantity]],"")</f>
        <v>105.52500000000001</v>
      </c>
      <c r="K11" s="92" t="str">
        <f>IFERROR(IF(Register[[#This Row],[IN Token]]="USD",Register[[#This Row],[IN Quantity]]*(1-Register[[#This Row],[IN Price]]),""),"")</f>
        <v/>
      </c>
      <c r="L11" s="81">
        <f t="array" aca="1" ref="L11" ca="1">IF(Register[[#This Row],[Batch]]="","",SUM(IF(OFFSET(Register[[#Headers],[IN Token]],1,0,Register[[#This Row],[Ind]])=Register[[#This Row],[IN Token]],OFFSET(Register[[#Headers],[IN Quantity]],1,0,Register[[#This Row],[Ind]]),0)))</f>
        <v>35</v>
      </c>
      <c r="M11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650</v>
      </c>
      <c r="N11" s="81">
        <f t="array" aca="1" ref="N11" ca="1">IF(Register[[#This Row],[Batch]]="","",Register[[#This Row],[OUT Total After Sale]]-Register[[#This Row],[OUT Quantity]])</f>
        <v>500</v>
      </c>
      <c r="O11" s="82">
        <f t="array" aca="1" ref="O11" ca="1">IF(Register[[#This Row],[Batch]]="","",SUM(IF(OFFSET(Register[[#Headers],[OUT Token]],1,0,Register[[#This Row],[Ind]])=Register[[#This Row],[OUT Token]],OFFSET(Register[[#Headers],[OUT Quantity]],1,0,Register[[#This Row],[Ind]]),0)))</f>
        <v>650</v>
      </c>
    </row>
    <row r="12" spans="2:15" x14ac:dyDescent="0.25">
      <c r="B12" s="79">
        <f>ROW()-ROW(Register[[#Headers],[Ind]])</f>
        <v>9</v>
      </c>
      <c r="C12" s="88">
        <f>IF(ISBLANK(Register[[#This Row],[IN Token]]),"",Register[[#This Row],[Ind]])</f>
        <v>9</v>
      </c>
      <c r="D12" s="147">
        <v>43205</v>
      </c>
      <c r="E12" s="80" t="s">
        <v>2</v>
      </c>
      <c r="F12" s="140">
        <v>28000</v>
      </c>
      <c r="G12" s="80" t="s">
        <v>1</v>
      </c>
      <c r="H12" s="140">
        <v>20</v>
      </c>
      <c r="I12" s="92">
        <f t="array" aca="1" ref="I12" ca="1">IFERROR(IF(Register[[#This Row],[OUT Token]]="USD",Register[[#This Row],[OUT Quantity]],
      SUMPRODUCT($J$3:J11,
      IF(IF($E$3:E11 = Register[[#This Row],[OUT Token]],Register[[#This Row],[OUT Quantity]]-$L$3:L11+Register[[#This Row],[OUT Total Before Sale]]+$F$3:F11,0)  &gt;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 IF(IF($E$3:E11 = Register[[#This Row],[OUT Token]],Register[[#This Row],[OUT Quantity]]-$L$3:L11+Register[[#This Row],[OUT Total Before Sale]]+$F$3:F11,1) &lt;0,0,
           IF($E$3:E11 = Register[[#This Row],[OUT Token]],Register[[#This Row],[OUT Quantity]]-$L$3:L11+Register[[#This Row],[OUT Total Before Sale]]+$F$3:F11,0)))))/Register[[#This Row],[OUT Quantity]],"")</f>
        <v>110.71428571428571</v>
      </c>
      <c r="J12" s="93">
        <f ca="1">IFERROR(Register[[#This Row],[OUT Book Price]]*Register[[#This Row],[OUT Quantity]]/Register[[#This Row],[IN Quantity]],"")</f>
        <v>7.9081632653061229E-2</v>
      </c>
      <c r="K12" s="92">
        <f ca="1">IFERROR(IF(Register[[#This Row],[IN Token]]="USD",Register[[#This Row],[IN Quantity]]*(1-Register[[#This Row],[IN Price]]),""),"")</f>
        <v>25785.714285714286</v>
      </c>
      <c r="L12" s="81">
        <f t="array" aca="1" ref="L12" ca="1">IF(Register[[#This Row],[Batch]]="","",SUM(IF(OFFSET(Register[[#Headers],[IN Token]],1,0,Register[[#This Row],[Ind]])=Register[[#This Row],[IN Token]],OFFSET(Register[[#Headers],[IN Quantity]],1,0,Register[[#This Row],[Ind]]),0)))</f>
        <v>28000</v>
      </c>
      <c r="M12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12" s="81">
        <f t="array" aca="1" ref="N12" ca="1">IF(Register[[#This Row],[Batch]]="","",Register[[#This Row],[OUT Total After Sale]]-Register[[#This Row],[OUT Quantity]])</f>
        <v>0</v>
      </c>
      <c r="O12" s="82">
        <f t="array" aca="1" ref="O12" ca="1">IF(Register[[#This Row],[Batch]]="","",SUM(IF(OFFSET(Register[[#Headers],[OUT Token]],1,0,Register[[#This Row],[Ind]])=Register[[#This Row],[OUT Token]],OFFSET(Register[[#Headers],[OUT Quantity]],1,0,Register[[#This Row],[Ind]]),0)))</f>
        <v>20</v>
      </c>
    </row>
    <row r="13" spans="2:15" x14ac:dyDescent="0.25">
      <c r="B13" s="79">
        <f>ROW()-ROW(Register[[#Headers],[Ind]])</f>
        <v>10</v>
      </c>
      <c r="C13" s="88">
        <f>IF(ISBLANK(Register[[#This Row],[IN Token]]),"",Register[[#This Row],[Ind]])</f>
        <v>10</v>
      </c>
      <c r="D13" s="147">
        <v>43244</v>
      </c>
      <c r="E13" s="80" t="s">
        <v>2</v>
      </c>
      <c r="F13" s="140">
        <v>24700</v>
      </c>
      <c r="G13" s="80" t="s">
        <v>1</v>
      </c>
      <c r="H13" s="140">
        <v>15</v>
      </c>
      <c r="I13" s="92">
        <f t="array" aca="1" ref="I13" ca="1">IFERROR(IF(Register[[#This Row],[OUT Token]]="USD",Register[[#This Row],[OUT Quantity]],
      SUMPRODUCT($J$3:J12,
      IF(IF($E$3:E12 = Register[[#This Row],[OUT Token]],Register[[#This Row],[OUT Quantity]]-$L$3:L12+Register[[#This Row],[OUT Total Before Sale]]+$F$3:F12,0)  &gt;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 IF(IF($E$3:E12 = Register[[#This Row],[OUT Token]],Register[[#This Row],[OUT Quantity]]-$L$3:L12+Register[[#This Row],[OUT Total Before Sale]]+$F$3:F12,1) &lt;0,0,
           IF($E$3:E12 = Register[[#This Row],[OUT Token]],Register[[#This Row],[OUT Quantity]]-$L$3:L12+Register[[#This Row],[OUT Total Before Sale]]+$F$3:F12,0)))))/Register[[#This Row],[OUT Quantity]],"")</f>
        <v>178.51428571428571</v>
      </c>
      <c r="J13" s="92">
        <f ca="1">IFERROR(Register[[#This Row],[OUT Book Price]]*Register[[#This Row],[OUT Quantity]]/Register[[#This Row],[IN Quantity]],"")</f>
        <v>0.10840948525159051</v>
      </c>
      <c r="K13" s="92">
        <f ca="1">IFERROR(IF(Register[[#This Row],[IN Token]]="USD",Register[[#This Row],[IN Quantity]]*(1-Register[[#This Row],[IN Price]]),""),"")</f>
        <v>22022.285714285714</v>
      </c>
      <c r="L13" s="81">
        <f t="array" aca="1" ref="L13" ca="1">IF(Register[[#This Row],[Batch]]="","",SUM(IF(OFFSET(Register[[#Headers],[IN Token]],1,0,Register[[#This Row],[Ind]])=Register[[#This Row],[IN Token]],OFFSET(Register[[#Headers],[IN Quantity]],1,0,Register[[#This Row],[Ind]]),0)))</f>
        <v>52700</v>
      </c>
      <c r="M13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20</v>
      </c>
      <c r="N13" s="81">
        <f t="array" aca="1" ref="N13" ca="1">IF(Register[[#This Row],[Batch]]="","",Register[[#This Row],[OUT Total After Sale]]-Register[[#This Row],[OUT Quantity]])</f>
        <v>20</v>
      </c>
      <c r="O13" s="82">
        <f t="array" aca="1" ref="O13" ca="1">IF(Register[[#This Row],[Batch]]="","",SUM(IF(OFFSET(Register[[#Headers],[OUT Token]],1,0,Register[[#This Row],[Ind]])=Register[[#This Row],[OUT Token]],OFFSET(Register[[#Headers],[OUT Quantity]],1,0,Register[[#This Row],[Ind]]),0)))</f>
        <v>35</v>
      </c>
    </row>
    <row r="14" spans="2:15" x14ac:dyDescent="0.25">
      <c r="B14" s="79">
        <f>ROW()-ROW(Register[[#Headers],[Ind]])</f>
        <v>11</v>
      </c>
      <c r="C14" s="88">
        <f>IF(ISBLANK(Register[[#This Row],[IN Token]]),"",Register[[#This Row],[Ind]])</f>
        <v>11</v>
      </c>
      <c r="D14" s="147">
        <v>43255</v>
      </c>
      <c r="E14" s="80" t="s">
        <v>2</v>
      </c>
      <c r="F14" s="140">
        <v>500</v>
      </c>
      <c r="G14" s="80" t="s">
        <v>115</v>
      </c>
      <c r="H14" s="140">
        <v>250</v>
      </c>
      <c r="I14" s="92">
        <f t="array" aca="1" ref="I14" ca="1">IFERROR(IF(Register[[#This Row],[OUT Token]]="USD",Register[[#This Row],[OUT Quantity]],
      SUMPRODUCT($J$3:J13,
      IF(IF($E$3:E13 = Register[[#This Row],[OUT Token]],Register[[#This Row],[OUT Quantity]]-$L$3:L13+Register[[#This Row],[OUT Total Before Sale]]+$F$3:F13,0)  &gt;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 IF(IF($E$3:E13 = Register[[#This Row],[OUT Token]],Register[[#This Row],[OUT Quantity]]-$L$3:L13+Register[[#This Row],[OUT Total Before Sale]]+$F$3:F13,1) &lt;0,0,
           IF($E$3:E13 = Register[[#This Row],[OUT Token]],Register[[#This Row],[OUT Quantity]]-$L$3:L13+Register[[#This Row],[OUT Total Before Sale]]+$F$3:F13,0)))))/Register[[#This Row],[OUT Quantity]],"")</f>
        <v>6.0228571428571431</v>
      </c>
      <c r="J14" s="92">
        <f ca="1">IFERROR(Register[[#This Row],[OUT Book Price]]*Register[[#This Row],[OUT Quantity]]/Register[[#This Row],[IN Quantity]],"")</f>
        <v>3.0114285714285716</v>
      </c>
      <c r="K14" s="92">
        <f ca="1">IFERROR(IF(Register[[#This Row],[IN Token]]="USD",Register[[#This Row],[IN Quantity]]*(1-Register[[#This Row],[IN Price]]),""),"")</f>
        <v>-1005.7142857142858</v>
      </c>
      <c r="L14" s="81">
        <f t="array" aca="1" ref="L14" ca="1">IF(Register[[#This Row],[Batch]]="","",SUM(IF(OFFSET(Register[[#Headers],[IN Token]],1,0,Register[[#This Row],[Ind]])=Register[[#This Row],[IN Token]],OFFSET(Register[[#Headers],[IN Quantity]],1,0,Register[[#This Row],[Ind]]),0)))</f>
        <v>53200</v>
      </c>
      <c r="M14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750</v>
      </c>
      <c r="N14" s="81">
        <f t="array" aca="1" ref="N14" ca="1">IF(Register[[#This Row],[Batch]]="","",Register[[#This Row],[OUT Total After Sale]]-Register[[#This Row],[OUT Quantity]])</f>
        <v>650</v>
      </c>
      <c r="O14" s="82">
        <f t="array" aca="1" ref="O14" ca="1">IF(Register[[#This Row],[Batch]]="","",SUM(IF(OFFSET(Register[[#Headers],[OUT Token]],1,0,Register[[#This Row],[Ind]])=Register[[#This Row],[OUT Token]],OFFSET(Register[[#Headers],[OUT Quantity]],1,0,Register[[#This Row],[Ind]]),0)))</f>
        <v>900</v>
      </c>
    </row>
    <row r="15" spans="2:15" x14ac:dyDescent="0.25">
      <c r="B15" s="79">
        <f>ROW()-ROW(Register[[#Headers],[Ind]])</f>
        <v>12</v>
      </c>
      <c r="C15" s="88">
        <f>IF(ISBLANK(Register[[#This Row],[IN Token]]),"",Register[[#This Row],[Ind]])</f>
        <v>12</v>
      </c>
      <c r="D15" s="147">
        <v>43285</v>
      </c>
      <c r="E15" s="80" t="s">
        <v>2</v>
      </c>
      <c r="F15" s="140">
        <v>1400</v>
      </c>
      <c r="G15" s="80" t="s">
        <v>5</v>
      </c>
      <c r="H15" s="140">
        <v>200</v>
      </c>
      <c r="I15" s="92">
        <f t="array" aca="1" ref="I15" ca="1">IFERROR(IF(Register[[#This Row],[OUT Token]]="USD",Register[[#This Row],[OUT Quantity]],
      SUMPRODUCT($J$3:J14,
      IF(IF($E$3:E14 = Register[[#This Row],[OUT Token]],Register[[#This Row],[OUT Quantity]]-$L$3:L14+Register[[#This Row],[OUT Total Before Sale]]+$F$3:F14,0)  &gt;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 IF(IF($E$3:E14 = Register[[#This Row],[OUT Token]],Register[[#This Row],[OUT Quantity]]-$L$3:L14+Register[[#This Row],[OUT Total Before Sale]]+$F$3:F14,1) &lt;0,0,
           IF($E$3:E14 = Register[[#This Row],[OUT Token]],Register[[#This Row],[OUT Quantity]]-$L$3:L14+Register[[#This Row],[OUT Total Before Sale]]+$F$3:F14,0)))))/Register[[#This Row],[OUT Quantity]],"")</f>
        <v>2.5</v>
      </c>
      <c r="J15" s="92">
        <f ca="1">IFERROR(Register[[#This Row],[OUT Book Price]]*Register[[#This Row],[OUT Quantity]]/Register[[#This Row],[IN Quantity]],"")</f>
        <v>0.35714285714285715</v>
      </c>
      <c r="K15" s="92">
        <f ca="1">IFERROR(IF(Register[[#This Row],[IN Token]]="USD",Register[[#This Row],[IN Quantity]]*(1-Register[[#This Row],[IN Price]]),""),"")</f>
        <v>899.99999999999989</v>
      </c>
      <c r="L15" s="81">
        <f t="array" aca="1" ref="L15" ca="1">IF(Register[[#This Row],[Batch]]="","",SUM(IF(OFFSET(Register[[#Headers],[IN Token]],1,0,Register[[#This Row],[Ind]])=Register[[#This Row],[IN Token]],OFFSET(Register[[#Headers],[IN Quantity]],1,0,Register[[#This Row],[Ind]]),0)))</f>
        <v>54600</v>
      </c>
      <c r="M15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5" s="81">
        <f t="array" aca="1" ref="N15" ca="1">IF(Register[[#This Row],[Batch]]="","",Register[[#This Row],[OUT Total After Sale]]-Register[[#This Row],[OUT Quantity]])</f>
        <v>0</v>
      </c>
      <c r="O15" s="82">
        <f t="array" aca="1" ref="O15" ca="1">IF(Register[[#This Row],[Batch]]="","",SUM(IF(OFFSET(Register[[#Headers],[OUT Token]],1,0,Register[[#This Row],[Ind]])=Register[[#This Row],[OUT Token]],OFFSET(Register[[#Headers],[OUT Quantity]],1,0,Register[[#This Row],[Ind]]),0)))</f>
        <v>200</v>
      </c>
    </row>
    <row r="16" spans="2:15" x14ac:dyDescent="0.25">
      <c r="B16" s="79">
        <f>ROW()-ROW(Register[[#Headers],[Ind]])</f>
        <v>13</v>
      </c>
      <c r="C16" s="88">
        <f>IF(ISBLANK(Register[[#This Row],[IN Token]]),"",Register[[#This Row],[Ind]])</f>
        <v>13</v>
      </c>
      <c r="D16" s="147">
        <v>43286</v>
      </c>
      <c r="E16" s="80" t="s">
        <v>2</v>
      </c>
      <c r="F16" s="140">
        <v>2480</v>
      </c>
      <c r="G16" s="80" t="s">
        <v>115</v>
      </c>
      <c r="H16" s="140">
        <v>100</v>
      </c>
      <c r="I16" s="92">
        <f t="array" aca="1" ref="I16" ca="1">IFERROR(IF(Register[[#This Row],[OUT Token]]="USD",Register[[#This Row],[OUT Quantity]],
      SUMPRODUCT($J$3:J15,
      IF(IF($E$3:E15 = Register[[#This Row],[OUT Token]],Register[[#This Row],[OUT Quantity]]-$L$3:L15+Register[[#This Row],[OUT Total Before Sale]]+$F$3:F15,0)  &gt;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 IF(IF($E$3:E15 = Register[[#This Row],[OUT Token]],Register[[#This Row],[OUT Quantity]]-$L$3:L15+Register[[#This Row],[OUT Total Before Sale]]+$F$3:F15,1) &lt;0,0,
           IF($E$3:E15 = Register[[#This Row],[OUT Token]],Register[[#This Row],[OUT Quantity]]-$L$3:L15+Register[[#This Row],[OUT Total Before Sale]]+$F$3:F15,0)))))/Register[[#This Row],[OUT Quantity]],"")</f>
        <v>6.0228571428571431</v>
      </c>
      <c r="J16" s="92">
        <f ca="1">IFERROR(Register[[#This Row],[OUT Book Price]]*Register[[#This Row],[OUT Quantity]]/Register[[#This Row],[IN Quantity]],"")</f>
        <v>0.24285714285714288</v>
      </c>
      <c r="K16" s="92">
        <f ca="1">IFERROR(IF(Register[[#This Row],[IN Token]]="USD",Register[[#This Row],[IN Quantity]]*(1-Register[[#This Row],[IN Price]]),""),"")</f>
        <v>1877.7142857142856</v>
      </c>
      <c r="L16" s="81">
        <f t="array" aca="1" ref="L16" ca="1">IF(Register[[#This Row],[Batch]]="","",SUM(IF(OFFSET(Register[[#Headers],[IN Token]],1,0,Register[[#This Row],[Ind]])=Register[[#This Row],[IN Token]],OFFSET(Register[[#Headers],[IN Quantity]],1,0,Register[[#This Row],[Ind]]),0)))</f>
        <v>57080</v>
      </c>
      <c r="M16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600</v>
      </c>
      <c r="N16" s="81">
        <f t="array" aca="1" ref="N16" ca="1">IF(Register[[#This Row],[Batch]]="","",Register[[#This Row],[OUT Total After Sale]]-Register[[#This Row],[OUT Quantity]])</f>
        <v>900</v>
      </c>
      <c r="O16" s="82">
        <f t="array" aca="1" ref="O16" ca="1">IF(Register[[#This Row],[Batch]]="","",SUM(IF(OFFSET(Register[[#Headers],[OUT Token]],1,0,Register[[#This Row],[Ind]])=Register[[#This Row],[OUT Token]],OFFSET(Register[[#Headers],[OUT Quantity]],1,0,Register[[#This Row],[Ind]]),0)))</f>
        <v>1000</v>
      </c>
    </row>
    <row r="17" spans="2:15" x14ac:dyDescent="0.25">
      <c r="B17" s="79">
        <f>ROW()-ROW(Register[[#Headers],[Ind]])</f>
        <v>14</v>
      </c>
      <c r="C17" s="88">
        <f>IF(ISBLANK(Register[[#This Row],[IN Token]]),"",Register[[#This Row],[Ind]])</f>
        <v>14</v>
      </c>
      <c r="D17" s="147">
        <v>43292</v>
      </c>
      <c r="E17" s="80" t="s">
        <v>1</v>
      </c>
      <c r="F17" s="140">
        <v>5</v>
      </c>
      <c r="G17" s="80" t="s">
        <v>2</v>
      </c>
      <c r="H17" s="140">
        <v>38148</v>
      </c>
      <c r="I17" s="92">
        <f t="array" ref="I17">IFERROR(IF(Register[[#This Row],[OUT Token]]="USD",Register[[#This Row],[OUT Quantity]],
      SUMPRODUCT($J$3:J16,
      IF(IF($E$3:E16 = Register[[#This Row],[OUT Token]],Register[[#This Row],[OUT Quantity]]-$L$3:L16+Register[[#This Row],[OUT Total Before Sale]]+$F$3:F16,0)  &gt;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 IF(IF($E$3:E16 = Register[[#This Row],[OUT Token]],Register[[#This Row],[OUT Quantity]]-$L$3:L16+Register[[#This Row],[OUT Total Before Sale]]+$F$3:F16,1) &lt;0,0,
           IF($E$3:E16 = Register[[#This Row],[OUT Token]],Register[[#This Row],[OUT Quantity]]-$L$3:L16+Register[[#This Row],[OUT Total Before Sale]]+$F$3:F16,0)))))/Register[[#This Row],[OUT Quantity]],"")</f>
        <v>1</v>
      </c>
      <c r="J17" s="92">
        <f>IFERROR(Register[[#This Row],[OUT Book Price]]*Register[[#This Row],[OUT Quantity]]/Register[[#This Row],[IN Quantity]],"")</f>
        <v>7629.6</v>
      </c>
      <c r="K17" s="92" t="str">
        <f>IFERROR(IF(Register[[#This Row],[IN Token]]="USD",Register[[#This Row],[IN Quantity]]*(1-Register[[#This Row],[IN Price]]),""),"")</f>
        <v/>
      </c>
      <c r="L17" s="81">
        <f t="array" aca="1" ref="L17" ca="1">IF(Register[[#This Row],[Batch]]="","",SUM(IF(OFFSET(Register[[#Headers],[IN Token]],1,0,Register[[#This Row],[Ind]])=Register[[#This Row],[IN Token]],OFFSET(Register[[#Headers],[IN Quantity]],1,0,Register[[#This Row],[Ind]]),0)))</f>
        <v>40</v>
      </c>
      <c r="M1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7" s="81">
        <f t="array" aca="1" ref="N17" ca="1">IF(Register[[#This Row],[Batch]]="","",Register[[#This Row],[OUT Total After Sale]]-Register[[#This Row],[OUT Quantity]])</f>
        <v>7500</v>
      </c>
      <c r="O17" s="82">
        <f t="array" aca="1" ref="O17" ca="1">IF(Register[[#This Row],[Batch]]="","",SUM(IF(OFFSET(Register[[#Headers],[OUT Token]],1,0,Register[[#This Row],[Ind]])=Register[[#This Row],[OUT Token]],OFFSET(Register[[#Headers],[OUT Quantity]],1,0,Register[[#This Row],[Ind]]),0)))</f>
        <v>45648</v>
      </c>
    </row>
    <row r="18" spans="2:15" x14ac:dyDescent="0.25">
      <c r="B18" s="79">
        <f>ROW()-ROW(Register[[#Headers],[Ind]])</f>
        <v>15</v>
      </c>
      <c r="C18" s="89">
        <f>IF(ISBLANK(Register[[#This Row],[IN Token]]),"",Register[[#This Row],[Ind]])</f>
        <v>15</v>
      </c>
      <c r="D18" s="147">
        <v>43299</v>
      </c>
      <c r="E18" s="80" t="s">
        <v>2</v>
      </c>
      <c r="F18" s="140">
        <v>24080</v>
      </c>
      <c r="G18" s="80" t="s">
        <v>1</v>
      </c>
      <c r="H18" s="140">
        <v>5</v>
      </c>
      <c r="I18" s="92">
        <f t="array" aca="1" ref="I18" ca="1">IFERROR(IF(Register[[#This Row],[OUT Token]]="USD",Register[[#This Row],[OUT Quantity]],
      SUMPRODUCT($J$3:J17,
      IF(IF($E$3:E17 = Register[[#This Row],[OUT Token]],Register[[#This Row],[OUT Quantity]]-$L$3:L17+Register[[#This Row],[OUT Total Before Sale]]+$F$3:F17,0)  &gt;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 IF(IF($E$3:E17 = Register[[#This Row],[OUT Token]],Register[[#This Row],[OUT Quantity]]-$L$3:L17+Register[[#This Row],[OUT Total Before Sale]]+$F$3:F17,1) &lt;0,0,
           IF($E$3:E17 = Register[[#This Row],[OUT Token]],Register[[#This Row],[OUT Quantity]]-$L$3:L17+Register[[#This Row],[OUT Total Before Sale]]+$F$3:F17,0)))))/Register[[#This Row],[OUT Quantity]],"")</f>
        <v>7629.6</v>
      </c>
      <c r="J18" s="92">
        <f ca="1">IFERROR(Register[[#This Row],[OUT Book Price]]*Register[[#This Row],[OUT Quantity]]/Register[[#This Row],[IN Quantity]],"")</f>
        <v>1.5842192691029899</v>
      </c>
      <c r="K18" s="92">
        <f ca="1">IFERROR(IF(Register[[#This Row],[IN Token]]="USD",Register[[#This Row],[IN Quantity]]*(1-Register[[#This Row],[IN Price]]),""),"")</f>
        <v>-14067.999999999998</v>
      </c>
      <c r="L18" s="81">
        <f t="array" aca="1" ref="L18" ca="1">IF(Register[[#This Row],[Batch]]="","",SUM(IF(OFFSET(Register[[#Headers],[IN Token]],1,0,Register[[#This Row],[Ind]])=Register[[#This Row],[IN Token]],OFFSET(Register[[#Headers],[IN Quantity]],1,0,Register[[#This Row],[Ind]]),0)))</f>
        <v>81160</v>
      </c>
      <c r="M18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</v>
      </c>
      <c r="N18" s="81">
        <f t="array" aca="1" ref="N18" ca="1">IF(Register[[#This Row],[Batch]]="","",Register[[#This Row],[OUT Total After Sale]]-Register[[#This Row],[OUT Quantity]])</f>
        <v>35</v>
      </c>
      <c r="O18" s="82">
        <f t="array" aca="1" ref="O18" ca="1">IF(Register[[#This Row],[Batch]]="","",SUM(IF(OFFSET(Register[[#Headers],[OUT Token]],1,0,Register[[#This Row],[Ind]])=Register[[#This Row],[OUT Token]],OFFSET(Register[[#Headers],[OUT Quantity]],1,0,Register[[#This Row],[Ind]]),0)))</f>
        <v>40</v>
      </c>
    </row>
    <row r="19" spans="2:15" x14ac:dyDescent="0.25">
      <c r="B19" s="79">
        <f>ROW()-ROW(Register[[#Headers],[Ind]])</f>
        <v>16</v>
      </c>
      <c r="C19" s="89">
        <f>IF(ISBLANK(Register[[#This Row],[IN Token]]),"",Register[[#This Row],[Ind]])</f>
        <v>16</v>
      </c>
      <c r="D19" s="147">
        <v>43302</v>
      </c>
      <c r="E19" s="80" t="s">
        <v>1</v>
      </c>
      <c r="F19" s="140">
        <v>12</v>
      </c>
      <c r="G19" s="80" t="s">
        <v>2</v>
      </c>
      <c r="H19" s="140">
        <v>80000</v>
      </c>
      <c r="I19" s="92">
        <f t="array" ref="I19">IFERROR(IF(Register[[#This Row],[OUT Token]]="USD",Register[[#This Row],[OUT Quantity]],
      SUMPRODUCT($J$3:J18,
      IF(IF($E$3:E18 = Register[[#This Row],[OUT Token]],Register[[#This Row],[OUT Quantity]]-$L$3:L18+Register[[#This Row],[OUT Total Before Sale]]+$F$3:F18,0)  &gt;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 IF(IF($E$3:E18 = Register[[#This Row],[OUT Token]],Register[[#This Row],[OUT Quantity]]-$L$3:L18+Register[[#This Row],[OUT Total Before Sale]]+$F$3:F18,1) &lt;0,0,
           IF($E$3:E18 = Register[[#This Row],[OUT Token]],Register[[#This Row],[OUT Quantity]]-$L$3:L18+Register[[#This Row],[OUT Total Before Sale]]+$F$3:F18,0)))))/Register[[#This Row],[OUT Quantity]],"")</f>
        <v>1</v>
      </c>
      <c r="J19" s="92">
        <f>IFERROR(Register[[#This Row],[OUT Book Price]]*Register[[#This Row],[OUT Quantity]]/Register[[#This Row],[IN Quantity]],"")</f>
        <v>6666.666666666667</v>
      </c>
      <c r="K19" s="92" t="str">
        <f>IFERROR(IF(Register[[#This Row],[IN Token]]="USD",Register[[#This Row],[IN Quantity]]*(1-Register[[#This Row],[IN Price]]),""),"")</f>
        <v/>
      </c>
      <c r="L19" s="81">
        <f t="array" aca="1" ref="L19" ca="1">IF(Register[[#This Row],[Batch]]="","",SUM(IF(OFFSET(Register[[#Headers],[IN Token]],1,0,Register[[#This Row],[Ind]])=Register[[#This Row],[IN Token]],OFFSET(Register[[#Headers],[IN Quantity]],1,0,Register[[#This Row],[Ind]]),0)))</f>
        <v>52</v>
      </c>
      <c r="M1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9" s="81">
        <f t="array" aca="1" ref="N19" ca="1">IF(Register[[#This Row],[Batch]]="","",Register[[#This Row],[OUT Total After Sale]]-Register[[#This Row],[OUT Quantity]])</f>
        <v>45648</v>
      </c>
      <c r="O19" s="82">
        <f t="array" aca="1" ref="O19" ca="1">IF(Register[[#This Row],[Batch]]="","",SUM(IF(OFFSET(Register[[#Headers],[OUT Token]],1,0,Register[[#This Row],[Ind]])=Register[[#This Row],[OUT Token]],OFFSET(Register[[#Headers],[OUT Quantity]],1,0,Register[[#This Row],[Ind]]),0)))</f>
        <v>125648</v>
      </c>
    </row>
    <row r="20" spans="2:15" x14ac:dyDescent="0.25">
      <c r="B20" s="79">
        <f>ROW()-ROW(Register[[#Headers],[Ind]])</f>
        <v>17</v>
      </c>
      <c r="C20" s="89">
        <f>IF(ISBLANK(Register[[#This Row],[IN Token]]),"",Register[[#This Row],[Ind]])</f>
        <v>17</v>
      </c>
      <c r="D20" s="147">
        <v>43304</v>
      </c>
      <c r="E20" s="80" t="s">
        <v>115</v>
      </c>
      <c r="F20" s="140">
        <v>200</v>
      </c>
      <c r="G20" s="80" t="s">
        <v>2</v>
      </c>
      <c r="H20" s="140">
        <v>157400</v>
      </c>
      <c r="I20" s="92">
        <f t="array" ref="I20">IFERROR(IF(Register[[#This Row],[OUT Token]]="USD",Register[[#This Row],[OUT Quantity]],
      SUMPRODUCT($J$3:J19,
      IF(IF($E$3:E19 = Register[[#This Row],[OUT Token]],Register[[#This Row],[OUT Quantity]]-$L$3:L19+Register[[#This Row],[OUT Total Before Sale]]+$F$3:F19,0)  &gt;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 IF(IF($E$3:E19 = Register[[#This Row],[OUT Token]],Register[[#This Row],[OUT Quantity]]-$L$3:L19+Register[[#This Row],[OUT Total Before Sale]]+$F$3:F19,1) &lt;0,0,
           IF($E$3:E19 = Register[[#This Row],[OUT Token]],Register[[#This Row],[OUT Quantity]]-$L$3:L19+Register[[#This Row],[OUT Total Before Sale]]+$F$3:F19,0)))))/Register[[#This Row],[OUT Quantity]],"")</f>
        <v>1</v>
      </c>
      <c r="J20" s="92">
        <f>IFERROR(Register[[#This Row],[OUT Book Price]]*Register[[#This Row],[OUT Quantity]]/Register[[#This Row],[IN Quantity]],"")</f>
        <v>787</v>
      </c>
      <c r="K20" s="92" t="str">
        <f>IFERROR(IF(Register[[#This Row],[IN Token]]="USD",Register[[#This Row],[IN Quantity]]*(1-Register[[#This Row],[IN Price]]),""),"")</f>
        <v/>
      </c>
      <c r="L20" s="81">
        <f t="array" aca="1" ref="L20" ca="1">IF(Register[[#This Row],[Batch]]="","",SUM(IF(OFFSET(Register[[#Headers],[IN Token]],1,0,Register[[#This Row],[Ind]])=Register[[#This Row],[IN Token]],OFFSET(Register[[#Headers],[IN Quantity]],1,0,Register[[#This Row],[Ind]]),0)))</f>
        <v>1200</v>
      </c>
      <c r="M2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0" s="81">
        <f t="array" aca="1" ref="N20" ca="1">IF(Register[[#This Row],[Batch]]="","",Register[[#This Row],[OUT Total After Sale]]-Register[[#This Row],[OUT Quantity]])</f>
        <v>125648</v>
      </c>
      <c r="O20" s="82">
        <f t="array" aca="1" ref="O20" ca="1">IF(Register[[#This Row],[Batch]]="","",SUM(IF(OFFSET(Register[[#Headers],[OUT Token]],1,0,Register[[#This Row],[Ind]])=Register[[#This Row],[OUT Token]],OFFSET(Register[[#Headers],[OUT Quantity]],1,0,Register[[#This Row],[Ind]]),0)))</f>
        <v>283048</v>
      </c>
    </row>
    <row r="21" spans="2:15" x14ac:dyDescent="0.25">
      <c r="B21" s="79">
        <f>ROW()-ROW(Register[[#Headers],[Ind]])</f>
        <v>18</v>
      </c>
      <c r="C21" s="89">
        <f>IF(ISBLANK(Register[[#This Row],[IN Token]]),"",Register[[#This Row],[Ind]])</f>
        <v>18</v>
      </c>
      <c r="D21" s="147">
        <v>43306</v>
      </c>
      <c r="E21" s="80" t="s">
        <v>115</v>
      </c>
      <c r="F21" s="140">
        <v>600</v>
      </c>
      <c r="G21" s="80" t="s">
        <v>2</v>
      </c>
      <c r="H21" s="140">
        <v>253100</v>
      </c>
      <c r="I21" s="92">
        <f t="array" ref="I21">IFERROR(IF(Register[[#This Row],[OUT Token]]="USD",Register[[#This Row],[OUT Quantity]],
      SUMPRODUCT($J$3:J20,
      IF(IF($E$3:E20 = Register[[#This Row],[OUT Token]],Register[[#This Row],[OUT Quantity]]-$L$3:L20+Register[[#This Row],[OUT Total Before Sale]]+$F$3:F20,0)  &gt;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 IF(IF($E$3:E20 = Register[[#This Row],[OUT Token]],Register[[#This Row],[OUT Quantity]]-$L$3:L20+Register[[#This Row],[OUT Total Before Sale]]+$F$3:F20,1) &lt;0,0,
           IF($E$3:E20 = Register[[#This Row],[OUT Token]],Register[[#This Row],[OUT Quantity]]-$L$3:L20+Register[[#This Row],[OUT Total Before Sale]]+$F$3:F20,0)))))/Register[[#This Row],[OUT Quantity]],"")</f>
        <v>1</v>
      </c>
      <c r="J21" s="92">
        <f>IFERROR(Register[[#This Row],[OUT Book Price]]*Register[[#This Row],[OUT Quantity]]/Register[[#This Row],[IN Quantity]],"")</f>
        <v>421.83333333333331</v>
      </c>
      <c r="K21" s="92" t="str">
        <f>IFERROR(IF(Register[[#This Row],[IN Token]]="USD",Register[[#This Row],[IN Quantity]]*(1-Register[[#This Row],[IN Price]]),""),"")</f>
        <v/>
      </c>
      <c r="L21" s="81">
        <f t="array" aca="1" ref="L21" ca="1">IF(Register[[#This Row],[Batch]]="","",SUM(IF(OFFSET(Register[[#Headers],[IN Token]],1,0,Register[[#This Row],[Ind]])=Register[[#This Row],[IN Token]],OFFSET(Register[[#Headers],[IN Quantity]],1,0,Register[[#This Row],[Ind]]),0)))</f>
        <v>1800</v>
      </c>
      <c r="M2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1" s="81">
        <f t="array" aca="1" ref="N21" ca="1">IF(Register[[#This Row],[Batch]]="","",Register[[#This Row],[OUT Total After Sale]]-Register[[#This Row],[OUT Quantity]])</f>
        <v>283048</v>
      </c>
      <c r="O21" s="82">
        <f t="array" aca="1" ref="O21" ca="1">IF(Register[[#This Row],[Batch]]="","",SUM(IF(OFFSET(Register[[#Headers],[OUT Token]],1,0,Register[[#This Row],[Ind]])=Register[[#This Row],[OUT Token]],OFFSET(Register[[#Headers],[OUT Quantity]],1,0,Register[[#This Row],[Ind]]),0)))</f>
        <v>536148</v>
      </c>
    </row>
    <row r="22" spans="2:15" x14ac:dyDescent="0.25">
      <c r="B22" s="79">
        <f>ROW()-ROW(Register[[#Headers],[Ind]])</f>
        <v>19</v>
      </c>
      <c r="C22" s="89">
        <f>IF(ISBLANK(Register[[#This Row],[IN Token]]),"",Register[[#This Row],[Ind]])</f>
        <v>19</v>
      </c>
      <c r="D22" s="147">
        <v>43308</v>
      </c>
      <c r="E22" s="80" t="s">
        <v>1</v>
      </c>
      <c r="F22" s="140">
        <v>13</v>
      </c>
      <c r="G22" s="80" t="s">
        <v>115</v>
      </c>
      <c r="H22" s="140">
        <v>300</v>
      </c>
      <c r="I22" s="92">
        <f t="array" aca="1" ref="I22" ca="1">IFERROR(IF(Register[[#This Row],[OUT Token]]="USD",Register[[#This Row],[OUT Quantity]],
      SUMPRODUCT($J$3:J21,
      IF(IF($E$3:E21 = Register[[#This Row],[OUT Token]],Register[[#This Row],[OUT Quantity]]-$L$3:L21+Register[[#This Row],[OUT Total Before Sale]]+$F$3:F21,0)  &gt;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 IF(IF($E$3:E21 = Register[[#This Row],[OUT Token]],Register[[#This Row],[OUT Quantity]]-$L$3:L21+Register[[#This Row],[OUT Total Before Sale]]+$F$3:F21,1) &lt;0,0,
           IF($E$3:E21 = Register[[#This Row],[OUT Token]],Register[[#This Row],[OUT Quantity]]-$L$3:L21+Register[[#This Row],[OUT Total Before Sale]]+$F$3:F21,0)))))/Register[[#This Row],[OUT Quantity]],"")</f>
        <v>665.27777777777771</v>
      </c>
      <c r="J22" s="92">
        <f ca="1">IFERROR(Register[[#This Row],[OUT Book Price]]*Register[[#This Row],[OUT Quantity]]/Register[[#This Row],[IN Quantity]],"")</f>
        <v>15352.564102564102</v>
      </c>
      <c r="K22" s="92" t="str">
        <f>IFERROR(IF(Register[[#This Row],[IN Token]]="USD",Register[[#This Row],[IN Quantity]]*(1-Register[[#This Row],[IN Price]]),""),"")</f>
        <v/>
      </c>
      <c r="L22" s="81">
        <f t="array" aca="1" ref="L22" ca="1">IF(Register[[#This Row],[Batch]]="","",SUM(IF(OFFSET(Register[[#Headers],[IN Token]],1,0,Register[[#This Row],[Ind]])=Register[[#This Row],[IN Token]],OFFSET(Register[[#Headers],[IN Quantity]],1,0,Register[[#This Row],[Ind]]),0)))</f>
        <v>65</v>
      </c>
      <c r="M22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800</v>
      </c>
      <c r="N22" s="81">
        <f t="array" aca="1" ref="N22" ca="1">IF(Register[[#This Row],[Batch]]="","",Register[[#This Row],[OUT Total After Sale]]-Register[[#This Row],[OUT Quantity]])</f>
        <v>1000</v>
      </c>
      <c r="O22" s="82">
        <f t="array" aca="1" ref="O22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23" spans="2:15" x14ac:dyDescent="0.25">
      <c r="B23" s="79">
        <f>ROW()-ROW(Register[[#Headers],[Ind]])</f>
        <v>20</v>
      </c>
      <c r="C23" s="89">
        <f>IF(ISBLANK(Register[[#This Row],[IN Token]]),"",Register[[#This Row],[Ind]])</f>
        <v>20</v>
      </c>
      <c r="D23" s="147">
        <v>43311</v>
      </c>
      <c r="E23" s="80" t="s">
        <v>2</v>
      </c>
      <c r="F23" s="140">
        <v>260000</v>
      </c>
      <c r="G23" s="80" t="s">
        <v>1</v>
      </c>
      <c r="H23" s="140">
        <v>20</v>
      </c>
      <c r="I23" s="92">
        <f t="array" aca="1" ref="I23" ca="1">IFERROR(IF(Register[[#This Row],[OUT Token]]="USD",Register[[#This Row],[OUT Quantity]],
      SUMPRODUCT($J$3:J22,
      IF(IF($E$3:E22 = Register[[#This Row],[OUT Token]],Register[[#This Row],[OUT Quantity]]-$L$3:L22+Register[[#This Row],[OUT Total Before Sale]]+$F$3:F22,0)  &gt;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 IF(IF($E$3:E22 = Register[[#This Row],[OUT Token]],Register[[#This Row],[OUT Quantity]]-$L$3:L22+Register[[#This Row],[OUT Total Before Sale]]+$F$3:F22,1) &lt;0,0,
           IF($E$3:E22 = Register[[#This Row],[OUT Token]],Register[[#This Row],[OUT Quantity]]-$L$3:L22+Register[[#This Row],[OUT Total Before Sale]]+$F$3:F22,0)))))/Register[[#This Row],[OUT Quantity]],"")</f>
        <v>10141.025641025641</v>
      </c>
      <c r="J23" s="92">
        <f ca="1">IFERROR(Register[[#This Row],[OUT Book Price]]*Register[[#This Row],[OUT Quantity]]/Register[[#This Row],[IN Quantity]],"")</f>
        <v>0.78007889546351084</v>
      </c>
      <c r="K23" s="92">
        <f ca="1">IFERROR(IF(Register[[#This Row],[IN Token]]="USD",Register[[#This Row],[IN Quantity]]*(1-Register[[#This Row],[IN Price]]),""),"")</f>
        <v>57179.48717948718</v>
      </c>
      <c r="L23" s="81">
        <f t="array" aca="1" ref="L23" ca="1">IF(Register[[#This Row],[Batch]]="","",SUM(IF(OFFSET(Register[[#Headers],[IN Token]],1,0,Register[[#This Row],[Ind]])=Register[[#This Row],[IN Token]],OFFSET(Register[[#Headers],[IN Quantity]],1,0,Register[[#This Row],[Ind]]),0)))</f>
        <v>341160</v>
      </c>
      <c r="M23" s="81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23" s="81">
        <f t="array" aca="1" ref="N23" ca="1">IF(Register[[#This Row],[Batch]]="","",Register[[#This Row],[OUT Total After Sale]]-Register[[#This Row],[OUT Quantity]])</f>
        <v>40</v>
      </c>
      <c r="O23" s="82">
        <f t="array" aca="1" ref="O23" ca="1">IF(Register[[#This Row],[Batch]]="","",SUM(IF(OFFSET(Register[[#Headers],[OUT Token]],1,0,Register[[#This Row],[Ind]])=Register[[#This Row],[OUT Token]],OFFSET(Register[[#Headers],[OUT Quantity]],1,0,Register[[#This Row],[Ind]]),0)))</f>
        <v>60</v>
      </c>
    </row>
    <row r="24" spans="2:15" x14ac:dyDescent="0.25">
      <c r="B24" s="79">
        <f>ROW()-ROW(Register[[#Headers],[Ind]])</f>
        <v>21</v>
      </c>
      <c r="C24" s="89">
        <f>IF(ISBLANK(Register[[#This Row],[IN Token]]),"",Register[[#This Row],[Ind]])</f>
        <v>21</v>
      </c>
      <c r="D24" s="147">
        <v>43313</v>
      </c>
      <c r="E24" s="80" t="s">
        <v>5</v>
      </c>
      <c r="F24" s="140">
        <v>800</v>
      </c>
      <c r="G24" s="80" t="s">
        <v>2</v>
      </c>
      <c r="H24" s="140">
        <v>56000</v>
      </c>
      <c r="I24" s="92">
        <f t="array" ref="I24">IFERROR(IF(Register[[#This Row],[OUT Token]]="USD",Register[[#This Row],[OUT Quantity]],
      SUMPRODUCT($J$3:J23,
      IF(IF($E$3:E23 = Register[[#This Row],[OUT Token]],Register[[#This Row],[OUT Quantity]]-$L$3:L23+Register[[#This Row],[OUT Total Before Sale]]+$F$3:F23,0)  &gt;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 IF(IF($E$3:E23 = Register[[#This Row],[OUT Token]],Register[[#This Row],[OUT Quantity]]-$L$3:L23+Register[[#This Row],[OUT Total Before Sale]]+$F$3:F23,1) &lt;0,0,
           IF($E$3:E23 = Register[[#This Row],[OUT Token]],Register[[#This Row],[OUT Quantity]]-$L$3:L23+Register[[#This Row],[OUT Total Before Sale]]+$F$3:F23,0)))))/Register[[#This Row],[OUT Quantity]],"")</f>
        <v>1</v>
      </c>
      <c r="J24" s="92">
        <f>IFERROR(Register[[#This Row],[OUT Book Price]]*Register[[#This Row],[OUT Quantity]]/Register[[#This Row],[IN Quantity]],"")</f>
        <v>70</v>
      </c>
      <c r="K24" s="92" t="str">
        <f>IFERROR(IF(Register[[#This Row],[IN Token]]="USD",Register[[#This Row],[IN Quantity]]*(1-Register[[#This Row],[IN Price]]),""),"")</f>
        <v/>
      </c>
      <c r="L24" s="81">
        <f t="array" aca="1" ref="L24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2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4" s="81">
        <f t="array" aca="1" ref="N24" ca="1">IF(Register[[#This Row],[Batch]]="","",Register[[#This Row],[OUT Total After Sale]]-Register[[#This Row],[OUT Quantity]])</f>
        <v>536148</v>
      </c>
      <c r="O24" s="82">
        <f t="array" aca="1" ref="O24" ca="1">IF(Register[[#This Row],[Batch]]="","",SUM(IF(OFFSET(Register[[#Headers],[OUT Token]],1,0,Register[[#This Row],[Ind]])=Register[[#This Row],[OUT Token]],OFFSET(Register[[#Headers],[OUT Quantity]],1,0,Register[[#This Row],[Ind]]),0)))</f>
        <v>592148</v>
      </c>
    </row>
    <row r="25" spans="2:15" x14ac:dyDescent="0.25">
      <c r="B25" s="79">
        <f>ROW()-ROW(Register[[#Headers],[Ind]])</f>
        <v>22</v>
      </c>
      <c r="C25" s="89" t="str">
        <f>IF(ISBLANK(Register[[#This Row],[IN Token]]),"",Register[[#This Row],[Ind]])</f>
        <v/>
      </c>
      <c r="D25" s="147"/>
      <c r="E25" s="80"/>
      <c r="F25" s="140"/>
      <c r="G25" s="80"/>
      <c r="H25" s="140"/>
      <c r="I25" s="92" t="str">
        <f t="array" aca="1" ref="I25" ca="1">IFERROR(IF(Register[[#This Row],[OUT Token]]="USD",Register[[#This Row],[OUT Quantity]],
      SUMPRODUCT($J$3:J24,
      IF(IF($E$3:E24 = Register[[#This Row],[OUT Token]],Register[[#This Row],[OUT Quantity]]-$L$3:L24+Register[[#This Row],[OUT Total Before Sale]]+$F$3:F24,0)  &gt;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 IF(IF($E$3:E24 = Register[[#This Row],[OUT Token]],Register[[#This Row],[OUT Quantity]]-$L$3:L24+Register[[#This Row],[OUT Total Before Sale]]+$F$3:F24,1) &lt;0,0,
           IF($E$3:E24 = Register[[#This Row],[OUT Token]],Register[[#This Row],[OUT Quantity]]-$L$3:L24+Register[[#This Row],[OUT Total Before Sale]]+$F$3:F24,0)))))/Register[[#This Row],[OUT Quantity]],"")</f>
        <v/>
      </c>
      <c r="J25" s="92" t="str">
        <f ca="1">IFERROR(Register[[#This Row],[OUT Book Price]]*Register[[#This Row],[OUT Quantity]]/Register[[#This Row],[IN Quantity]],"")</f>
        <v/>
      </c>
      <c r="K25" s="92" t="str">
        <f>IFERROR(IF(Register[[#This Row],[IN Token]]="USD",Register[[#This Row],[IN Quantity]]*(1-Register[[#This Row],[IN Price]]),""),"")</f>
        <v/>
      </c>
      <c r="L25" s="81" t="str">
        <f t="array" aca="1" ref="L2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5" s="81" t="str">
        <f t="array" ref="N25">IF(Register[[#This Row],[Batch]]="","",Register[[#This Row],[OUT Total After Sale]]-Register[[#This Row],[OUT Quantity]])</f>
        <v/>
      </c>
      <c r="O25" s="82" t="str">
        <f t="array" aca="1" ref="O2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6" spans="2:15" x14ac:dyDescent="0.25">
      <c r="B26" s="79">
        <f>ROW()-ROW(Register[[#Headers],[Ind]])</f>
        <v>23</v>
      </c>
      <c r="C26" s="89" t="str">
        <f>IF(ISBLANK(Register[[#This Row],[IN Token]]),"",Register[[#This Row],[Ind]])</f>
        <v/>
      </c>
      <c r="D26" s="147"/>
      <c r="E26" s="80"/>
      <c r="F26" s="140"/>
      <c r="G26" s="80"/>
      <c r="H26" s="140"/>
      <c r="I26" s="92" t="str">
        <f t="array" aca="1" ref="I26" ca="1">IFERROR(IF(Register[[#This Row],[OUT Token]]="USD",Register[[#This Row],[OUT Quantity]],
      SUMPRODUCT($J$3:J25,
      IF(IF($E$3:E25 = Register[[#This Row],[OUT Token]],Register[[#This Row],[OUT Quantity]]-$L$3:L25+Register[[#This Row],[OUT Total Before Sale]]+$F$3:F25,0)  &gt;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 IF(IF($E$3:E25 = Register[[#This Row],[OUT Token]],Register[[#This Row],[OUT Quantity]]-$L$3:L25+Register[[#This Row],[OUT Total Before Sale]]+$F$3:F25,1) &lt;0,0,
           IF($E$3:E25 = Register[[#This Row],[OUT Token]],Register[[#This Row],[OUT Quantity]]-$L$3:L25+Register[[#This Row],[OUT Total Before Sale]]+$F$3:F25,0)))))/Register[[#This Row],[OUT Quantity]],"")</f>
        <v/>
      </c>
      <c r="J26" s="92" t="str">
        <f ca="1">IFERROR(Register[[#This Row],[OUT Book Price]]*Register[[#This Row],[OUT Quantity]]/Register[[#This Row],[IN Quantity]],"")</f>
        <v/>
      </c>
      <c r="K26" s="92" t="str">
        <f>IFERROR(IF(Register[[#This Row],[IN Token]]="USD",Register[[#This Row],[IN Quantity]]*(1-Register[[#This Row],[IN Price]]),""),"")</f>
        <v/>
      </c>
      <c r="L26" s="81" t="str">
        <f t="array" aca="1" ref="L2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6" s="81" t="str">
        <f t="array" ref="N26">IF(Register[[#This Row],[Batch]]="","",Register[[#This Row],[OUT Total After Sale]]-Register[[#This Row],[OUT Quantity]])</f>
        <v/>
      </c>
      <c r="O26" s="82" t="str">
        <f t="array" aca="1" ref="O2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7" spans="2:15" x14ac:dyDescent="0.25">
      <c r="B27" s="79">
        <f>ROW()-ROW(Register[[#Headers],[Ind]])</f>
        <v>24</v>
      </c>
      <c r="C27" s="89" t="str">
        <f>IF(ISBLANK(Register[[#This Row],[IN Token]]),"",Register[[#This Row],[Ind]])</f>
        <v/>
      </c>
      <c r="D27" s="147"/>
      <c r="E27" s="80"/>
      <c r="F27" s="140"/>
      <c r="G27" s="80"/>
      <c r="H27" s="140"/>
      <c r="I27" s="92" t="str">
        <f t="array" aca="1" ref="I27" ca="1">IFERROR(IF(Register[[#This Row],[OUT Token]]="USD",Register[[#This Row],[OUT Quantity]],
      SUMPRODUCT($J$3:J26,
      IF(IF($E$3:E26 = Register[[#This Row],[OUT Token]],Register[[#This Row],[OUT Quantity]]-$L$3:L26+Register[[#This Row],[OUT Total Before Sale]]+$F$3:F26,0)  &gt;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 IF(IF($E$3:E26 = Register[[#This Row],[OUT Token]],Register[[#This Row],[OUT Quantity]]-$L$3:L26+Register[[#This Row],[OUT Total Before Sale]]+$F$3:F26,1) &lt;0,0,
           IF($E$3:E26 = Register[[#This Row],[OUT Token]],Register[[#This Row],[OUT Quantity]]-$L$3:L26+Register[[#This Row],[OUT Total Before Sale]]+$F$3:F26,0)))))/Register[[#This Row],[OUT Quantity]],"")</f>
        <v/>
      </c>
      <c r="J27" s="92" t="str">
        <f ca="1">IFERROR(Register[[#This Row],[OUT Book Price]]*Register[[#This Row],[OUT Quantity]]/Register[[#This Row],[IN Quantity]],"")</f>
        <v/>
      </c>
      <c r="K27" s="92" t="str">
        <f>IFERROR(IF(Register[[#This Row],[IN Token]]="USD",Register[[#This Row],[IN Quantity]]*(1-Register[[#This Row],[IN Price]]),""),"")</f>
        <v/>
      </c>
      <c r="L27" s="81" t="str">
        <f t="array" aca="1" ref="L2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7" s="81" t="str">
        <f t="array" ref="N27">IF(Register[[#This Row],[Batch]]="","",Register[[#This Row],[OUT Total After Sale]]-Register[[#This Row],[OUT Quantity]])</f>
        <v/>
      </c>
      <c r="O27" s="82" t="str">
        <f t="array" aca="1" ref="O2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8" spans="2:15" x14ac:dyDescent="0.25">
      <c r="B28" s="79">
        <f>ROW()-ROW(Register[[#Headers],[Ind]])</f>
        <v>25</v>
      </c>
      <c r="C28" s="89" t="str">
        <f>IF(ISBLANK(Register[[#This Row],[IN Token]]),"",Register[[#This Row],[Ind]])</f>
        <v/>
      </c>
      <c r="D28" s="147"/>
      <c r="E28" s="80"/>
      <c r="F28" s="140"/>
      <c r="G28" s="80"/>
      <c r="H28" s="140"/>
      <c r="I28" s="92" t="str">
        <f t="array" aca="1" ref="I28" ca="1">IFERROR(IF(Register[[#This Row],[OUT Token]]="USD",Register[[#This Row],[OUT Quantity]],
      SUMPRODUCT($J$3:J27,
      IF(IF($E$3:E27 = Register[[#This Row],[OUT Token]],Register[[#This Row],[OUT Quantity]]-$L$3:L27+Register[[#This Row],[OUT Total Before Sale]]+$F$3:F27,0)  &gt;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 IF(IF($E$3:E27 = Register[[#This Row],[OUT Token]],Register[[#This Row],[OUT Quantity]]-$L$3:L27+Register[[#This Row],[OUT Total Before Sale]]+$F$3:F27,1) &lt;0,0,
           IF($E$3:E27 = Register[[#This Row],[OUT Token]],Register[[#This Row],[OUT Quantity]]-$L$3:L27+Register[[#This Row],[OUT Total Before Sale]]+$F$3:F27,0)))))/Register[[#This Row],[OUT Quantity]],"")</f>
        <v/>
      </c>
      <c r="J28" s="92" t="str">
        <f ca="1">IFERROR(Register[[#This Row],[OUT Book Price]]*Register[[#This Row],[OUT Quantity]]/Register[[#This Row],[IN Quantity]],"")</f>
        <v/>
      </c>
      <c r="K28" s="92" t="str">
        <f>IFERROR(IF(Register[[#This Row],[IN Token]]="USD",Register[[#This Row],[IN Quantity]]*(1-Register[[#This Row],[IN Price]]),""),"")</f>
        <v/>
      </c>
      <c r="L28" s="81" t="str">
        <f t="array" aca="1" ref="L2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8" s="81" t="str">
        <f t="array" ref="N28">IF(Register[[#This Row],[Batch]]="","",Register[[#This Row],[OUT Total After Sale]]-Register[[#This Row],[OUT Quantity]])</f>
        <v/>
      </c>
      <c r="O28" s="82" t="str">
        <f t="array" aca="1" ref="O2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9" spans="2:15" x14ac:dyDescent="0.25">
      <c r="B29" s="79">
        <f>ROW()-ROW(Register[[#Headers],[Ind]])</f>
        <v>26</v>
      </c>
      <c r="C29" s="89" t="str">
        <f>IF(ISBLANK(Register[[#This Row],[IN Token]]),"",Register[[#This Row],[Ind]])</f>
        <v/>
      </c>
      <c r="D29" s="147"/>
      <c r="E29" s="80"/>
      <c r="F29" s="140"/>
      <c r="G29" s="80"/>
      <c r="H29" s="140"/>
      <c r="I29" s="92" t="str">
        <f t="array" aca="1" ref="I29" ca="1">IFERROR(IF(Register[[#This Row],[OUT Token]]="USD",Register[[#This Row],[OUT Quantity]],
      SUMPRODUCT($J$3:J28,
      IF(IF($E$3:E28 = Register[[#This Row],[OUT Token]],Register[[#This Row],[OUT Quantity]]-$L$3:L28+Register[[#This Row],[OUT Total Before Sale]]+$F$3:F28,0)  &gt;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 IF(IF($E$3:E28 = Register[[#This Row],[OUT Token]],Register[[#This Row],[OUT Quantity]]-$L$3:L28+Register[[#This Row],[OUT Total Before Sale]]+$F$3:F28,1) &lt;0,0,
           IF($E$3:E28 = Register[[#This Row],[OUT Token]],Register[[#This Row],[OUT Quantity]]-$L$3:L28+Register[[#This Row],[OUT Total Before Sale]]+$F$3:F28,0)))))/Register[[#This Row],[OUT Quantity]],"")</f>
        <v/>
      </c>
      <c r="J29" s="92" t="str">
        <f ca="1">IFERROR(Register[[#This Row],[OUT Book Price]]*Register[[#This Row],[OUT Quantity]]/Register[[#This Row],[IN Quantity]],"")</f>
        <v/>
      </c>
      <c r="K29" s="92" t="str">
        <f>IFERROR(IF(Register[[#This Row],[IN Token]]="USD",Register[[#This Row],[IN Quantity]]*(1-Register[[#This Row],[IN Price]]),""),"")</f>
        <v/>
      </c>
      <c r="L29" s="81" t="str">
        <f t="array" aca="1" ref="L2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9" s="81" t="str">
        <f t="array" ref="N29">IF(Register[[#This Row],[Batch]]="","",Register[[#This Row],[OUT Total After Sale]]-Register[[#This Row],[OUT Quantity]])</f>
        <v/>
      </c>
      <c r="O29" s="82" t="str">
        <f t="array" aca="1" ref="O2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0" spans="2:15" x14ac:dyDescent="0.25">
      <c r="B30" s="79">
        <f>ROW()-ROW(Register[[#Headers],[Ind]])</f>
        <v>27</v>
      </c>
      <c r="C30" s="89" t="str">
        <f>IF(ISBLANK(Register[[#This Row],[IN Token]]),"",Register[[#This Row],[Ind]])</f>
        <v/>
      </c>
      <c r="D30" s="147"/>
      <c r="E30" s="80"/>
      <c r="F30" s="140"/>
      <c r="G30" s="80"/>
      <c r="H30" s="140"/>
      <c r="I30" s="92" t="str">
        <f t="array" aca="1" ref="I30" ca="1">IFERROR(IF(Register[[#This Row],[OUT Token]]="USD",Register[[#This Row],[OUT Quantity]],
      SUMPRODUCT($J$3:J29,
      IF(IF($E$3:E29 = Register[[#This Row],[OUT Token]],Register[[#This Row],[OUT Quantity]]-$L$3:L29+Register[[#This Row],[OUT Total Before Sale]]+$F$3:F29,0)  &gt;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 IF(IF($E$3:E29 = Register[[#This Row],[OUT Token]],Register[[#This Row],[OUT Quantity]]-$L$3:L29+Register[[#This Row],[OUT Total Before Sale]]+$F$3:F29,1) &lt;0,0,
           IF($E$3:E29 = Register[[#This Row],[OUT Token]],Register[[#This Row],[OUT Quantity]]-$L$3:L29+Register[[#This Row],[OUT Total Before Sale]]+$F$3:F29,0)))))/Register[[#This Row],[OUT Quantity]],"")</f>
        <v/>
      </c>
      <c r="J30" s="92" t="str">
        <f ca="1">IFERROR(Register[[#This Row],[OUT Book Price]]*Register[[#This Row],[OUT Quantity]]/Register[[#This Row],[IN Quantity]],"")</f>
        <v/>
      </c>
      <c r="K30" s="92" t="str">
        <f>IFERROR(IF(Register[[#This Row],[IN Token]]="USD",Register[[#This Row],[IN Quantity]]*(1-Register[[#This Row],[IN Price]]),""),"")</f>
        <v/>
      </c>
      <c r="L30" s="81" t="str">
        <f t="array" aca="1" ref="L3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0" s="81" t="str">
        <f t="array" ref="N30">IF(Register[[#This Row],[Batch]]="","",Register[[#This Row],[OUT Total After Sale]]-Register[[#This Row],[OUT Quantity]])</f>
        <v/>
      </c>
      <c r="O30" s="82" t="str">
        <f t="array" aca="1" ref="O3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1" spans="2:15" x14ac:dyDescent="0.25">
      <c r="B31" s="79">
        <f>ROW()-ROW(Register[[#Headers],[Ind]])</f>
        <v>28</v>
      </c>
      <c r="C31" s="89" t="str">
        <f>IF(ISBLANK(Register[[#This Row],[IN Token]]),"",Register[[#This Row],[Ind]])</f>
        <v/>
      </c>
      <c r="D31" s="147"/>
      <c r="E31" s="80"/>
      <c r="F31" s="140"/>
      <c r="G31" s="80"/>
      <c r="H31" s="140"/>
      <c r="I31" s="92" t="str">
        <f t="array" aca="1" ref="I31" ca="1">IFERROR(IF(Register[[#This Row],[OUT Token]]="USD",Register[[#This Row],[OUT Quantity]],
      SUMPRODUCT($J$3:J30,
      IF(IF($E$3:E30 = Register[[#This Row],[OUT Token]],Register[[#This Row],[OUT Quantity]]-$L$3:L30+Register[[#This Row],[OUT Total Before Sale]]+$F$3:F30,0)  &gt;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 IF(IF($E$3:E30 = Register[[#This Row],[OUT Token]],Register[[#This Row],[OUT Quantity]]-$L$3:L30+Register[[#This Row],[OUT Total Before Sale]]+$F$3:F30,1) &lt;0,0,
           IF($E$3:E30 = Register[[#This Row],[OUT Token]],Register[[#This Row],[OUT Quantity]]-$L$3:L30+Register[[#This Row],[OUT Total Before Sale]]+$F$3:F30,0)))))/Register[[#This Row],[OUT Quantity]],"")</f>
        <v/>
      </c>
      <c r="J31" s="92" t="str">
        <f ca="1">IFERROR(Register[[#This Row],[OUT Book Price]]*Register[[#This Row],[OUT Quantity]]/Register[[#This Row],[IN Quantity]],"")</f>
        <v/>
      </c>
      <c r="K31" s="92" t="str">
        <f>IFERROR(IF(Register[[#This Row],[IN Token]]="USD",Register[[#This Row],[IN Quantity]]*(1-Register[[#This Row],[IN Price]]),""),"")</f>
        <v/>
      </c>
      <c r="L31" s="81" t="str">
        <f t="array" aca="1" ref="L3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1" s="81" t="str">
        <f t="array" ref="N31">IF(Register[[#This Row],[Batch]]="","",Register[[#This Row],[OUT Total After Sale]]-Register[[#This Row],[OUT Quantity]])</f>
        <v/>
      </c>
      <c r="O31" s="82" t="str">
        <f t="array" aca="1" ref="O3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2" spans="2:15" x14ac:dyDescent="0.25">
      <c r="B32" s="79">
        <f>ROW()-ROW(Register[[#Headers],[Ind]])</f>
        <v>29</v>
      </c>
      <c r="C32" s="89" t="str">
        <f>IF(ISBLANK(Register[[#This Row],[IN Token]]),"",Register[[#This Row],[Ind]])</f>
        <v/>
      </c>
      <c r="D32" s="147"/>
      <c r="E32" s="80"/>
      <c r="F32" s="140"/>
      <c r="G32" s="80"/>
      <c r="H32" s="140"/>
      <c r="I32" s="92" t="str">
        <f t="array" aca="1" ref="I32" ca="1">IFERROR(IF(Register[[#This Row],[OUT Token]]="USD",Register[[#This Row],[OUT Quantity]],
      SUMPRODUCT($J$3:J31,
      IF(IF($E$3:E31 = Register[[#This Row],[OUT Token]],Register[[#This Row],[OUT Quantity]]-$L$3:L31+Register[[#This Row],[OUT Total Before Sale]]+$F$3:F31,0)  &gt;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 IF(IF($E$3:E31 = Register[[#This Row],[OUT Token]],Register[[#This Row],[OUT Quantity]]-$L$3:L31+Register[[#This Row],[OUT Total Before Sale]]+$F$3:F31,1) &lt;0,0,
           IF($E$3:E31 = Register[[#This Row],[OUT Token]],Register[[#This Row],[OUT Quantity]]-$L$3:L31+Register[[#This Row],[OUT Total Before Sale]]+$F$3:F31,0)))))/Register[[#This Row],[OUT Quantity]],"")</f>
        <v/>
      </c>
      <c r="J32" s="92" t="str">
        <f ca="1">IFERROR(Register[[#This Row],[OUT Book Price]]*Register[[#This Row],[OUT Quantity]]/Register[[#This Row],[IN Quantity]],"")</f>
        <v/>
      </c>
      <c r="K32" s="92" t="str">
        <f>IFERROR(IF(Register[[#This Row],[IN Token]]="USD",Register[[#This Row],[IN Quantity]]*(1-Register[[#This Row],[IN Price]]),""),"")</f>
        <v/>
      </c>
      <c r="L32" s="81" t="str">
        <f t="array" aca="1" ref="L3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2" s="81" t="str">
        <f t="array" ref="N32">IF(Register[[#This Row],[Batch]]="","",Register[[#This Row],[OUT Total After Sale]]-Register[[#This Row],[OUT Quantity]])</f>
        <v/>
      </c>
      <c r="O32" s="82" t="str">
        <f t="array" aca="1" ref="O3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3" spans="2:15" x14ac:dyDescent="0.25">
      <c r="B33" s="79">
        <f>ROW()-ROW(Register[[#Headers],[Ind]])</f>
        <v>30</v>
      </c>
      <c r="C33" s="89" t="str">
        <f>IF(ISBLANK(Register[[#This Row],[IN Token]]),"",Register[[#This Row],[Ind]])</f>
        <v/>
      </c>
      <c r="D33" s="147"/>
      <c r="E33" s="80"/>
      <c r="F33" s="140"/>
      <c r="G33" s="80"/>
      <c r="H33" s="140"/>
      <c r="I33" s="92" t="str">
        <f t="array" aca="1" ref="I33" ca="1">IFERROR(IF(Register[[#This Row],[OUT Token]]="USD",Register[[#This Row],[OUT Quantity]],
      SUMPRODUCT($J$3:J32,
      IF(IF($E$3:E32 = Register[[#This Row],[OUT Token]],Register[[#This Row],[OUT Quantity]]-$L$3:L32+Register[[#This Row],[OUT Total Before Sale]]+$F$3:F32,0)  &gt;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 IF(IF($E$3:E32 = Register[[#This Row],[OUT Token]],Register[[#This Row],[OUT Quantity]]-$L$3:L32+Register[[#This Row],[OUT Total Before Sale]]+$F$3:F32,1) &lt;0,0,
           IF($E$3:E32 = Register[[#This Row],[OUT Token]],Register[[#This Row],[OUT Quantity]]-$L$3:L32+Register[[#This Row],[OUT Total Before Sale]]+$F$3:F32,0)))))/Register[[#This Row],[OUT Quantity]],"")</f>
        <v/>
      </c>
      <c r="J33" s="92" t="str">
        <f ca="1">IFERROR(Register[[#This Row],[OUT Book Price]]*Register[[#This Row],[OUT Quantity]]/Register[[#This Row],[IN Quantity]],"")</f>
        <v/>
      </c>
      <c r="K33" s="92" t="str">
        <f>IFERROR(IF(Register[[#This Row],[IN Token]]="USD",Register[[#This Row],[IN Quantity]]*(1-Register[[#This Row],[IN Price]]),""),"")</f>
        <v/>
      </c>
      <c r="L33" s="81" t="str">
        <f t="array" aca="1" ref="L3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3" s="81" t="str">
        <f t="array" ref="N33">IF(Register[[#This Row],[Batch]]="","",Register[[#This Row],[OUT Total After Sale]]-Register[[#This Row],[OUT Quantity]])</f>
        <v/>
      </c>
      <c r="O33" s="82" t="str">
        <f t="array" aca="1" ref="O3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4" spans="2:15" x14ac:dyDescent="0.25">
      <c r="B34" s="79">
        <f>ROW()-ROW(Register[[#Headers],[Ind]])</f>
        <v>31</v>
      </c>
      <c r="C34" s="89" t="str">
        <f>IF(ISBLANK(Register[[#This Row],[IN Token]]),"",Register[[#This Row],[Ind]])</f>
        <v/>
      </c>
      <c r="D34" s="147"/>
      <c r="E34" s="80"/>
      <c r="F34" s="140"/>
      <c r="G34" s="80"/>
      <c r="H34" s="140"/>
      <c r="I34" s="92" t="str">
        <f t="array" aca="1" ref="I34" ca="1">IFERROR(IF(Register[[#This Row],[OUT Token]]="USD",Register[[#This Row],[OUT Quantity]],
      SUMPRODUCT($J$3:J33,
      IF(IF($E$3:E33 = Register[[#This Row],[OUT Token]],Register[[#This Row],[OUT Quantity]]-$L$3:L33+Register[[#This Row],[OUT Total Before Sale]]+$F$3:F33,0)  &gt;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 IF(IF($E$3:E33 = Register[[#This Row],[OUT Token]],Register[[#This Row],[OUT Quantity]]-$L$3:L33+Register[[#This Row],[OUT Total Before Sale]]+$F$3:F33,1) &lt;0,0,
           IF($E$3:E33 = Register[[#This Row],[OUT Token]],Register[[#This Row],[OUT Quantity]]-$L$3:L33+Register[[#This Row],[OUT Total Before Sale]]+$F$3:F33,0)))))/Register[[#This Row],[OUT Quantity]],"")</f>
        <v/>
      </c>
      <c r="J34" s="92" t="str">
        <f ca="1">IFERROR(Register[[#This Row],[OUT Book Price]]*Register[[#This Row],[OUT Quantity]]/Register[[#This Row],[IN Quantity]],"")</f>
        <v/>
      </c>
      <c r="K34" s="92" t="str">
        <f>IFERROR(IF(Register[[#This Row],[IN Token]]="USD",Register[[#This Row],[IN Quantity]]*(1-Register[[#This Row],[IN Price]]),""),"")</f>
        <v/>
      </c>
      <c r="L34" s="81" t="str">
        <f t="array" aca="1" ref="L3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4" s="81" t="str">
        <f t="array" ref="N34">IF(Register[[#This Row],[Batch]]="","",Register[[#This Row],[OUT Total After Sale]]-Register[[#This Row],[OUT Quantity]])</f>
        <v/>
      </c>
      <c r="O34" s="82" t="str">
        <f t="array" aca="1" ref="O3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5" spans="2:15" x14ac:dyDescent="0.25">
      <c r="B35" s="79">
        <f>ROW()-ROW(Register[[#Headers],[Ind]])</f>
        <v>32</v>
      </c>
      <c r="C35" s="89" t="str">
        <f>IF(ISBLANK(Register[[#This Row],[IN Token]]),"",Register[[#This Row],[Ind]])</f>
        <v/>
      </c>
      <c r="D35" s="147"/>
      <c r="E35" s="80"/>
      <c r="F35" s="140"/>
      <c r="G35" s="80"/>
      <c r="H35" s="140"/>
      <c r="I35" s="92" t="str">
        <f t="array" aca="1" ref="I35" ca="1">IFERROR(IF(Register[[#This Row],[OUT Token]]="USD",Register[[#This Row],[OUT Quantity]],
      SUMPRODUCT($J$3:J34,
      IF(IF($E$3:E34 = Register[[#This Row],[OUT Token]],Register[[#This Row],[OUT Quantity]]-$L$3:L34+Register[[#This Row],[OUT Total Before Sale]]+$F$3:F34,0)  &gt;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 IF(IF($E$3:E34 = Register[[#This Row],[OUT Token]],Register[[#This Row],[OUT Quantity]]-$L$3:L34+Register[[#This Row],[OUT Total Before Sale]]+$F$3:F34,1) &lt;0,0,
           IF($E$3:E34 = Register[[#This Row],[OUT Token]],Register[[#This Row],[OUT Quantity]]-$L$3:L34+Register[[#This Row],[OUT Total Before Sale]]+$F$3:F34,0)))))/Register[[#This Row],[OUT Quantity]],"")</f>
        <v/>
      </c>
      <c r="J35" s="92" t="str">
        <f ca="1">IFERROR(Register[[#This Row],[OUT Book Price]]*Register[[#This Row],[OUT Quantity]]/Register[[#This Row],[IN Quantity]],"")</f>
        <v/>
      </c>
      <c r="K35" s="92" t="str">
        <f>IFERROR(IF(Register[[#This Row],[IN Token]]="USD",Register[[#This Row],[IN Quantity]]*(1-Register[[#This Row],[IN Price]]),""),"")</f>
        <v/>
      </c>
      <c r="L35" s="81" t="str">
        <f t="array" aca="1" ref="L3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5" s="81" t="str">
        <f t="array" ref="N35">IF(Register[[#This Row],[Batch]]="","",Register[[#This Row],[OUT Total After Sale]]-Register[[#This Row],[OUT Quantity]])</f>
        <v/>
      </c>
      <c r="O35" s="82" t="str">
        <f t="array" aca="1" ref="O3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6" spans="2:15" x14ac:dyDescent="0.25">
      <c r="B36" s="79">
        <f>ROW()-ROW(Register[[#Headers],[Ind]])</f>
        <v>33</v>
      </c>
      <c r="C36" s="89" t="str">
        <f>IF(ISBLANK(Register[[#This Row],[IN Token]]),"",Register[[#This Row],[Ind]])</f>
        <v/>
      </c>
      <c r="D36" s="147"/>
      <c r="E36" s="80"/>
      <c r="F36" s="140"/>
      <c r="G36" s="80"/>
      <c r="H36" s="140"/>
      <c r="I36" s="92" t="str">
        <f t="array" aca="1" ref="I36" ca="1">IFERROR(IF(Register[[#This Row],[OUT Token]]="USD",Register[[#This Row],[OUT Quantity]],
      SUMPRODUCT($J$3:J35,
      IF(IF($E$3:E35 = Register[[#This Row],[OUT Token]],Register[[#This Row],[OUT Quantity]]-$L$3:L35+Register[[#This Row],[OUT Total Before Sale]]+$F$3:F35,0)  &gt;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 IF(IF($E$3:E35 = Register[[#This Row],[OUT Token]],Register[[#This Row],[OUT Quantity]]-$L$3:L35+Register[[#This Row],[OUT Total Before Sale]]+$F$3:F35,1) &lt;0,0,
           IF($E$3:E35 = Register[[#This Row],[OUT Token]],Register[[#This Row],[OUT Quantity]]-$L$3:L35+Register[[#This Row],[OUT Total Before Sale]]+$F$3:F35,0)))))/Register[[#This Row],[OUT Quantity]],"")</f>
        <v/>
      </c>
      <c r="J36" s="92" t="str">
        <f ca="1">IFERROR(Register[[#This Row],[OUT Book Price]]*Register[[#This Row],[OUT Quantity]]/Register[[#This Row],[IN Quantity]],"")</f>
        <v/>
      </c>
      <c r="K36" s="92" t="str">
        <f>IFERROR(IF(Register[[#This Row],[IN Token]]="USD",Register[[#This Row],[IN Quantity]]*(1-Register[[#This Row],[IN Price]]),""),"")</f>
        <v/>
      </c>
      <c r="L36" s="81" t="str">
        <f t="array" aca="1" ref="L3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6" s="81" t="str">
        <f t="array" ref="N36">IF(Register[[#This Row],[Batch]]="","",Register[[#This Row],[OUT Total After Sale]]-Register[[#This Row],[OUT Quantity]])</f>
        <v/>
      </c>
      <c r="O36" s="82" t="str">
        <f t="array" aca="1" ref="O3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7" spans="2:15" x14ac:dyDescent="0.25">
      <c r="B37" s="79">
        <f>ROW()-ROW(Register[[#Headers],[Ind]])</f>
        <v>34</v>
      </c>
      <c r="C37" s="89" t="str">
        <f>IF(ISBLANK(Register[[#This Row],[IN Token]]),"",Register[[#This Row],[Ind]])</f>
        <v/>
      </c>
      <c r="D37" s="147"/>
      <c r="E37" s="80"/>
      <c r="F37" s="140"/>
      <c r="G37" s="80"/>
      <c r="H37" s="140"/>
      <c r="I37" s="92" t="str">
        <f t="array" aca="1" ref="I37" ca="1">IFERROR(IF(Register[[#This Row],[OUT Token]]="USD",Register[[#This Row],[OUT Quantity]],
      SUMPRODUCT($J$3:J36,
      IF(IF($E$3:E36 = Register[[#This Row],[OUT Token]],Register[[#This Row],[OUT Quantity]]-$L$3:L36+Register[[#This Row],[OUT Total Before Sale]]+$F$3:F36,0)  &gt;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 IF(IF($E$3:E36 = Register[[#This Row],[OUT Token]],Register[[#This Row],[OUT Quantity]]-$L$3:L36+Register[[#This Row],[OUT Total Before Sale]]+$F$3:F36,1) &lt;0,0,
           IF($E$3:E36 = Register[[#This Row],[OUT Token]],Register[[#This Row],[OUT Quantity]]-$L$3:L36+Register[[#This Row],[OUT Total Before Sale]]+$F$3:F36,0)))))/Register[[#This Row],[OUT Quantity]],"")</f>
        <v/>
      </c>
      <c r="J37" s="92" t="str">
        <f ca="1">IFERROR(Register[[#This Row],[OUT Book Price]]*Register[[#This Row],[OUT Quantity]]/Register[[#This Row],[IN Quantity]],"")</f>
        <v/>
      </c>
      <c r="K37" s="92" t="str">
        <f>IFERROR(IF(Register[[#This Row],[IN Token]]="USD",Register[[#This Row],[IN Quantity]]*(1-Register[[#This Row],[IN Price]]),""),"")</f>
        <v/>
      </c>
      <c r="L37" s="81" t="str">
        <f t="array" aca="1" ref="L3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7" s="81" t="str">
        <f t="array" ref="N37">IF(Register[[#This Row],[Batch]]="","",Register[[#This Row],[OUT Total After Sale]]-Register[[#This Row],[OUT Quantity]])</f>
        <v/>
      </c>
      <c r="O37" s="82" t="str">
        <f t="array" aca="1" ref="O3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8" spans="2:15" x14ac:dyDescent="0.25">
      <c r="B38" s="79">
        <f>ROW()-ROW(Register[[#Headers],[Ind]])</f>
        <v>35</v>
      </c>
      <c r="C38" s="89" t="str">
        <f>IF(ISBLANK(Register[[#This Row],[IN Token]]),"",Register[[#This Row],[Ind]])</f>
        <v/>
      </c>
      <c r="D38" s="147"/>
      <c r="E38" s="80"/>
      <c r="F38" s="140"/>
      <c r="G38" s="80"/>
      <c r="H38" s="140"/>
      <c r="I38" s="92" t="str">
        <f t="array" aca="1" ref="I38" ca="1">IFERROR(IF(Register[[#This Row],[OUT Token]]="USD",Register[[#This Row],[OUT Quantity]],
      SUMPRODUCT($J$3:J37,
      IF(IF($E$3:E37 = Register[[#This Row],[OUT Token]],Register[[#This Row],[OUT Quantity]]-$L$3:L37+Register[[#This Row],[OUT Total Before Sale]]+$F$3:F37,0)  &gt;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 IF(IF($E$3:E37 = Register[[#This Row],[OUT Token]],Register[[#This Row],[OUT Quantity]]-$L$3:L37+Register[[#This Row],[OUT Total Before Sale]]+$F$3:F37,1) &lt;0,0,
           IF($E$3:E37 = Register[[#This Row],[OUT Token]],Register[[#This Row],[OUT Quantity]]-$L$3:L37+Register[[#This Row],[OUT Total Before Sale]]+$F$3:F37,0)))))/Register[[#This Row],[OUT Quantity]],"")</f>
        <v/>
      </c>
      <c r="J38" s="92" t="str">
        <f ca="1">IFERROR(Register[[#This Row],[OUT Book Price]]*Register[[#This Row],[OUT Quantity]]/Register[[#This Row],[IN Quantity]],"")</f>
        <v/>
      </c>
      <c r="K38" s="92" t="str">
        <f>IFERROR(IF(Register[[#This Row],[IN Token]]="USD",Register[[#This Row],[IN Quantity]]*(1-Register[[#This Row],[IN Price]]),""),"")</f>
        <v/>
      </c>
      <c r="L38" s="81" t="str">
        <f t="array" aca="1" ref="L3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8" s="81" t="str">
        <f t="array" ref="N38">IF(Register[[#This Row],[Batch]]="","",Register[[#This Row],[OUT Total After Sale]]-Register[[#This Row],[OUT Quantity]])</f>
        <v/>
      </c>
      <c r="O38" s="82" t="str">
        <f t="array" aca="1" ref="O3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9" spans="2:15" x14ac:dyDescent="0.25">
      <c r="B39" s="79">
        <f>ROW()-ROW(Register[[#Headers],[Ind]])</f>
        <v>36</v>
      </c>
      <c r="C39" s="89" t="str">
        <f>IF(ISBLANK(Register[[#This Row],[IN Token]]),"",Register[[#This Row],[Ind]])</f>
        <v/>
      </c>
      <c r="D39" s="147"/>
      <c r="E39" s="80"/>
      <c r="F39" s="140"/>
      <c r="G39" s="80"/>
      <c r="H39" s="140"/>
      <c r="I39" s="92" t="str">
        <f t="array" aca="1" ref="I39" ca="1">IFERROR(IF(Register[[#This Row],[OUT Token]]="USD",Register[[#This Row],[OUT Quantity]],
      SUMPRODUCT($J$3:J38,
      IF(IF($E$3:E38 = Register[[#This Row],[OUT Token]],Register[[#This Row],[OUT Quantity]]-$L$3:L38+Register[[#This Row],[OUT Total Before Sale]]+$F$3:F38,0)  &gt;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 IF(IF($E$3:E38 = Register[[#This Row],[OUT Token]],Register[[#This Row],[OUT Quantity]]-$L$3:L38+Register[[#This Row],[OUT Total Before Sale]]+$F$3:F38,1) &lt;0,0,
           IF($E$3:E38 = Register[[#This Row],[OUT Token]],Register[[#This Row],[OUT Quantity]]-$L$3:L38+Register[[#This Row],[OUT Total Before Sale]]+$F$3:F38,0)))))/Register[[#This Row],[OUT Quantity]],"")</f>
        <v/>
      </c>
      <c r="J39" s="92" t="str">
        <f ca="1">IFERROR(Register[[#This Row],[OUT Book Price]]*Register[[#This Row],[OUT Quantity]]/Register[[#This Row],[IN Quantity]],"")</f>
        <v/>
      </c>
      <c r="K39" s="92" t="str">
        <f>IFERROR(IF(Register[[#This Row],[IN Token]]="USD",Register[[#This Row],[IN Quantity]]*(1-Register[[#This Row],[IN Price]]),""),"")</f>
        <v/>
      </c>
      <c r="L39" s="81" t="str">
        <f t="array" aca="1" ref="L3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9" s="81" t="str">
        <f t="array" ref="N39">IF(Register[[#This Row],[Batch]]="","",Register[[#This Row],[OUT Total After Sale]]-Register[[#This Row],[OUT Quantity]])</f>
        <v/>
      </c>
      <c r="O39" s="82" t="str">
        <f t="array" aca="1" ref="O3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0" spans="2:15" x14ac:dyDescent="0.25">
      <c r="B40" s="79">
        <f>ROW()-ROW(Register[[#Headers],[Ind]])</f>
        <v>37</v>
      </c>
      <c r="C40" s="89" t="str">
        <f>IF(ISBLANK(Register[[#This Row],[IN Token]]),"",Register[[#This Row],[Ind]])</f>
        <v/>
      </c>
      <c r="D40" s="147"/>
      <c r="E40" s="80"/>
      <c r="F40" s="140"/>
      <c r="G40" s="80"/>
      <c r="H40" s="140"/>
      <c r="I40" s="92" t="str">
        <f t="array" aca="1" ref="I40" ca="1">IFERROR(IF(Register[[#This Row],[OUT Token]]="USD",Register[[#This Row],[OUT Quantity]],
      SUMPRODUCT($J$3:J39,
      IF(IF($E$3:E39 = Register[[#This Row],[OUT Token]],Register[[#This Row],[OUT Quantity]]-$L$3:L39+Register[[#This Row],[OUT Total Before Sale]]+$F$3:F39,0)  &gt;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 IF(IF($E$3:E39 = Register[[#This Row],[OUT Token]],Register[[#This Row],[OUT Quantity]]-$L$3:L39+Register[[#This Row],[OUT Total Before Sale]]+$F$3:F39,1) &lt;0,0,
           IF($E$3:E39 = Register[[#This Row],[OUT Token]],Register[[#This Row],[OUT Quantity]]-$L$3:L39+Register[[#This Row],[OUT Total Before Sale]]+$F$3:F39,0)))))/Register[[#This Row],[OUT Quantity]],"")</f>
        <v/>
      </c>
      <c r="J40" s="92" t="str">
        <f ca="1">IFERROR(Register[[#This Row],[OUT Book Price]]*Register[[#This Row],[OUT Quantity]]/Register[[#This Row],[IN Quantity]],"")</f>
        <v/>
      </c>
      <c r="K40" s="92" t="str">
        <f>IFERROR(IF(Register[[#This Row],[IN Token]]="USD",Register[[#This Row],[IN Quantity]]*(1-Register[[#This Row],[IN Price]]),""),"")</f>
        <v/>
      </c>
      <c r="L40" s="81" t="str">
        <f t="array" aca="1" ref="L4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0" s="81" t="str">
        <f t="array" ref="N40">IF(Register[[#This Row],[Batch]]="","",Register[[#This Row],[OUT Total After Sale]]-Register[[#This Row],[OUT Quantity]])</f>
        <v/>
      </c>
      <c r="O40" s="82" t="str">
        <f t="array" aca="1" ref="O4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1" spans="2:15" x14ac:dyDescent="0.25">
      <c r="B41" s="79">
        <f>ROW()-ROW(Register[[#Headers],[Ind]])</f>
        <v>38</v>
      </c>
      <c r="C41" s="89" t="str">
        <f>IF(ISBLANK(Register[[#This Row],[IN Token]]),"",Register[[#This Row],[Ind]])</f>
        <v/>
      </c>
      <c r="D41" s="147"/>
      <c r="E41" s="80"/>
      <c r="F41" s="140"/>
      <c r="G41" s="80"/>
      <c r="H41" s="140"/>
      <c r="I41" s="92" t="str">
        <f t="array" aca="1" ref="I41" ca="1">IFERROR(IF(Register[[#This Row],[OUT Token]]="USD",Register[[#This Row],[OUT Quantity]],
      SUMPRODUCT($J$3:J40,
      IF(IF($E$3:E40 = Register[[#This Row],[OUT Token]],Register[[#This Row],[OUT Quantity]]-$L$3:L40+Register[[#This Row],[OUT Total Before Sale]]+$F$3:F40,0)  &gt;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 IF(IF($E$3:E40 = Register[[#This Row],[OUT Token]],Register[[#This Row],[OUT Quantity]]-$L$3:L40+Register[[#This Row],[OUT Total Before Sale]]+$F$3:F40,1) &lt;0,0,
           IF($E$3:E40 = Register[[#This Row],[OUT Token]],Register[[#This Row],[OUT Quantity]]-$L$3:L40+Register[[#This Row],[OUT Total Before Sale]]+$F$3:F40,0)))))/Register[[#This Row],[OUT Quantity]],"")</f>
        <v/>
      </c>
      <c r="J41" s="92" t="str">
        <f ca="1">IFERROR(Register[[#This Row],[OUT Book Price]]*Register[[#This Row],[OUT Quantity]]/Register[[#This Row],[IN Quantity]],"")</f>
        <v/>
      </c>
      <c r="K41" s="92" t="str">
        <f>IFERROR(IF(Register[[#This Row],[IN Token]]="USD",Register[[#This Row],[IN Quantity]]*(1-Register[[#This Row],[IN Price]]),""),"")</f>
        <v/>
      </c>
      <c r="L41" s="81" t="str">
        <f t="array" aca="1" ref="L4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1" s="81" t="str">
        <f t="array" ref="N41">IF(Register[[#This Row],[Batch]]="","",Register[[#This Row],[OUT Total After Sale]]-Register[[#This Row],[OUT Quantity]])</f>
        <v/>
      </c>
      <c r="O41" s="82" t="str">
        <f t="array" aca="1" ref="O4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2" spans="2:15" x14ac:dyDescent="0.25">
      <c r="B42" s="79">
        <f>ROW()-ROW(Register[[#Headers],[Ind]])</f>
        <v>39</v>
      </c>
      <c r="C42" s="89" t="str">
        <f>IF(ISBLANK(Register[[#This Row],[IN Token]]),"",Register[[#This Row],[Ind]])</f>
        <v/>
      </c>
      <c r="D42" s="147"/>
      <c r="E42" s="80"/>
      <c r="F42" s="140"/>
      <c r="G42" s="80"/>
      <c r="H42" s="140"/>
      <c r="I42" s="92" t="str">
        <f t="array" aca="1" ref="I42" ca="1">IFERROR(IF(Register[[#This Row],[OUT Token]]="USD",Register[[#This Row],[OUT Quantity]],
      SUMPRODUCT($J$3:J41,
      IF(IF($E$3:E41 = Register[[#This Row],[OUT Token]],Register[[#This Row],[OUT Quantity]]-$L$3:L41+Register[[#This Row],[OUT Total Before Sale]]+$F$3:F41,0)  &gt;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 IF(IF($E$3:E41 = Register[[#This Row],[OUT Token]],Register[[#This Row],[OUT Quantity]]-$L$3:L41+Register[[#This Row],[OUT Total Before Sale]]+$F$3:F41,1) &lt;0,0,
           IF($E$3:E41 = Register[[#This Row],[OUT Token]],Register[[#This Row],[OUT Quantity]]-$L$3:L41+Register[[#This Row],[OUT Total Before Sale]]+$F$3:F41,0)))))/Register[[#This Row],[OUT Quantity]],"")</f>
        <v/>
      </c>
      <c r="J42" s="92" t="str">
        <f ca="1">IFERROR(Register[[#This Row],[OUT Book Price]]*Register[[#This Row],[OUT Quantity]]/Register[[#This Row],[IN Quantity]],"")</f>
        <v/>
      </c>
      <c r="K42" s="92" t="str">
        <f>IFERROR(IF(Register[[#This Row],[IN Token]]="USD",Register[[#This Row],[IN Quantity]]*(1-Register[[#This Row],[IN Price]]),""),"")</f>
        <v/>
      </c>
      <c r="L42" s="81" t="str">
        <f t="array" aca="1" ref="L4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2" s="81" t="str">
        <f t="array" ref="N42">IF(Register[[#This Row],[Batch]]="","",Register[[#This Row],[OUT Total After Sale]]-Register[[#This Row],[OUT Quantity]])</f>
        <v/>
      </c>
      <c r="O42" s="82" t="str">
        <f t="array" aca="1" ref="O4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3" spans="2:15" x14ac:dyDescent="0.25">
      <c r="B43" s="79">
        <f>ROW()-ROW(Register[[#Headers],[Ind]])</f>
        <v>40</v>
      </c>
      <c r="C43" s="89" t="str">
        <f>IF(ISBLANK(Register[[#This Row],[IN Token]]),"",Register[[#This Row],[Ind]])</f>
        <v/>
      </c>
      <c r="D43" s="147"/>
      <c r="E43" s="80"/>
      <c r="F43" s="140"/>
      <c r="G43" s="80"/>
      <c r="H43" s="140"/>
      <c r="I43" s="92" t="str">
        <f t="array" aca="1" ref="I43" ca="1">IFERROR(IF(Register[[#This Row],[OUT Token]]="USD",Register[[#This Row],[OUT Quantity]],
      SUMPRODUCT($J$3:J42,
      IF(IF($E$3:E42 = Register[[#This Row],[OUT Token]],Register[[#This Row],[OUT Quantity]]-$L$3:L42+Register[[#This Row],[OUT Total Before Sale]]+$F$3:F42,0)  &gt;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 IF(IF($E$3:E42 = Register[[#This Row],[OUT Token]],Register[[#This Row],[OUT Quantity]]-$L$3:L42+Register[[#This Row],[OUT Total Before Sale]]+$F$3:F42,1) &lt;0,0,
           IF($E$3:E42 = Register[[#This Row],[OUT Token]],Register[[#This Row],[OUT Quantity]]-$L$3:L42+Register[[#This Row],[OUT Total Before Sale]]+$F$3:F42,0)))))/Register[[#This Row],[OUT Quantity]],"")</f>
        <v/>
      </c>
      <c r="J43" s="92" t="str">
        <f ca="1">IFERROR(Register[[#This Row],[OUT Book Price]]*Register[[#This Row],[OUT Quantity]]/Register[[#This Row],[IN Quantity]],"")</f>
        <v/>
      </c>
      <c r="K43" s="92" t="str">
        <f>IFERROR(IF(Register[[#This Row],[IN Token]]="USD",Register[[#This Row],[IN Quantity]]*(1-Register[[#This Row],[IN Price]]),""),"")</f>
        <v/>
      </c>
      <c r="L43" s="81" t="str">
        <f t="array" aca="1" ref="L4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3" s="81" t="str">
        <f t="array" ref="N43">IF(Register[[#This Row],[Batch]]="","",Register[[#This Row],[OUT Total After Sale]]-Register[[#This Row],[OUT Quantity]])</f>
        <v/>
      </c>
      <c r="O43" s="82" t="str">
        <f t="array" aca="1" ref="O4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4" spans="2:15" x14ac:dyDescent="0.25">
      <c r="B44" s="79">
        <f>ROW()-ROW(Register[[#Headers],[Ind]])</f>
        <v>41</v>
      </c>
      <c r="C44" s="89" t="str">
        <f>IF(ISBLANK(Register[[#This Row],[IN Token]]),"",Register[[#This Row],[Ind]])</f>
        <v/>
      </c>
      <c r="D44" s="147"/>
      <c r="E44" s="80"/>
      <c r="F44" s="140"/>
      <c r="G44" s="80"/>
      <c r="H44" s="140"/>
      <c r="I44" s="92" t="str">
        <f t="array" aca="1" ref="I44" ca="1">IFERROR(IF(Register[[#This Row],[OUT Token]]="USD",Register[[#This Row],[OUT Quantity]],
      SUMPRODUCT($J$3:J43,
      IF(IF($E$3:E43 = Register[[#This Row],[OUT Token]],Register[[#This Row],[OUT Quantity]]-$L$3:L43+Register[[#This Row],[OUT Total Before Sale]]+$F$3:F43,0)  &gt;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 IF(IF($E$3:E43 = Register[[#This Row],[OUT Token]],Register[[#This Row],[OUT Quantity]]-$L$3:L43+Register[[#This Row],[OUT Total Before Sale]]+$F$3:F43,1) &lt;0,0,
           IF($E$3:E43 = Register[[#This Row],[OUT Token]],Register[[#This Row],[OUT Quantity]]-$L$3:L43+Register[[#This Row],[OUT Total Before Sale]]+$F$3:F43,0)))))/Register[[#This Row],[OUT Quantity]],"")</f>
        <v/>
      </c>
      <c r="J44" s="92" t="str">
        <f ca="1">IFERROR(Register[[#This Row],[OUT Book Price]]*Register[[#This Row],[OUT Quantity]]/Register[[#This Row],[IN Quantity]],"")</f>
        <v/>
      </c>
      <c r="K44" s="92" t="str">
        <f>IFERROR(IF(Register[[#This Row],[IN Token]]="USD",Register[[#This Row],[IN Quantity]]*(1-Register[[#This Row],[IN Price]]),""),"")</f>
        <v/>
      </c>
      <c r="L44" s="81" t="str">
        <f t="array" aca="1" ref="L4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4" s="81" t="str">
        <f t="array" ref="N44">IF(Register[[#This Row],[Batch]]="","",Register[[#This Row],[OUT Total After Sale]]-Register[[#This Row],[OUT Quantity]])</f>
        <v/>
      </c>
      <c r="O44" s="82" t="str">
        <f t="array" aca="1" ref="O4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5" spans="2:15" x14ac:dyDescent="0.25">
      <c r="B45" s="79">
        <f>ROW()-ROW(Register[[#Headers],[Ind]])</f>
        <v>42</v>
      </c>
      <c r="C45" s="89" t="str">
        <f>IF(ISBLANK(Register[[#This Row],[IN Token]]),"",Register[[#This Row],[Ind]])</f>
        <v/>
      </c>
      <c r="D45" s="147"/>
      <c r="E45" s="80"/>
      <c r="F45" s="140"/>
      <c r="G45" s="80"/>
      <c r="H45" s="140"/>
      <c r="I45" s="92" t="str">
        <f t="array" aca="1" ref="I45" ca="1">IFERROR(IF(Register[[#This Row],[OUT Token]]="USD",Register[[#This Row],[OUT Quantity]],
      SUMPRODUCT($J$3:J44,
      IF(IF($E$3:E44 = Register[[#This Row],[OUT Token]],Register[[#This Row],[OUT Quantity]]-$L$3:L44+Register[[#This Row],[OUT Total Before Sale]]+$F$3:F44,0)  &gt;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 IF(IF($E$3:E44 = Register[[#This Row],[OUT Token]],Register[[#This Row],[OUT Quantity]]-$L$3:L44+Register[[#This Row],[OUT Total Before Sale]]+$F$3:F44,1) &lt;0,0,
           IF($E$3:E44 = Register[[#This Row],[OUT Token]],Register[[#This Row],[OUT Quantity]]-$L$3:L44+Register[[#This Row],[OUT Total Before Sale]]+$F$3:F44,0)))))/Register[[#This Row],[OUT Quantity]],"")</f>
        <v/>
      </c>
      <c r="J45" s="92" t="str">
        <f ca="1">IFERROR(Register[[#This Row],[OUT Book Price]]*Register[[#This Row],[OUT Quantity]]/Register[[#This Row],[IN Quantity]],"")</f>
        <v/>
      </c>
      <c r="K45" s="92" t="str">
        <f>IFERROR(IF(Register[[#This Row],[IN Token]]="USD",Register[[#This Row],[IN Quantity]]*(1-Register[[#This Row],[IN Price]]),""),"")</f>
        <v/>
      </c>
      <c r="L45" s="81" t="str">
        <f t="array" aca="1" ref="L4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5" s="81" t="str">
        <f t="array" ref="N45">IF(Register[[#This Row],[Batch]]="","",Register[[#This Row],[OUT Total After Sale]]-Register[[#This Row],[OUT Quantity]])</f>
        <v/>
      </c>
      <c r="O45" s="82" t="str">
        <f t="array" aca="1" ref="O4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6" spans="2:15" x14ac:dyDescent="0.25">
      <c r="B46" s="79">
        <f>ROW()-ROW(Register[[#Headers],[Ind]])</f>
        <v>43</v>
      </c>
      <c r="C46" s="89" t="str">
        <f>IF(ISBLANK(Register[[#This Row],[IN Token]]),"",Register[[#This Row],[Ind]])</f>
        <v/>
      </c>
      <c r="D46" s="147"/>
      <c r="E46" s="80"/>
      <c r="F46" s="140"/>
      <c r="G46" s="80"/>
      <c r="H46" s="140"/>
      <c r="I46" s="92" t="str">
        <f t="array" aca="1" ref="I46" ca="1">IFERROR(IF(Register[[#This Row],[OUT Token]]="USD",Register[[#This Row],[OUT Quantity]],
      SUMPRODUCT($J$3:J45,
      IF(IF($E$3:E45 = Register[[#This Row],[OUT Token]],Register[[#This Row],[OUT Quantity]]-$L$3:L45+Register[[#This Row],[OUT Total Before Sale]]+$F$3:F45,0)  &gt;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 IF(IF($E$3:E45 = Register[[#This Row],[OUT Token]],Register[[#This Row],[OUT Quantity]]-$L$3:L45+Register[[#This Row],[OUT Total Before Sale]]+$F$3:F45,1) &lt;0,0,
           IF($E$3:E45 = Register[[#This Row],[OUT Token]],Register[[#This Row],[OUT Quantity]]-$L$3:L45+Register[[#This Row],[OUT Total Before Sale]]+$F$3:F45,0)))))/Register[[#This Row],[OUT Quantity]],"")</f>
        <v/>
      </c>
      <c r="J46" s="92" t="str">
        <f ca="1">IFERROR(Register[[#This Row],[OUT Book Price]]*Register[[#This Row],[OUT Quantity]]/Register[[#This Row],[IN Quantity]],"")</f>
        <v/>
      </c>
      <c r="K46" s="92" t="str">
        <f>IFERROR(IF(Register[[#This Row],[IN Token]]="USD",Register[[#This Row],[IN Quantity]]*(1-Register[[#This Row],[IN Price]]),""),"")</f>
        <v/>
      </c>
      <c r="L46" s="81" t="str">
        <f t="array" aca="1" ref="L4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6" s="81" t="str">
        <f t="array" ref="N46">IF(Register[[#This Row],[Batch]]="","",Register[[#This Row],[OUT Total After Sale]]-Register[[#This Row],[OUT Quantity]])</f>
        <v/>
      </c>
      <c r="O46" s="82" t="str">
        <f t="array" aca="1" ref="O4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7" spans="2:15" x14ac:dyDescent="0.25">
      <c r="B47" s="79">
        <f>ROW()-ROW(Register[[#Headers],[Ind]])</f>
        <v>44</v>
      </c>
      <c r="C47" s="89" t="str">
        <f>IF(ISBLANK(Register[[#This Row],[IN Token]]),"",Register[[#This Row],[Ind]])</f>
        <v/>
      </c>
      <c r="D47" s="147"/>
      <c r="E47" s="80"/>
      <c r="F47" s="140"/>
      <c r="G47" s="80"/>
      <c r="H47" s="140"/>
      <c r="I47" s="92" t="str">
        <f t="array" aca="1" ref="I47" ca="1">IFERROR(IF(Register[[#This Row],[OUT Token]]="USD",Register[[#This Row],[OUT Quantity]],
      SUMPRODUCT($J$3:J46,
      IF(IF($E$3:E46 = Register[[#This Row],[OUT Token]],Register[[#This Row],[OUT Quantity]]-$L$3:L46+Register[[#This Row],[OUT Total Before Sale]]+$F$3:F46,0)  &gt;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 IF(IF($E$3:E46 = Register[[#This Row],[OUT Token]],Register[[#This Row],[OUT Quantity]]-$L$3:L46+Register[[#This Row],[OUT Total Before Sale]]+$F$3:F46,1) &lt;0,0,
           IF($E$3:E46 = Register[[#This Row],[OUT Token]],Register[[#This Row],[OUT Quantity]]-$L$3:L46+Register[[#This Row],[OUT Total Before Sale]]+$F$3:F46,0)))))/Register[[#This Row],[OUT Quantity]],"")</f>
        <v/>
      </c>
      <c r="J47" s="92" t="str">
        <f ca="1">IFERROR(Register[[#This Row],[OUT Book Price]]*Register[[#This Row],[OUT Quantity]]/Register[[#This Row],[IN Quantity]],"")</f>
        <v/>
      </c>
      <c r="K47" s="92" t="str">
        <f>IFERROR(IF(Register[[#This Row],[IN Token]]="USD",Register[[#This Row],[IN Quantity]]*(1-Register[[#This Row],[IN Price]]),""),"")</f>
        <v/>
      </c>
      <c r="L47" s="81" t="str">
        <f t="array" aca="1" ref="L4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7" s="81" t="str">
        <f t="array" ref="N47">IF(Register[[#This Row],[Batch]]="","",Register[[#This Row],[OUT Total After Sale]]-Register[[#This Row],[OUT Quantity]])</f>
        <v/>
      </c>
      <c r="O47" s="82" t="str">
        <f t="array" aca="1" ref="O4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8" spans="2:15" x14ac:dyDescent="0.25">
      <c r="B48" s="79">
        <f>ROW()-ROW(Register[[#Headers],[Ind]])</f>
        <v>45</v>
      </c>
      <c r="C48" s="89" t="str">
        <f>IF(ISBLANK(Register[[#This Row],[IN Token]]),"",Register[[#This Row],[Ind]])</f>
        <v/>
      </c>
      <c r="D48" s="147"/>
      <c r="E48" s="80"/>
      <c r="F48" s="140"/>
      <c r="G48" s="80"/>
      <c r="H48" s="140"/>
      <c r="I48" s="92" t="str">
        <f t="array" aca="1" ref="I48" ca="1">IFERROR(IF(Register[[#This Row],[OUT Token]]="USD",Register[[#This Row],[OUT Quantity]],
      SUMPRODUCT($J$3:J47,
      IF(IF($E$3:E47 = Register[[#This Row],[OUT Token]],Register[[#This Row],[OUT Quantity]]-$L$3:L47+Register[[#This Row],[OUT Total Before Sale]]+$F$3:F47,0)  &gt;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 IF(IF($E$3:E47 = Register[[#This Row],[OUT Token]],Register[[#This Row],[OUT Quantity]]-$L$3:L47+Register[[#This Row],[OUT Total Before Sale]]+$F$3:F47,1) &lt;0,0,
           IF($E$3:E47 = Register[[#This Row],[OUT Token]],Register[[#This Row],[OUT Quantity]]-$L$3:L47+Register[[#This Row],[OUT Total Before Sale]]+$F$3:F47,0)))))/Register[[#This Row],[OUT Quantity]],"")</f>
        <v/>
      </c>
      <c r="J48" s="92" t="str">
        <f ca="1">IFERROR(Register[[#This Row],[OUT Book Price]]*Register[[#This Row],[OUT Quantity]]/Register[[#This Row],[IN Quantity]],"")</f>
        <v/>
      </c>
      <c r="K48" s="92" t="str">
        <f>IFERROR(IF(Register[[#This Row],[IN Token]]="USD",Register[[#This Row],[IN Quantity]]*(1-Register[[#This Row],[IN Price]]),""),"")</f>
        <v/>
      </c>
      <c r="L48" s="81" t="str">
        <f t="array" aca="1" ref="L4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8" s="81" t="str">
        <f t="array" ref="N48">IF(Register[[#This Row],[Batch]]="","",Register[[#This Row],[OUT Total After Sale]]-Register[[#This Row],[OUT Quantity]])</f>
        <v/>
      </c>
      <c r="O48" s="82" t="str">
        <f t="array" aca="1" ref="O4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9" spans="2:15" x14ac:dyDescent="0.25">
      <c r="B49" s="79">
        <f>ROW()-ROW(Register[[#Headers],[Ind]])</f>
        <v>46</v>
      </c>
      <c r="C49" s="89" t="str">
        <f>IF(ISBLANK(Register[[#This Row],[IN Token]]),"",Register[[#This Row],[Ind]])</f>
        <v/>
      </c>
      <c r="D49" s="147"/>
      <c r="E49" s="80"/>
      <c r="F49" s="140"/>
      <c r="G49" s="80"/>
      <c r="H49" s="140"/>
      <c r="I49" s="92" t="str">
        <f t="array" aca="1" ref="I49" ca="1">IFERROR(IF(Register[[#This Row],[OUT Token]]="USD",Register[[#This Row],[OUT Quantity]],
      SUMPRODUCT($J$3:J48,
      IF(IF($E$3:E48 = Register[[#This Row],[OUT Token]],Register[[#This Row],[OUT Quantity]]-$L$3:L48+Register[[#This Row],[OUT Total Before Sale]]+$F$3:F48,0)  &gt;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 IF(IF($E$3:E48 = Register[[#This Row],[OUT Token]],Register[[#This Row],[OUT Quantity]]-$L$3:L48+Register[[#This Row],[OUT Total Before Sale]]+$F$3:F48,1) &lt;0,0,
           IF($E$3:E48 = Register[[#This Row],[OUT Token]],Register[[#This Row],[OUT Quantity]]-$L$3:L48+Register[[#This Row],[OUT Total Before Sale]]+$F$3:F48,0)))))/Register[[#This Row],[OUT Quantity]],"")</f>
        <v/>
      </c>
      <c r="J49" s="92" t="str">
        <f ca="1">IFERROR(Register[[#This Row],[OUT Book Price]]*Register[[#This Row],[OUT Quantity]]/Register[[#This Row],[IN Quantity]],"")</f>
        <v/>
      </c>
      <c r="K49" s="92" t="str">
        <f>IFERROR(IF(Register[[#This Row],[IN Token]]="USD",Register[[#This Row],[IN Quantity]]*(1-Register[[#This Row],[IN Price]]),""),"")</f>
        <v/>
      </c>
      <c r="L49" s="81" t="str">
        <f t="array" aca="1" ref="L4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9" s="81" t="str">
        <f t="array" ref="N49">IF(Register[[#This Row],[Batch]]="","",Register[[#This Row],[OUT Total After Sale]]-Register[[#This Row],[OUT Quantity]])</f>
        <v/>
      </c>
      <c r="O49" s="82" t="str">
        <f t="array" aca="1" ref="O4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0" spans="2:15" x14ac:dyDescent="0.25">
      <c r="B50" s="79">
        <f>ROW()-ROW(Register[[#Headers],[Ind]])</f>
        <v>47</v>
      </c>
      <c r="C50" s="89" t="str">
        <f>IF(ISBLANK(Register[[#This Row],[IN Token]]),"",Register[[#This Row],[Ind]])</f>
        <v/>
      </c>
      <c r="D50" s="147"/>
      <c r="E50" s="80"/>
      <c r="F50" s="140"/>
      <c r="G50" s="80"/>
      <c r="H50" s="140"/>
      <c r="I50" s="92" t="str">
        <f t="array" aca="1" ref="I50" ca="1">IFERROR(IF(Register[[#This Row],[OUT Token]]="USD",Register[[#This Row],[OUT Quantity]],
      SUMPRODUCT($J$3:J49,
      IF(IF($E$3:E49 = Register[[#This Row],[OUT Token]],Register[[#This Row],[OUT Quantity]]-$L$3:L49+Register[[#This Row],[OUT Total Before Sale]]+$F$3:F49,0)  &gt;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 IF(IF($E$3:E49 = Register[[#This Row],[OUT Token]],Register[[#This Row],[OUT Quantity]]-$L$3:L49+Register[[#This Row],[OUT Total Before Sale]]+$F$3:F49,1) &lt;0,0,
           IF($E$3:E49 = Register[[#This Row],[OUT Token]],Register[[#This Row],[OUT Quantity]]-$L$3:L49+Register[[#This Row],[OUT Total Before Sale]]+$F$3:F49,0)))))/Register[[#This Row],[OUT Quantity]],"")</f>
        <v/>
      </c>
      <c r="J50" s="92" t="str">
        <f ca="1">IFERROR(Register[[#This Row],[OUT Book Price]]*Register[[#This Row],[OUT Quantity]]/Register[[#This Row],[IN Quantity]],"")</f>
        <v/>
      </c>
      <c r="K50" s="92" t="str">
        <f>IFERROR(IF(Register[[#This Row],[IN Token]]="USD",Register[[#This Row],[IN Quantity]]*(1-Register[[#This Row],[IN Price]]),""),"")</f>
        <v/>
      </c>
      <c r="L50" s="81" t="str">
        <f t="array" aca="1" ref="L5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0" s="81" t="str">
        <f t="array" ref="N50">IF(Register[[#This Row],[Batch]]="","",Register[[#This Row],[OUT Total After Sale]]-Register[[#This Row],[OUT Quantity]])</f>
        <v/>
      </c>
      <c r="O50" s="82" t="str">
        <f t="array" aca="1" ref="O5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1" spans="2:15" x14ac:dyDescent="0.25">
      <c r="B51" s="79">
        <f>ROW()-ROW(Register[[#Headers],[Ind]])</f>
        <v>48</v>
      </c>
      <c r="C51" s="89" t="str">
        <f>IF(ISBLANK(Register[[#This Row],[IN Token]]),"",Register[[#This Row],[Ind]])</f>
        <v/>
      </c>
      <c r="D51" s="147"/>
      <c r="E51" s="80"/>
      <c r="F51" s="140"/>
      <c r="G51" s="80"/>
      <c r="H51" s="140"/>
      <c r="I51" s="92" t="str">
        <f t="array" aca="1" ref="I51" ca="1">IFERROR(IF(Register[[#This Row],[OUT Token]]="USD",Register[[#This Row],[OUT Quantity]],
      SUMPRODUCT($J$3:J50,
      IF(IF($E$3:E50 = Register[[#This Row],[OUT Token]],Register[[#This Row],[OUT Quantity]]-$L$3:L50+Register[[#This Row],[OUT Total Before Sale]]+$F$3:F50,0)  &gt;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 IF(IF($E$3:E50 = Register[[#This Row],[OUT Token]],Register[[#This Row],[OUT Quantity]]-$L$3:L50+Register[[#This Row],[OUT Total Before Sale]]+$F$3:F50,1) &lt;0,0,
           IF($E$3:E50 = Register[[#This Row],[OUT Token]],Register[[#This Row],[OUT Quantity]]-$L$3:L50+Register[[#This Row],[OUT Total Before Sale]]+$F$3:F50,0)))))/Register[[#This Row],[OUT Quantity]],"")</f>
        <v/>
      </c>
      <c r="J51" s="92" t="str">
        <f ca="1">IFERROR(Register[[#This Row],[OUT Book Price]]*Register[[#This Row],[OUT Quantity]]/Register[[#This Row],[IN Quantity]],"")</f>
        <v/>
      </c>
      <c r="K51" s="92" t="str">
        <f>IFERROR(IF(Register[[#This Row],[IN Token]]="USD",Register[[#This Row],[IN Quantity]]*(1-Register[[#This Row],[IN Price]]),""),"")</f>
        <v/>
      </c>
      <c r="L51" s="81" t="str">
        <f t="array" aca="1" ref="L5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1" s="81" t="str">
        <f t="array" ref="N51">IF(Register[[#This Row],[Batch]]="","",Register[[#This Row],[OUT Total After Sale]]-Register[[#This Row],[OUT Quantity]])</f>
        <v/>
      </c>
      <c r="O51" s="82" t="str">
        <f t="array" aca="1" ref="O5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2" spans="2:15" x14ac:dyDescent="0.25">
      <c r="B52" s="79">
        <f>ROW()-ROW(Register[[#Headers],[Ind]])</f>
        <v>49</v>
      </c>
      <c r="C52" s="89" t="str">
        <f>IF(ISBLANK(Register[[#This Row],[IN Token]]),"",Register[[#This Row],[Ind]])</f>
        <v/>
      </c>
      <c r="D52" s="147"/>
      <c r="E52" s="80"/>
      <c r="F52" s="140"/>
      <c r="G52" s="80"/>
      <c r="H52" s="140"/>
      <c r="I52" s="92" t="str">
        <f t="array" aca="1" ref="I52" ca="1">IFERROR(IF(Register[[#This Row],[OUT Token]]="USD",Register[[#This Row],[OUT Quantity]],
      SUMPRODUCT($J$3:J51,
      IF(IF($E$3:E51 = Register[[#This Row],[OUT Token]],Register[[#This Row],[OUT Quantity]]-$L$3:L51+Register[[#This Row],[OUT Total Before Sale]]+$F$3:F51,0)  &gt;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 IF(IF($E$3:E51 = Register[[#This Row],[OUT Token]],Register[[#This Row],[OUT Quantity]]-$L$3:L51+Register[[#This Row],[OUT Total Before Sale]]+$F$3:F51,1) &lt;0,0,
           IF($E$3:E51 = Register[[#This Row],[OUT Token]],Register[[#This Row],[OUT Quantity]]-$L$3:L51+Register[[#This Row],[OUT Total Before Sale]]+$F$3:F51,0)))))/Register[[#This Row],[OUT Quantity]],"")</f>
        <v/>
      </c>
      <c r="J52" s="92" t="str">
        <f ca="1">IFERROR(Register[[#This Row],[OUT Book Price]]*Register[[#This Row],[OUT Quantity]]/Register[[#This Row],[IN Quantity]],"")</f>
        <v/>
      </c>
      <c r="K52" s="92" t="str">
        <f>IFERROR(IF(Register[[#This Row],[IN Token]]="USD",Register[[#This Row],[IN Quantity]]*(1-Register[[#This Row],[IN Price]]),""),"")</f>
        <v/>
      </c>
      <c r="L52" s="81" t="str">
        <f t="array" aca="1" ref="L5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2" s="81" t="str">
        <f t="array" ref="N52">IF(Register[[#This Row],[Batch]]="","",Register[[#This Row],[OUT Total After Sale]]-Register[[#This Row],[OUT Quantity]])</f>
        <v/>
      </c>
      <c r="O52" s="82" t="str">
        <f t="array" aca="1" ref="O5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3" spans="2:15" x14ac:dyDescent="0.25">
      <c r="B53" s="79">
        <f>ROW()-ROW(Register[[#Headers],[Ind]])</f>
        <v>50</v>
      </c>
      <c r="C53" s="89" t="str">
        <f>IF(ISBLANK(Register[[#This Row],[IN Token]]),"",Register[[#This Row],[Ind]])</f>
        <v/>
      </c>
      <c r="D53" s="147"/>
      <c r="E53" s="80"/>
      <c r="F53" s="140"/>
      <c r="G53" s="80"/>
      <c r="H53" s="140"/>
      <c r="I53" s="92" t="str">
        <f t="array" aca="1" ref="I53" ca="1">IFERROR(IF(Register[[#This Row],[OUT Token]]="USD",Register[[#This Row],[OUT Quantity]],
      SUMPRODUCT($J$3:J52,
      IF(IF($E$3:E52 = Register[[#This Row],[OUT Token]],Register[[#This Row],[OUT Quantity]]-$L$3:L52+Register[[#This Row],[OUT Total Before Sale]]+$F$3:F52,0)  &gt;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 IF(IF($E$3:E52 = Register[[#This Row],[OUT Token]],Register[[#This Row],[OUT Quantity]]-$L$3:L52+Register[[#This Row],[OUT Total Before Sale]]+$F$3:F52,1) &lt;0,0,
           IF($E$3:E52 = Register[[#This Row],[OUT Token]],Register[[#This Row],[OUT Quantity]]-$L$3:L52+Register[[#This Row],[OUT Total Before Sale]]+$F$3:F52,0)))))/Register[[#This Row],[OUT Quantity]],"")</f>
        <v/>
      </c>
      <c r="J53" s="92" t="str">
        <f ca="1">IFERROR(Register[[#This Row],[OUT Book Price]]*Register[[#This Row],[OUT Quantity]]/Register[[#This Row],[IN Quantity]],"")</f>
        <v/>
      </c>
      <c r="K53" s="92" t="str">
        <f>IFERROR(IF(Register[[#This Row],[IN Token]]="USD",Register[[#This Row],[IN Quantity]]*(1-Register[[#This Row],[IN Price]]),""),"")</f>
        <v/>
      </c>
      <c r="L53" s="81" t="str">
        <f t="array" aca="1" ref="L5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3" s="81" t="str">
        <f t="array" ref="N53">IF(Register[[#This Row],[Batch]]="","",Register[[#This Row],[OUT Total After Sale]]-Register[[#This Row],[OUT Quantity]])</f>
        <v/>
      </c>
      <c r="O53" s="82" t="str">
        <f t="array" aca="1" ref="O5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4" spans="2:15" x14ac:dyDescent="0.25">
      <c r="B54" s="79">
        <f>ROW()-ROW(Register[[#Headers],[Ind]])</f>
        <v>51</v>
      </c>
      <c r="C54" s="89" t="str">
        <f>IF(ISBLANK(Register[[#This Row],[IN Token]]),"",Register[[#This Row],[Ind]])</f>
        <v/>
      </c>
      <c r="D54" s="147"/>
      <c r="E54" s="80"/>
      <c r="F54" s="140"/>
      <c r="G54" s="80"/>
      <c r="H54" s="140"/>
      <c r="I54" s="92" t="str">
        <f t="array" aca="1" ref="I54" ca="1">IFERROR(IF(Register[[#This Row],[OUT Token]]="USD",Register[[#This Row],[OUT Quantity]],
      SUMPRODUCT($J$3:J53,
      IF(IF($E$3:E53 = Register[[#This Row],[OUT Token]],Register[[#This Row],[OUT Quantity]]-$L$3:L53+Register[[#This Row],[OUT Total Before Sale]]+$F$3:F53,0)  &gt;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 IF(IF($E$3:E53 = Register[[#This Row],[OUT Token]],Register[[#This Row],[OUT Quantity]]-$L$3:L53+Register[[#This Row],[OUT Total Before Sale]]+$F$3:F53,1) &lt;0,0,
           IF($E$3:E53 = Register[[#This Row],[OUT Token]],Register[[#This Row],[OUT Quantity]]-$L$3:L53+Register[[#This Row],[OUT Total Before Sale]]+$F$3:F53,0)))))/Register[[#This Row],[OUT Quantity]],"")</f>
        <v/>
      </c>
      <c r="J54" s="92" t="str">
        <f ca="1">IFERROR(Register[[#This Row],[OUT Book Price]]*Register[[#This Row],[OUT Quantity]]/Register[[#This Row],[IN Quantity]],"")</f>
        <v/>
      </c>
      <c r="K54" s="92" t="str">
        <f>IFERROR(IF(Register[[#This Row],[IN Token]]="USD",Register[[#This Row],[IN Quantity]]*(1-Register[[#This Row],[IN Price]]),""),"")</f>
        <v/>
      </c>
      <c r="L54" s="81" t="str">
        <f t="array" aca="1" ref="L5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4" s="81" t="str">
        <f t="array" ref="N54">IF(Register[[#This Row],[Batch]]="","",Register[[#This Row],[OUT Total After Sale]]-Register[[#This Row],[OUT Quantity]])</f>
        <v/>
      </c>
      <c r="O54" s="82" t="str">
        <f t="array" aca="1" ref="O5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5" spans="2:15" x14ac:dyDescent="0.25">
      <c r="B55" s="79">
        <f>ROW()-ROW(Register[[#Headers],[Ind]])</f>
        <v>52</v>
      </c>
      <c r="C55" s="89" t="str">
        <f>IF(ISBLANK(Register[[#This Row],[IN Token]]),"",Register[[#This Row],[Ind]])</f>
        <v/>
      </c>
      <c r="D55" s="147"/>
      <c r="E55" s="80"/>
      <c r="F55" s="140"/>
      <c r="G55" s="80"/>
      <c r="H55" s="140"/>
      <c r="I55" s="92" t="str">
        <f t="array" aca="1" ref="I55" ca="1">IFERROR(IF(Register[[#This Row],[OUT Token]]="USD",Register[[#This Row],[OUT Quantity]],
      SUMPRODUCT($J$3:J54,
      IF(IF($E$3:E54 = Register[[#This Row],[OUT Token]],Register[[#This Row],[OUT Quantity]]-$L$3:L54+Register[[#This Row],[OUT Total Before Sale]]+$F$3:F54,0)  &gt;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 IF(IF($E$3:E54 = Register[[#This Row],[OUT Token]],Register[[#This Row],[OUT Quantity]]-$L$3:L54+Register[[#This Row],[OUT Total Before Sale]]+$F$3:F54,1) &lt;0,0,
           IF($E$3:E54 = Register[[#This Row],[OUT Token]],Register[[#This Row],[OUT Quantity]]-$L$3:L54+Register[[#This Row],[OUT Total Before Sale]]+$F$3:F54,0)))))/Register[[#This Row],[OUT Quantity]],"")</f>
        <v/>
      </c>
      <c r="J55" s="92" t="str">
        <f ca="1">IFERROR(Register[[#This Row],[OUT Book Price]]*Register[[#This Row],[OUT Quantity]]/Register[[#This Row],[IN Quantity]],"")</f>
        <v/>
      </c>
      <c r="K55" s="92" t="str">
        <f>IFERROR(IF(Register[[#This Row],[IN Token]]="USD",Register[[#This Row],[IN Quantity]]*(1-Register[[#This Row],[IN Price]]),""),"")</f>
        <v/>
      </c>
      <c r="L55" s="81" t="str">
        <f t="array" aca="1" ref="L5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5" s="81" t="str">
        <f t="array" ref="N55">IF(Register[[#This Row],[Batch]]="","",Register[[#This Row],[OUT Total After Sale]]-Register[[#This Row],[OUT Quantity]])</f>
        <v/>
      </c>
      <c r="O55" s="82" t="str">
        <f t="array" aca="1" ref="O5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6" spans="2:15" x14ac:dyDescent="0.25">
      <c r="B56" s="79">
        <f>ROW()-ROW(Register[[#Headers],[Ind]])</f>
        <v>53</v>
      </c>
      <c r="C56" s="89" t="str">
        <f>IF(ISBLANK(Register[[#This Row],[IN Token]]),"",Register[[#This Row],[Ind]])</f>
        <v/>
      </c>
      <c r="D56" s="147"/>
      <c r="E56" s="80"/>
      <c r="F56" s="140"/>
      <c r="G56" s="80"/>
      <c r="H56" s="140"/>
      <c r="I56" s="92" t="str">
        <f t="array" aca="1" ref="I56" ca="1">IFERROR(IF(Register[[#This Row],[OUT Token]]="USD",Register[[#This Row],[OUT Quantity]],
      SUMPRODUCT($J$3:J55,
      IF(IF($E$3:E55 = Register[[#This Row],[OUT Token]],Register[[#This Row],[OUT Quantity]]-$L$3:L55+Register[[#This Row],[OUT Total Before Sale]]+$F$3:F55,0)  &gt;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 IF(IF($E$3:E55 = Register[[#This Row],[OUT Token]],Register[[#This Row],[OUT Quantity]]-$L$3:L55+Register[[#This Row],[OUT Total Before Sale]]+$F$3:F55,1) &lt;0,0,
           IF($E$3:E55 = Register[[#This Row],[OUT Token]],Register[[#This Row],[OUT Quantity]]-$L$3:L55+Register[[#This Row],[OUT Total Before Sale]]+$F$3:F55,0)))))/Register[[#This Row],[OUT Quantity]],"")</f>
        <v/>
      </c>
      <c r="J56" s="92" t="str">
        <f ca="1">IFERROR(Register[[#This Row],[OUT Book Price]]*Register[[#This Row],[OUT Quantity]]/Register[[#This Row],[IN Quantity]],"")</f>
        <v/>
      </c>
      <c r="K56" s="92" t="str">
        <f>IFERROR(IF(Register[[#This Row],[IN Token]]="USD",Register[[#This Row],[IN Quantity]]*(1-Register[[#This Row],[IN Price]]),""),"")</f>
        <v/>
      </c>
      <c r="L56" s="81" t="str">
        <f t="array" aca="1" ref="L5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6" s="81" t="str">
        <f t="array" ref="N56">IF(Register[[#This Row],[Batch]]="","",Register[[#This Row],[OUT Total After Sale]]-Register[[#This Row],[OUT Quantity]])</f>
        <v/>
      </c>
      <c r="O56" s="82" t="str">
        <f t="array" aca="1" ref="O5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7" spans="2:15" x14ac:dyDescent="0.25">
      <c r="B57" s="79">
        <f>ROW()-ROW(Register[[#Headers],[Ind]])</f>
        <v>54</v>
      </c>
      <c r="C57" s="89" t="str">
        <f>IF(ISBLANK(Register[[#This Row],[IN Token]]),"",Register[[#This Row],[Ind]])</f>
        <v/>
      </c>
      <c r="D57" s="147"/>
      <c r="E57" s="80"/>
      <c r="F57" s="140"/>
      <c r="G57" s="80"/>
      <c r="H57" s="140"/>
      <c r="I57" s="92" t="str">
        <f t="array" aca="1" ref="I57" ca="1">IFERROR(IF(Register[[#This Row],[OUT Token]]="USD",Register[[#This Row],[OUT Quantity]],
      SUMPRODUCT($J$3:J56,
      IF(IF($E$3:E56 = Register[[#This Row],[OUT Token]],Register[[#This Row],[OUT Quantity]]-$L$3:L56+Register[[#This Row],[OUT Total Before Sale]]+$F$3:F56,0)  &gt;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 IF(IF($E$3:E56 = Register[[#This Row],[OUT Token]],Register[[#This Row],[OUT Quantity]]-$L$3:L56+Register[[#This Row],[OUT Total Before Sale]]+$F$3:F56,1) &lt;0,0,
           IF($E$3:E56 = Register[[#This Row],[OUT Token]],Register[[#This Row],[OUT Quantity]]-$L$3:L56+Register[[#This Row],[OUT Total Before Sale]]+$F$3:F56,0)))))/Register[[#This Row],[OUT Quantity]],"")</f>
        <v/>
      </c>
      <c r="J57" s="92" t="str">
        <f ca="1">IFERROR(Register[[#This Row],[OUT Book Price]]*Register[[#This Row],[OUT Quantity]]/Register[[#This Row],[IN Quantity]],"")</f>
        <v/>
      </c>
      <c r="K57" s="92" t="str">
        <f>IFERROR(IF(Register[[#This Row],[IN Token]]="USD",Register[[#This Row],[IN Quantity]]*(1-Register[[#This Row],[IN Price]]),""),"")</f>
        <v/>
      </c>
      <c r="L57" s="81" t="str">
        <f t="array" aca="1" ref="L5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7" s="81" t="str">
        <f t="array" ref="N57">IF(Register[[#This Row],[Batch]]="","",Register[[#This Row],[OUT Total After Sale]]-Register[[#This Row],[OUT Quantity]])</f>
        <v/>
      </c>
      <c r="O57" s="82" t="str">
        <f t="array" aca="1" ref="O5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8" spans="2:15" x14ac:dyDescent="0.25">
      <c r="B58" s="79">
        <f>ROW()-ROW(Register[[#Headers],[Ind]])</f>
        <v>55</v>
      </c>
      <c r="C58" s="89" t="str">
        <f>IF(ISBLANK(Register[[#This Row],[IN Token]]),"",Register[[#This Row],[Ind]])</f>
        <v/>
      </c>
      <c r="D58" s="147"/>
      <c r="E58" s="80"/>
      <c r="F58" s="140"/>
      <c r="G58" s="80"/>
      <c r="H58" s="140"/>
      <c r="I58" s="92" t="str">
        <f t="array" aca="1" ref="I58" ca="1">IFERROR(IF(Register[[#This Row],[OUT Token]]="USD",Register[[#This Row],[OUT Quantity]],
      SUMPRODUCT($J$3:J57,
      IF(IF($E$3:E57 = Register[[#This Row],[OUT Token]],Register[[#This Row],[OUT Quantity]]-$L$3:L57+Register[[#This Row],[OUT Total Before Sale]]+$F$3:F57,0)  &gt;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 IF(IF($E$3:E57 = Register[[#This Row],[OUT Token]],Register[[#This Row],[OUT Quantity]]-$L$3:L57+Register[[#This Row],[OUT Total Before Sale]]+$F$3:F57,1) &lt;0,0,
           IF($E$3:E57 = Register[[#This Row],[OUT Token]],Register[[#This Row],[OUT Quantity]]-$L$3:L57+Register[[#This Row],[OUT Total Before Sale]]+$F$3:F57,0)))))/Register[[#This Row],[OUT Quantity]],"")</f>
        <v/>
      </c>
      <c r="J58" s="92" t="str">
        <f ca="1">IFERROR(Register[[#This Row],[OUT Book Price]]*Register[[#This Row],[OUT Quantity]]/Register[[#This Row],[IN Quantity]],"")</f>
        <v/>
      </c>
      <c r="K58" s="92" t="str">
        <f>IFERROR(IF(Register[[#This Row],[IN Token]]="USD",Register[[#This Row],[IN Quantity]]*(1-Register[[#This Row],[IN Price]]),""),"")</f>
        <v/>
      </c>
      <c r="L58" s="81" t="str">
        <f t="array" aca="1" ref="L5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8" s="81" t="str">
        <f t="array" ref="N58">IF(Register[[#This Row],[Batch]]="","",Register[[#This Row],[OUT Total After Sale]]-Register[[#This Row],[OUT Quantity]])</f>
        <v/>
      </c>
      <c r="O58" s="82" t="str">
        <f t="array" aca="1" ref="O5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9" spans="2:15" x14ac:dyDescent="0.25">
      <c r="B59" s="79">
        <f>ROW()-ROW(Register[[#Headers],[Ind]])</f>
        <v>56</v>
      </c>
      <c r="C59" s="89" t="str">
        <f>IF(ISBLANK(Register[[#This Row],[IN Token]]),"",Register[[#This Row],[Ind]])</f>
        <v/>
      </c>
      <c r="D59" s="147"/>
      <c r="E59" s="80"/>
      <c r="F59" s="140"/>
      <c r="G59" s="80"/>
      <c r="H59" s="140"/>
      <c r="I59" s="92" t="str">
        <f t="array" aca="1" ref="I59" ca="1">IFERROR(IF(Register[[#This Row],[OUT Token]]="USD",Register[[#This Row],[OUT Quantity]],
      SUMPRODUCT($J$3:J58,
      IF(IF($E$3:E58 = Register[[#This Row],[OUT Token]],Register[[#This Row],[OUT Quantity]]-$L$3:L58+Register[[#This Row],[OUT Total Before Sale]]+$F$3:F58,0)  &gt;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 IF(IF($E$3:E58 = Register[[#This Row],[OUT Token]],Register[[#This Row],[OUT Quantity]]-$L$3:L58+Register[[#This Row],[OUT Total Before Sale]]+$F$3:F58,1) &lt;0,0,
           IF($E$3:E58 = Register[[#This Row],[OUT Token]],Register[[#This Row],[OUT Quantity]]-$L$3:L58+Register[[#This Row],[OUT Total Before Sale]]+$F$3:F58,0)))))/Register[[#This Row],[OUT Quantity]],"")</f>
        <v/>
      </c>
      <c r="J59" s="92" t="str">
        <f ca="1">IFERROR(Register[[#This Row],[OUT Book Price]]*Register[[#This Row],[OUT Quantity]]/Register[[#This Row],[IN Quantity]],"")</f>
        <v/>
      </c>
      <c r="K59" s="92" t="str">
        <f>IFERROR(IF(Register[[#This Row],[IN Token]]="USD",Register[[#This Row],[IN Quantity]]*(1-Register[[#This Row],[IN Price]]),""),"")</f>
        <v/>
      </c>
      <c r="L59" s="81" t="str">
        <f t="array" aca="1" ref="L5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9" s="81" t="str">
        <f t="array" ref="N59">IF(Register[[#This Row],[Batch]]="","",Register[[#This Row],[OUT Total After Sale]]-Register[[#This Row],[OUT Quantity]])</f>
        <v/>
      </c>
      <c r="O59" s="82" t="str">
        <f t="array" aca="1" ref="O5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0" spans="2:15" x14ac:dyDescent="0.25">
      <c r="B60" s="79">
        <f>ROW()-ROW(Register[[#Headers],[Ind]])</f>
        <v>57</v>
      </c>
      <c r="C60" s="89" t="str">
        <f>IF(ISBLANK(Register[[#This Row],[IN Token]]),"",Register[[#This Row],[Ind]])</f>
        <v/>
      </c>
      <c r="D60" s="147"/>
      <c r="E60" s="80"/>
      <c r="F60" s="140"/>
      <c r="G60" s="80"/>
      <c r="H60" s="140"/>
      <c r="I60" s="92" t="str">
        <f t="array" aca="1" ref="I60" ca="1">IFERROR(IF(Register[[#This Row],[OUT Token]]="USD",Register[[#This Row],[OUT Quantity]],
      SUMPRODUCT($J$3:J59,
      IF(IF($E$3:E59 = Register[[#This Row],[OUT Token]],Register[[#This Row],[OUT Quantity]]-$L$3:L59+Register[[#This Row],[OUT Total Before Sale]]+$F$3:F59,0)  &gt;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 IF(IF($E$3:E59 = Register[[#This Row],[OUT Token]],Register[[#This Row],[OUT Quantity]]-$L$3:L59+Register[[#This Row],[OUT Total Before Sale]]+$F$3:F59,1) &lt;0,0,
           IF($E$3:E59 = Register[[#This Row],[OUT Token]],Register[[#This Row],[OUT Quantity]]-$L$3:L59+Register[[#This Row],[OUT Total Before Sale]]+$F$3:F59,0)))))/Register[[#This Row],[OUT Quantity]],"")</f>
        <v/>
      </c>
      <c r="J60" s="92" t="str">
        <f ca="1">IFERROR(Register[[#This Row],[OUT Book Price]]*Register[[#This Row],[OUT Quantity]]/Register[[#This Row],[IN Quantity]],"")</f>
        <v/>
      </c>
      <c r="K60" s="92" t="str">
        <f>IFERROR(IF(Register[[#This Row],[IN Token]]="USD",Register[[#This Row],[IN Quantity]]*(1-Register[[#This Row],[IN Price]]),""),"")</f>
        <v/>
      </c>
      <c r="L60" s="81" t="str">
        <f t="array" aca="1" ref="L6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0" s="81" t="str">
        <f t="array" ref="N60">IF(Register[[#This Row],[Batch]]="","",Register[[#This Row],[OUT Total After Sale]]-Register[[#This Row],[OUT Quantity]])</f>
        <v/>
      </c>
      <c r="O60" s="82" t="str">
        <f t="array" aca="1" ref="O6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1" spans="2:15" x14ac:dyDescent="0.25">
      <c r="B61" s="79">
        <f>ROW()-ROW(Register[[#Headers],[Ind]])</f>
        <v>58</v>
      </c>
      <c r="C61" s="89" t="str">
        <f>IF(ISBLANK(Register[[#This Row],[IN Token]]),"",Register[[#This Row],[Ind]])</f>
        <v/>
      </c>
      <c r="D61" s="147"/>
      <c r="E61" s="80"/>
      <c r="F61" s="140"/>
      <c r="G61" s="80"/>
      <c r="H61" s="140"/>
      <c r="I61" s="92" t="str">
        <f t="array" aca="1" ref="I61" ca="1">IFERROR(IF(Register[[#This Row],[OUT Token]]="USD",Register[[#This Row],[OUT Quantity]],
      SUMPRODUCT($J$3:J60,
      IF(IF($E$3:E60 = Register[[#This Row],[OUT Token]],Register[[#This Row],[OUT Quantity]]-$L$3:L60+Register[[#This Row],[OUT Total Before Sale]]+$F$3:F60,0)  &gt;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 IF(IF($E$3:E60 = Register[[#This Row],[OUT Token]],Register[[#This Row],[OUT Quantity]]-$L$3:L60+Register[[#This Row],[OUT Total Before Sale]]+$F$3:F60,1) &lt;0,0,
           IF($E$3:E60 = Register[[#This Row],[OUT Token]],Register[[#This Row],[OUT Quantity]]-$L$3:L60+Register[[#This Row],[OUT Total Before Sale]]+$F$3:F60,0)))))/Register[[#This Row],[OUT Quantity]],"")</f>
        <v/>
      </c>
      <c r="J61" s="92" t="str">
        <f ca="1">IFERROR(Register[[#This Row],[OUT Book Price]]*Register[[#This Row],[OUT Quantity]]/Register[[#This Row],[IN Quantity]],"")</f>
        <v/>
      </c>
      <c r="K61" s="92" t="str">
        <f>IFERROR(IF(Register[[#This Row],[IN Token]]="USD",Register[[#This Row],[IN Quantity]]*(1-Register[[#This Row],[IN Price]]),""),"")</f>
        <v/>
      </c>
      <c r="L61" s="81" t="str">
        <f t="array" aca="1" ref="L6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1" s="81" t="str">
        <f t="array" ref="N61">IF(Register[[#This Row],[Batch]]="","",Register[[#This Row],[OUT Total After Sale]]-Register[[#This Row],[OUT Quantity]])</f>
        <v/>
      </c>
      <c r="O61" s="82" t="str">
        <f t="array" aca="1" ref="O6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2" spans="2:15" x14ac:dyDescent="0.25">
      <c r="B62" s="79">
        <f>ROW()-ROW(Register[[#Headers],[Ind]])</f>
        <v>59</v>
      </c>
      <c r="C62" s="89" t="str">
        <f>IF(ISBLANK(Register[[#This Row],[IN Token]]),"",Register[[#This Row],[Ind]])</f>
        <v/>
      </c>
      <c r="D62" s="147"/>
      <c r="E62" s="80"/>
      <c r="F62" s="140"/>
      <c r="G62" s="80"/>
      <c r="H62" s="140"/>
      <c r="I62" s="92" t="str">
        <f t="array" aca="1" ref="I62" ca="1">IFERROR(IF(Register[[#This Row],[OUT Token]]="USD",Register[[#This Row],[OUT Quantity]],
      SUMPRODUCT($J$3:J61,
      IF(IF($E$3:E61 = Register[[#This Row],[OUT Token]],Register[[#This Row],[OUT Quantity]]-$L$3:L61+Register[[#This Row],[OUT Total Before Sale]]+$F$3:F61,0)  &gt;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 IF(IF($E$3:E61 = Register[[#This Row],[OUT Token]],Register[[#This Row],[OUT Quantity]]-$L$3:L61+Register[[#This Row],[OUT Total Before Sale]]+$F$3:F61,1) &lt;0,0,
           IF($E$3:E61 = Register[[#This Row],[OUT Token]],Register[[#This Row],[OUT Quantity]]-$L$3:L61+Register[[#This Row],[OUT Total Before Sale]]+$F$3:F61,0)))))/Register[[#This Row],[OUT Quantity]],"")</f>
        <v/>
      </c>
      <c r="J62" s="92" t="str">
        <f ca="1">IFERROR(Register[[#This Row],[OUT Book Price]]*Register[[#This Row],[OUT Quantity]]/Register[[#This Row],[IN Quantity]],"")</f>
        <v/>
      </c>
      <c r="K62" s="92" t="str">
        <f>IFERROR(IF(Register[[#This Row],[IN Token]]="USD",Register[[#This Row],[IN Quantity]]*(1-Register[[#This Row],[IN Price]]),""),"")</f>
        <v/>
      </c>
      <c r="L62" s="81" t="str">
        <f t="array" aca="1" ref="L6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2" s="81" t="str">
        <f t="array" ref="N62">IF(Register[[#This Row],[Batch]]="","",Register[[#This Row],[OUT Total After Sale]]-Register[[#This Row],[OUT Quantity]])</f>
        <v/>
      </c>
      <c r="O62" s="82" t="str">
        <f t="array" aca="1" ref="O6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3" spans="2:15" x14ac:dyDescent="0.25">
      <c r="B63" s="79">
        <f>ROW()-ROW(Register[[#Headers],[Ind]])</f>
        <v>60</v>
      </c>
      <c r="C63" s="89" t="str">
        <f>IF(ISBLANK(Register[[#This Row],[IN Token]]),"",Register[[#This Row],[Ind]])</f>
        <v/>
      </c>
      <c r="D63" s="147"/>
      <c r="E63" s="80"/>
      <c r="F63" s="140"/>
      <c r="G63" s="80"/>
      <c r="H63" s="140"/>
      <c r="I63" s="92" t="str">
        <f t="array" aca="1" ref="I63" ca="1">IFERROR(IF(Register[[#This Row],[OUT Token]]="USD",Register[[#This Row],[OUT Quantity]],
      SUMPRODUCT($J$3:J62,
      IF(IF($E$3:E62 = Register[[#This Row],[OUT Token]],Register[[#This Row],[OUT Quantity]]-$L$3:L62+Register[[#This Row],[OUT Total Before Sale]]+$F$3:F62,0)  &gt;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 IF(IF($E$3:E62 = Register[[#This Row],[OUT Token]],Register[[#This Row],[OUT Quantity]]-$L$3:L62+Register[[#This Row],[OUT Total Before Sale]]+$F$3:F62,1) &lt;0,0,
           IF($E$3:E62 = Register[[#This Row],[OUT Token]],Register[[#This Row],[OUT Quantity]]-$L$3:L62+Register[[#This Row],[OUT Total Before Sale]]+$F$3:F62,0)))))/Register[[#This Row],[OUT Quantity]],"")</f>
        <v/>
      </c>
      <c r="J63" s="92" t="str">
        <f ca="1">IFERROR(Register[[#This Row],[OUT Book Price]]*Register[[#This Row],[OUT Quantity]]/Register[[#This Row],[IN Quantity]],"")</f>
        <v/>
      </c>
      <c r="K63" s="92" t="str">
        <f>IFERROR(IF(Register[[#This Row],[IN Token]]="USD",Register[[#This Row],[IN Quantity]]*(1-Register[[#This Row],[IN Price]]),""),"")</f>
        <v/>
      </c>
      <c r="L63" s="81" t="str">
        <f t="array" aca="1" ref="L6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3" s="81" t="str">
        <f t="array" ref="N63">IF(Register[[#This Row],[Batch]]="","",Register[[#This Row],[OUT Total After Sale]]-Register[[#This Row],[OUT Quantity]])</f>
        <v/>
      </c>
      <c r="O63" s="82" t="str">
        <f t="array" aca="1" ref="O6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4" spans="2:15" x14ac:dyDescent="0.25">
      <c r="B64" s="79">
        <f>ROW()-ROW(Register[[#Headers],[Ind]])</f>
        <v>61</v>
      </c>
      <c r="C64" s="89" t="str">
        <f>IF(ISBLANK(Register[[#This Row],[IN Token]]),"",Register[[#This Row],[Ind]])</f>
        <v/>
      </c>
      <c r="D64" s="147"/>
      <c r="E64" s="80"/>
      <c r="F64" s="140"/>
      <c r="G64" s="80"/>
      <c r="H64" s="140"/>
      <c r="I64" s="92" t="str">
        <f t="array" aca="1" ref="I64" ca="1">IFERROR(IF(Register[[#This Row],[OUT Token]]="USD",Register[[#This Row],[OUT Quantity]],
      SUMPRODUCT($J$3:J63,
      IF(IF($E$3:E63 = Register[[#This Row],[OUT Token]],Register[[#This Row],[OUT Quantity]]-$L$3:L63+Register[[#This Row],[OUT Total Before Sale]]+$F$3:F63,0)  &gt;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 IF(IF($E$3:E63 = Register[[#This Row],[OUT Token]],Register[[#This Row],[OUT Quantity]]-$L$3:L63+Register[[#This Row],[OUT Total Before Sale]]+$F$3:F63,1) &lt;0,0,
           IF($E$3:E63 = Register[[#This Row],[OUT Token]],Register[[#This Row],[OUT Quantity]]-$L$3:L63+Register[[#This Row],[OUT Total Before Sale]]+$F$3:F63,0)))))/Register[[#This Row],[OUT Quantity]],"")</f>
        <v/>
      </c>
      <c r="J64" s="92" t="str">
        <f ca="1">IFERROR(Register[[#This Row],[OUT Book Price]]*Register[[#This Row],[OUT Quantity]]/Register[[#This Row],[IN Quantity]],"")</f>
        <v/>
      </c>
      <c r="K64" s="92" t="str">
        <f>IFERROR(IF(Register[[#This Row],[IN Token]]="USD",Register[[#This Row],[IN Quantity]]*(1-Register[[#This Row],[IN Price]]),""),"")</f>
        <v/>
      </c>
      <c r="L64" s="81" t="str">
        <f t="array" aca="1" ref="L6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4" s="81" t="str">
        <f t="array" ref="N64">IF(Register[[#This Row],[Batch]]="","",Register[[#This Row],[OUT Total After Sale]]-Register[[#This Row],[OUT Quantity]])</f>
        <v/>
      </c>
      <c r="O64" s="82" t="str">
        <f t="array" aca="1" ref="O6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5" spans="2:15" x14ac:dyDescent="0.25">
      <c r="B65" s="79">
        <f>ROW()-ROW(Register[[#Headers],[Ind]])</f>
        <v>62</v>
      </c>
      <c r="C65" s="89" t="str">
        <f>IF(ISBLANK(Register[[#This Row],[IN Token]]),"",Register[[#This Row],[Ind]])</f>
        <v/>
      </c>
      <c r="D65" s="147"/>
      <c r="E65" s="80"/>
      <c r="F65" s="140"/>
      <c r="G65" s="80"/>
      <c r="H65" s="140"/>
      <c r="I65" s="92" t="str">
        <f t="array" aca="1" ref="I65" ca="1">IFERROR(IF(Register[[#This Row],[OUT Token]]="USD",Register[[#This Row],[OUT Quantity]],
      SUMPRODUCT($J$3:J64,
      IF(IF($E$3:E64 = Register[[#This Row],[OUT Token]],Register[[#This Row],[OUT Quantity]]-$L$3:L64+Register[[#This Row],[OUT Total Before Sale]]+$F$3:F64,0)  &gt;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 IF(IF($E$3:E64 = Register[[#This Row],[OUT Token]],Register[[#This Row],[OUT Quantity]]-$L$3:L64+Register[[#This Row],[OUT Total Before Sale]]+$F$3:F64,1) &lt;0,0,
           IF($E$3:E64 = Register[[#This Row],[OUT Token]],Register[[#This Row],[OUT Quantity]]-$L$3:L64+Register[[#This Row],[OUT Total Before Sale]]+$F$3:F64,0)))))/Register[[#This Row],[OUT Quantity]],"")</f>
        <v/>
      </c>
      <c r="J65" s="92" t="str">
        <f ca="1">IFERROR(Register[[#This Row],[OUT Book Price]]*Register[[#This Row],[OUT Quantity]]/Register[[#This Row],[IN Quantity]],"")</f>
        <v/>
      </c>
      <c r="K65" s="92" t="str">
        <f>IFERROR(IF(Register[[#This Row],[IN Token]]="USD",Register[[#This Row],[IN Quantity]]*(1-Register[[#This Row],[IN Price]]),""),"")</f>
        <v/>
      </c>
      <c r="L65" s="81" t="str">
        <f t="array" aca="1" ref="L6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5" s="81" t="str">
        <f t="array" ref="N65">IF(Register[[#This Row],[Batch]]="","",Register[[#This Row],[OUT Total After Sale]]-Register[[#This Row],[OUT Quantity]])</f>
        <v/>
      </c>
      <c r="O65" s="82" t="str">
        <f t="array" aca="1" ref="O6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6" spans="2:15" x14ac:dyDescent="0.25">
      <c r="B66" s="79">
        <f>ROW()-ROW(Register[[#Headers],[Ind]])</f>
        <v>63</v>
      </c>
      <c r="C66" s="89" t="str">
        <f>IF(ISBLANK(Register[[#This Row],[IN Token]]),"",Register[[#This Row],[Ind]])</f>
        <v/>
      </c>
      <c r="D66" s="147"/>
      <c r="E66" s="80"/>
      <c r="F66" s="140"/>
      <c r="G66" s="80"/>
      <c r="H66" s="140"/>
      <c r="I66" s="92" t="str">
        <f t="array" aca="1" ref="I66" ca="1">IFERROR(IF(Register[[#This Row],[OUT Token]]="USD",Register[[#This Row],[OUT Quantity]],
      SUMPRODUCT($J$3:J65,
      IF(IF($E$3:E65 = Register[[#This Row],[OUT Token]],Register[[#This Row],[OUT Quantity]]-$L$3:L65+Register[[#This Row],[OUT Total Before Sale]]+$F$3:F65,0)  &gt;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 IF(IF($E$3:E65 = Register[[#This Row],[OUT Token]],Register[[#This Row],[OUT Quantity]]-$L$3:L65+Register[[#This Row],[OUT Total Before Sale]]+$F$3:F65,1) &lt;0,0,
           IF($E$3:E65 = Register[[#This Row],[OUT Token]],Register[[#This Row],[OUT Quantity]]-$L$3:L65+Register[[#This Row],[OUT Total Before Sale]]+$F$3:F65,0)))))/Register[[#This Row],[OUT Quantity]],"")</f>
        <v/>
      </c>
      <c r="J66" s="92" t="str">
        <f ca="1">IFERROR(Register[[#This Row],[OUT Book Price]]*Register[[#This Row],[OUT Quantity]]/Register[[#This Row],[IN Quantity]],"")</f>
        <v/>
      </c>
      <c r="K66" s="92" t="str">
        <f>IFERROR(IF(Register[[#This Row],[IN Token]]="USD",Register[[#This Row],[IN Quantity]]*(1-Register[[#This Row],[IN Price]]),""),"")</f>
        <v/>
      </c>
      <c r="L66" s="81" t="str">
        <f t="array" aca="1" ref="L6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6" s="81" t="str">
        <f t="array" ref="N66">IF(Register[[#This Row],[Batch]]="","",Register[[#This Row],[OUT Total After Sale]]-Register[[#This Row],[OUT Quantity]])</f>
        <v/>
      </c>
      <c r="O66" s="82" t="str">
        <f t="array" aca="1" ref="O6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7" spans="2:15" x14ac:dyDescent="0.25">
      <c r="B67" s="79">
        <f>ROW()-ROW(Register[[#Headers],[Ind]])</f>
        <v>64</v>
      </c>
      <c r="C67" s="89" t="str">
        <f>IF(ISBLANK(Register[[#This Row],[IN Token]]),"",Register[[#This Row],[Ind]])</f>
        <v/>
      </c>
      <c r="D67" s="147"/>
      <c r="E67" s="80"/>
      <c r="F67" s="140"/>
      <c r="G67" s="80"/>
      <c r="H67" s="140"/>
      <c r="I67" s="92" t="str">
        <f t="array" aca="1" ref="I67" ca="1">IFERROR(IF(Register[[#This Row],[OUT Token]]="USD",Register[[#This Row],[OUT Quantity]],
      SUMPRODUCT($J$3:J66,
      IF(IF($E$3:E66 = Register[[#This Row],[OUT Token]],Register[[#This Row],[OUT Quantity]]-$L$3:L66+Register[[#This Row],[OUT Total Before Sale]]+$F$3:F66,0)  &gt;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 IF(IF($E$3:E66 = Register[[#This Row],[OUT Token]],Register[[#This Row],[OUT Quantity]]-$L$3:L66+Register[[#This Row],[OUT Total Before Sale]]+$F$3:F66,1) &lt;0,0,
           IF($E$3:E66 = Register[[#This Row],[OUT Token]],Register[[#This Row],[OUT Quantity]]-$L$3:L66+Register[[#This Row],[OUT Total Before Sale]]+$F$3:F66,0)))))/Register[[#This Row],[OUT Quantity]],"")</f>
        <v/>
      </c>
      <c r="J67" s="92" t="str">
        <f ca="1">IFERROR(Register[[#This Row],[OUT Book Price]]*Register[[#This Row],[OUT Quantity]]/Register[[#This Row],[IN Quantity]],"")</f>
        <v/>
      </c>
      <c r="K67" s="92" t="str">
        <f>IFERROR(IF(Register[[#This Row],[IN Token]]="USD",Register[[#This Row],[IN Quantity]]*(1-Register[[#This Row],[IN Price]]),""),"")</f>
        <v/>
      </c>
      <c r="L67" s="81" t="str">
        <f t="array" aca="1" ref="L6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7" s="81" t="str">
        <f t="array" ref="N67">IF(Register[[#This Row],[Batch]]="","",Register[[#This Row],[OUT Total After Sale]]-Register[[#This Row],[OUT Quantity]])</f>
        <v/>
      </c>
      <c r="O67" s="82" t="str">
        <f t="array" aca="1" ref="O6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8" spans="2:15" x14ac:dyDescent="0.25">
      <c r="B68" s="79">
        <f>ROW()-ROW(Register[[#Headers],[Ind]])</f>
        <v>65</v>
      </c>
      <c r="C68" s="89" t="str">
        <f>IF(ISBLANK(Register[[#This Row],[IN Token]]),"",Register[[#This Row],[Ind]])</f>
        <v/>
      </c>
      <c r="D68" s="147"/>
      <c r="E68" s="80"/>
      <c r="F68" s="140"/>
      <c r="G68" s="80"/>
      <c r="H68" s="140"/>
      <c r="I68" s="92" t="str">
        <f t="array" aca="1" ref="I68" ca="1">IFERROR(IF(Register[[#This Row],[OUT Token]]="USD",Register[[#This Row],[OUT Quantity]],
      SUMPRODUCT($J$3:J67,
      IF(IF($E$3:E67 = Register[[#This Row],[OUT Token]],Register[[#This Row],[OUT Quantity]]-$L$3:L67+Register[[#This Row],[OUT Total Before Sale]]+$F$3:F67,0)  &gt;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 IF(IF($E$3:E67 = Register[[#This Row],[OUT Token]],Register[[#This Row],[OUT Quantity]]-$L$3:L67+Register[[#This Row],[OUT Total Before Sale]]+$F$3:F67,1) &lt;0,0,
           IF($E$3:E67 = Register[[#This Row],[OUT Token]],Register[[#This Row],[OUT Quantity]]-$L$3:L67+Register[[#This Row],[OUT Total Before Sale]]+$F$3:F67,0)))))/Register[[#This Row],[OUT Quantity]],"")</f>
        <v/>
      </c>
      <c r="J68" s="92" t="str">
        <f ca="1">IFERROR(Register[[#This Row],[OUT Book Price]]*Register[[#This Row],[OUT Quantity]]/Register[[#This Row],[IN Quantity]],"")</f>
        <v/>
      </c>
      <c r="K68" s="92" t="str">
        <f>IFERROR(IF(Register[[#This Row],[IN Token]]="USD",Register[[#This Row],[IN Quantity]]*(1-Register[[#This Row],[IN Price]]),""),"")</f>
        <v/>
      </c>
      <c r="L68" s="81" t="str">
        <f t="array" aca="1" ref="L6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8" s="81" t="str">
        <f t="array" ref="N68">IF(Register[[#This Row],[Batch]]="","",Register[[#This Row],[OUT Total After Sale]]-Register[[#This Row],[OUT Quantity]])</f>
        <v/>
      </c>
      <c r="O68" s="82" t="str">
        <f t="array" aca="1" ref="O6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9" spans="2:15" x14ac:dyDescent="0.25">
      <c r="B69" s="79">
        <f>ROW()-ROW(Register[[#Headers],[Ind]])</f>
        <v>66</v>
      </c>
      <c r="C69" s="89" t="str">
        <f>IF(ISBLANK(Register[[#This Row],[IN Token]]),"",Register[[#This Row],[Ind]])</f>
        <v/>
      </c>
      <c r="D69" s="147"/>
      <c r="E69" s="80"/>
      <c r="F69" s="140"/>
      <c r="G69" s="80"/>
      <c r="H69" s="140"/>
      <c r="I69" s="92" t="str">
        <f t="array" aca="1" ref="I69" ca="1">IFERROR(IF(Register[[#This Row],[OUT Token]]="USD",Register[[#This Row],[OUT Quantity]],
      SUMPRODUCT($J$3:J68,
      IF(IF($E$3:E68 = Register[[#This Row],[OUT Token]],Register[[#This Row],[OUT Quantity]]-$L$3:L68+Register[[#This Row],[OUT Total Before Sale]]+$F$3:F68,0)  &gt;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 IF(IF($E$3:E68 = Register[[#This Row],[OUT Token]],Register[[#This Row],[OUT Quantity]]-$L$3:L68+Register[[#This Row],[OUT Total Before Sale]]+$F$3:F68,1) &lt;0,0,
           IF($E$3:E68 = Register[[#This Row],[OUT Token]],Register[[#This Row],[OUT Quantity]]-$L$3:L68+Register[[#This Row],[OUT Total Before Sale]]+$F$3:F68,0)))))/Register[[#This Row],[OUT Quantity]],"")</f>
        <v/>
      </c>
      <c r="J69" s="92" t="str">
        <f ca="1">IFERROR(Register[[#This Row],[OUT Book Price]]*Register[[#This Row],[OUT Quantity]]/Register[[#This Row],[IN Quantity]],"")</f>
        <v/>
      </c>
      <c r="K69" s="92" t="str">
        <f>IFERROR(IF(Register[[#This Row],[IN Token]]="USD",Register[[#This Row],[IN Quantity]]*(1-Register[[#This Row],[IN Price]]),""),"")</f>
        <v/>
      </c>
      <c r="L69" s="81" t="str">
        <f t="array" aca="1" ref="L6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9" s="81" t="str">
        <f t="array" ref="N69">IF(Register[[#This Row],[Batch]]="","",Register[[#This Row],[OUT Total After Sale]]-Register[[#This Row],[OUT Quantity]])</f>
        <v/>
      </c>
      <c r="O69" s="82" t="str">
        <f t="array" aca="1" ref="O6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0" spans="2:15" x14ac:dyDescent="0.25">
      <c r="B70" s="79">
        <f>ROW()-ROW(Register[[#Headers],[Ind]])</f>
        <v>67</v>
      </c>
      <c r="C70" s="89" t="str">
        <f>IF(ISBLANK(Register[[#This Row],[IN Token]]),"",Register[[#This Row],[Ind]])</f>
        <v/>
      </c>
      <c r="D70" s="147"/>
      <c r="E70" s="80"/>
      <c r="F70" s="140"/>
      <c r="G70" s="80"/>
      <c r="H70" s="140"/>
      <c r="I70" s="92" t="str">
        <f t="array" aca="1" ref="I70" ca="1">IFERROR(IF(Register[[#This Row],[OUT Token]]="USD",Register[[#This Row],[OUT Quantity]],
      SUMPRODUCT($J$3:J69,
      IF(IF($E$3:E69 = Register[[#This Row],[OUT Token]],Register[[#This Row],[OUT Quantity]]-$L$3:L69+Register[[#This Row],[OUT Total Before Sale]]+$F$3:F69,0)  &gt;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 IF(IF($E$3:E69 = Register[[#This Row],[OUT Token]],Register[[#This Row],[OUT Quantity]]-$L$3:L69+Register[[#This Row],[OUT Total Before Sale]]+$F$3:F69,1) &lt;0,0,
           IF($E$3:E69 = Register[[#This Row],[OUT Token]],Register[[#This Row],[OUT Quantity]]-$L$3:L69+Register[[#This Row],[OUT Total Before Sale]]+$F$3:F69,0)))))/Register[[#This Row],[OUT Quantity]],"")</f>
        <v/>
      </c>
      <c r="J70" s="92" t="str">
        <f ca="1">IFERROR(Register[[#This Row],[OUT Book Price]]*Register[[#This Row],[OUT Quantity]]/Register[[#This Row],[IN Quantity]],"")</f>
        <v/>
      </c>
      <c r="K70" s="92" t="str">
        <f>IFERROR(IF(Register[[#This Row],[IN Token]]="USD",Register[[#This Row],[IN Quantity]]*(1-Register[[#This Row],[IN Price]]),""),"")</f>
        <v/>
      </c>
      <c r="L70" s="81" t="str">
        <f t="array" aca="1" ref="L7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0" s="81" t="str">
        <f t="array" ref="N70">IF(Register[[#This Row],[Batch]]="","",Register[[#This Row],[OUT Total After Sale]]-Register[[#This Row],[OUT Quantity]])</f>
        <v/>
      </c>
      <c r="O70" s="82" t="str">
        <f t="array" aca="1" ref="O7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1" spans="2:15" x14ac:dyDescent="0.25">
      <c r="B71" s="79">
        <f>ROW()-ROW(Register[[#Headers],[Ind]])</f>
        <v>68</v>
      </c>
      <c r="C71" s="89" t="str">
        <f>IF(ISBLANK(Register[[#This Row],[IN Token]]),"",Register[[#This Row],[Ind]])</f>
        <v/>
      </c>
      <c r="D71" s="147"/>
      <c r="E71" s="80"/>
      <c r="F71" s="140"/>
      <c r="G71" s="80"/>
      <c r="H71" s="140"/>
      <c r="I71" s="92" t="str">
        <f t="array" aca="1" ref="I71" ca="1">IFERROR(IF(Register[[#This Row],[OUT Token]]="USD",Register[[#This Row],[OUT Quantity]],
      SUMPRODUCT($J$3:J70,
      IF(IF($E$3:E70 = Register[[#This Row],[OUT Token]],Register[[#This Row],[OUT Quantity]]-$L$3:L70+Register[[#This Row],[OUT Total Before Sale]]+$F$3:F70,0)  &gt;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 IF(IF($E$3:E70 = Register[[#This Row],[OUT Token]],Register[[#This Row],[OUT Quantity]]-$L$3:L70+Register[[#This Row],[OUT Total Before Sale]]+$F$3:F70,1) &lt;0,0,
           IF($E$3:E70 = Register[[#This Row],[OUT Token]],Register[[#This Row],[OUT Quantity]]-$L$3:L70+Register[[#This Row],[OUT Total Before Sale]]+$F$3:F70,0)))))/Register[[#This Row],[OUT Quantity]],"")</f>
        <v/>
      </c>
      <c r="J71" s="92" t="str">
        <f ca="1">IFERROR(Register[[#This Row],[OUT Book Price]]*Register[[#This Row],[OUT Quantity]]/Register[[#This Row],[IN Quantity]],"")</f>
        <v/>
      </c>
      <c r="K71" s="92" t="str">
        <f>IFERROR(IF(Register[[#This Row],[IN Token]]="USD",Register[[#This Row],[IN Quantity]]*(1-Register[[#This Row],[IN Price]]),""),"")</f>
        <v/>
      </c>
      <c r="L71" s="81" t="str">
        <f t="array" aca="1" ref="L7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1" s="81" t="str">
        <f t="array" ref="N71">IF(Register[[#This Row],[Batch]]="","",Register[[#This Row],[OUT Total After Sale]]-Register[[#This Row],[OUT Quantity]])</f>
        <v/>
      </c>
      <c r="O71" s="82" t="str">
        <f t="array" aca="1" ref="O7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2" spans="2:15" x14ac:dyDescent="0.25">
      <c r="B72" s="79">
        <f>ROW()-ROW(Register[[#Headers],[Ind]])</f>
        <v>69</v>
      </c>
      <c r="C72" s="89" t="str">
        <f>IF(ISBLANK(Register[[#This Row],[IN Token]]),"",Register[[#This Row],[Ind]])</f>
        <v/>
      </c>
      <c r="D72" s="147"/>
      <c r="E72" s="80"/>
      <c r="F72" s="140"/>
      <c r="G72" s="80"/>
      <c r="H72" s="140"/>
      <c r="I72" s="92" t="str">
        <f t="array" aca="1" ref="I72" ca="1">IFERROR(IF(Register[[#This Row],[OUT Token]]="USD",Register[[#This Row],[OUT Quantity]],
      SUMPRODUCT($J$3:J71,
      IF(IF($E$3:E71 = Register[[#This Row],[OUT Token]],Register[[#This Row],[OUT Quantity]]-$L$3:L71+Register[[#This Row],[OUT Total Before Sale]]+$F$3:F71,0)  &gt;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 IF(IF($E$3:E71 = Register[[#This Row],[OUT Token]],Register[[#This Row],[OUT Quantity]]-$L$3:L71+Register[[#This Row],[OUT Total Before Sale]]+$F$3:F71,1) &lt;0,0,
           IF($E$3:E71 = Register[[#This Row],[OUT Token]],Register[[#This Row],[OUT Quantity]]-$L$3:L71+Register[[#This Row],[OUT Total Before Sale]]+$F$3:F71,0)))))/Register[[#This Row],[OUT Quantity]],"")</f>
        <v/>
      </c>
      <c r="J72" s="92" t="str">
        <f ca="1">IFERROR(Register[[#This Row],[OUT Book Price]]*Register[[#This Row],[OUT Quantity]]/Register[[#This Row],[IN Quantity]],"")</f>
        <v/>
      </c>
      <c r="K72" s="92" t="str">
        <f>IFERROR(IF(Register[[#This Row],[IN Token]]="USD",Register[[#This Row],[IN Quantity]]*(1-Register[[#This Row],[IN Price]]),""),"")</f>
        <v/>
      </c>
      <c r="L72" s="81" t="str">
        <f t="array" aca="1" ref="L7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2" s="81" t="str">
        <f t="array" ref="N72">IF(Register[[#This Row],[Batch]]="","",Register[[#This Row],[OUT Total After Sale]]-Register[[#This Row],[OUT Quantity]])</f>
        <v/>
      </c>
      <c r="O72" s="82" t="str">
        <f t="array" aca="1" ref="O7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3" spans="2:15" x14ac:dyDescent="0.25">
      <c r="B73" s="79">
        <f>ROW()-ROW(Register[[#Headers],[Ind]])</f>
        <v>70</v>
      </c>
      <c r="C73" s="89" t="str">
        <f>IF(ISBLANK(Register[[#This Row],[IN Token]]),"",Register[[#This Row],[Ind]])</f>
        <v/>
      </c>
      <c r="D73" s="147"/>
      <c r="E73" s="80"/>
      <c r="F73" s="140"/>
      <c r="G73" s="80"/>
      <c r="H73" s="140"/>
      <c r="I73" s="92" t="str">
        <f t="array" aca="1" ref="I73" ca="1">IFERROR(IF(Register[[#This Row],[OUT Token]]="USD",Register[[#This Row],[OUT Quantity]],
      SUMPRODUCT($J$3:J72,
      IF(IF($E$3:E72 = Register[[#This Row],[OUT Token]],Register[[#This Row],[OUT Quantity]]-$L$3:L72+Register[[#This Row],[OUT Total Before Sale]]+$F$3:F72,0)  &gt;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 IF(IF($E$3:E72 = Register[[#This Row],[OUT Token]],Register[[#This Row],[OUT Quantity]]-$L$3:L72+Register[[#This Row],[OUT Total Before Sale]]+$F$3:F72,1) &lt;0,0,
           IF($E$3:E72 = Register[[#This Row],[OUT Token]],Register[[#This Row],[OUT Quantity]]-$L$3:L72+Register[[#This Row],[OUT Total Before Sale]]+$F$3:F72,0)))))/Register[[#This Row],[OUT Quantity]],"")</f>
        <v/>
      </c>
      <c r="J73" s="92" t="str">
        <f ca="1">IFERROR(Register[[#This Row],[OUT Book Price]]*Register[[#This Row],[OUT Quantity]]/Register[[#This Row],[IN Quantity]],"")</f>
        <v/>
      </c>
      <c r="K73" s="92" t="str">
        <f>IFERROR(IF(Register[[#This Row],[IN Token]]="USD",Register[[#This Row],[IN Quantity]]*(1-Register[[#This Row],[IN Price]]),""),"")</f>
        <v/>
      </c>
      <c r="L73" s="81" t="str">
        <f t="array" aca="1" ref="L7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3" s="81" t="str">
        <f t="array" ref="N73">IF(Register[[#This Row],[Batch]]="","",Register[[#This Row],[OUT Total After Sale]]-Register[[#This Row],[OUT Quantity]])</f>
        <v/>
      </c>
      <c r="O73" s="82" t="str">
        <f t="array" aca="1" ref="O7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4" spans="2:15" x14ac:dyDescent="0.25">
      <c r="B74" s="79">
        <f>ROW()-ROW(Register[[#Headers],[Ind]])</f>
        <v>71</v>
      </c>
      <c r="C74" s="89" t="str">
        <f>IF(ISBLANK(Register[[#This Row],[IN Token]]),"",Register[[#This Row],[Ind]])</f>
        <v/>
      </c>
      <c r="D74" s="147"/>
      <c r="E74" s="80"/>
      <c r="F74" s="140"/>
      <c r="G74" s="80"/>
      <c r="H74" s="140"/>
      <c r="I74" s="92" t="str">
        <f t="array" aca="1" ref="I74" ca="1">IFERROR(IF(Register[[#This Row],[OUT Token]]="USD",Register[[#This Row],[OUT Quantity]],
      SUMPRODUCT($J$3:J73,
      IF(IF($E$3:E73 = Register[[#This Row],[OUT Token]],Register[[#This Row],[OUT Quantity]]-$L$3:L73+Register[[#This Row],[OUT Total Before Sale]]+$F$3:F73,0)  &gt;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 IF(IF($E$3:E73 = Register[[#This Row],[OUT Token]],Register[[#This Row],[OUT Quantity]]-$L$3:L73+Register[[#This Row],[OUT Total Before Sale]]+$F$3:F73,1) &lt;0,0,
           IF($E$3:E73 = Register[[#This Row],[OUT Token]],Register[[#This Row],[OUT Quantity]]-$L$3:L73+Register[[#This Row],[OUT Total Before Sale]]+$F$3:F73,0)))))/Register[[#This Row],[OUT Quantity]],"")</f>
        <v/>
      </c>
      <c r="J74" s="92" t="str">
        <f ca="1">IFERROR(Register[[#This Row],[OUT Book Price]]*Register[[#This Row],[OUT Quantity]]/Register[[#This Row],[IN Quantity]],"")</f>
        <v/>
      </c>
      <c r="K74" s="92" t="str">
        <f>IFERROR(IF(Register[[#This Row],[IN Token]]="USD",Register[[#This Row],[IN Quantity]]*(1-Register[[#This Row],[IN Price]]),""),"")</f>
        <v/>
      </c>
      <c r="L74" s="81" t="str">
        <f t="array" aca="1" ref="L7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4" s="81" t="str">
        <f t="array" ref="N74">IF(Register[[#This Row],[Batch]]="","",Register[[#This Row],[OUT Total After Sale]]-Register[[#This Row],[OUT Quantity]])</f>
        <v/>
      </c>
      <c r="O74" s="82" t="str">
        <f t="array" aca="1" ref="O7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5" spans="2:15" x14ac:dyDescent="0.25">
      <c r="B75" s="79">
        <f>ROW()-ROW(Register[[#Headers],[Ind]])</f>
        <v>72</v>
      </c>
      <c r="C75" s="89" t="str">
        <f>IF(ISBLANK(Register[[#This Row],[IN Token]]),"",Register[[#This Row],[Ind]])</f>
        <v/>
      </c>
      <c r="D75" s="147"/>
      <c r="E75" s="80"/>
      <c r="F75" s="140"/>
      <c r="G75" s="80"/>
      <c r="H75" s="140"/>
      <c r="I75" s="92" t="str">
        <f t="array" aca="1" ref="I75" ca="1">IFERROR(IF(Register[[#This Row],[OUT Token]]="USD",Register[[#This Row],[OUT Quantity]],
      SUMPRODUCT($J$3:J74,
      IF(IF($E$3:E74 = Register[[#This Row],[OUT Token]],Register[[#This Row],[OUT Quantity]]-$L$3:L74+Register[[#This Row],[OUT Total Before Sale]]+$F$3:F74,0)  &gt;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 IF(IF($E$3:E74 = Register[[#This Row],[OUT Token]],Register[[#This Row],[OUT Quantity]]-$L$3:L74+Register[[#This Row],[OUT Total Before Sale]]+$F$3:F74,1) &lt;0,0,
           IF($E$3:E74 = Register[[#This Row],[OUT Token]],Register[[#This Row],[OUT Quantity]]-$L$3:L74+Register[[#This Row],[OUT Total Before Sale]]+$F$3:F74,0)))))/Register[[#This Row],[OUT Quantity]],"")</f>
        <v/>
      </c>
      <c r="J75" s="92" t="str">
        <f ca="1">IFERROR(Register[[#This Row],[OUT Book Price]]*Register[[#This Row],[OUT Quantity]]/Register[[#This Row],[IN Quantity]],"")</f>
        <v/>
      </c>
      <c r="K75" s="92" t="str">
        <f>IFERROR(IF(Register[[#This Row],[IN Token]]="USD",Register[[#This Row],[IN Quantity]]*(1-Register[[#This Row],[IN Price]]),""),"")</f>
        <v/>
      </c>
      <c r="L75" s="81" t="str">
        <f t="array" aca="1" ref="L7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5" s="81" t="str">
        <f t="array" ref="N75">IF(Register[[#This Row],[Batch]]="","",Register[[#This Row],[OUT Total After Sale]]-Register[[#This Row],[OUT Quantity]])</f>
        <v/>
      </c>
      <c r="O75" s="82" t="str">
        <f t="array" aca="1" ref="O7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6" spans="2:15" x14ac:dyDescent="0.25">
      <c r="B76" s="79">
        <f>ROW()-ROW(Register[[#Headers],[Ind]])</f>
        <v>73</v>
      </c>
      <c r="C76" s="89" t="str">
        <f>IF(ISBLANK(Register[[#This Row],[IN Token]]),"",Register[[#This Row],[Ind]])</f>
        <v/>
      </c>
      <c r="D76" s="147"/>
      <c r="E76" s="80"/>
      <c r="F76" s="140"/>
      <c r="G76" s="80"/>
      <c r="H76" s="140"/>
      <c r="I76" s="92" t="str">
        <f t="array" aca="1" ref="I76" ca="1">IFERROR(IF(Register[[#This Row],[OUT Token]]="USD",Register[[#This Row],[OUT Quantity]],
      SUMPRODUCT($J$3:J75,
      IF(IF($E$3:E75 = Register[[#This Row],[OUT Token]],Register[[#This Row],[OUT Quantity]]-$L$3:L75+Register[[#This Row],[OUT Total Before Sale]]+$F$3:F75,0)  &gt;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 IF(IF($E$3:E75 = Register[[#This Row],[OUT Token]],Register[[#This Row],[OUT Quantity]]-$L$3:L75+Register[[#This Row],[OUT Total Before Sale]]+$F$3:F75,1) &lt;0,0,
           IF($E$3:E75 = Register[[#This Row],[OUT Token]],Register[[#This Row],[OUT Quantity]]-$L$3:L75+Register[[#This Row],[OUT Total Before Sale]]+$F$3:F75,0)))))/Register[[#This Row],[OUT Quantity]],"")</f>
        <v/>
      </c>
      <c r="J76" s="92" t="str">
        <f ca="1">IFERROR(Register[[#This Row],[OUT Book Price]]*Register[[#This Row],[OUT Quantity]]/Register[[#This Row],[IN Quantity]],"")</f>
        <v/>
      </c>
      <c r="K76" s="92" t="str">
        <f>IFERROR(IF(Register[[#This Row],[IN Token]]="USD",Register[[#This Row],[IN Quantity]]*(1-Register[[#This Row],[IN Price]]),""),"")</f>
        <v/>
      </c>
      <c r="L76" s="81" t="str">
        <f t="array" aca="1" ref="L7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6" s="81" t="str">
        <f t="array" ref="N76">IF(Register[[#This Row],[Batch]]="","",Register[[#This Row],[OUT Total After Sale]]-Register[[#This Row],[OUT Quantity]])</f>
        <v/>
      </c>
      <c r="O76" s="82" t="str">
        <f t="array" aca="1" ref="O7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7" spans="2:15" x14ac:dyDescent="0.25">
      <c r="B77" s="79">
        <f>ROW()-ROW(Register[[#Headers],[Ind]])</f>
        <v>74</v>
      </c>
      <c r="C77" s="89" t="str">
        <f>IF(ISBLANK(Register[[#This Row],[IN Token]]),"",Register[[#This Row],[Ind]])</f>
        <v/>
      </c>
      <c r="D77" s="147"/>
      <c r="E77" s="80"/>
      <c r="F77" s="140"/>
      <c r="G77" s="80"/>
      <c r="H77" s="140"/>
      <c r="I77" s="92" t="str">
        <f t="array" aca="1" ref="I77" ca="1">IFERROR(IF(Register[[#This Row],[OUT Token]]="USD",Register[[#This Row],[OUT Quantity]],
      SUMPRODUCT($J$3:J76,
      IF(IF($E$3:E76 = Register[[#This Row],[OUT Token]],Register[[#This Row],[OUT Quantity]]-$L$3:L76+Register[[#This Row],[OUT Total Before Sale]]+$F$3:F76,0)  &gt;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 IF(IF($E$3:E76 = Register[[#This Row],[OUT Token]],Register[[#This Row],[OUT Quantity]]-$L$3:L76+Register[[#This Row],[OUT Total Before Sale]]+$F$3:F76,1) &lt;0,0,
           IF($E$3:E76 = Register[[#This Row],[OUT Token]],Register[[#This Row],[OUT Quantity]]-$L$3:L76+Register[[#This Row],[OUT Total Before Sale]]+$F$3:F76,0)))))/Register[[#This Row],[OUT Quantity]],"")</f>
        <v/>
      </c>
      <c r="J77" s="92" t="str">
        <f ca="1">IFERROR(Register[[#This Row],[OUT Book Price]]*Register[[#This Row],[OUT Quantity]]/Register[[#This Row],[IN Quantity]],"")</f>
        <v/>
      </c>
      <c r="K77" s="92" t="str">
        <f>IFERROR(IF(Register[[#This Row],[IN Token]]="USD",Register[[#This Row],[IN Quantity]]*(1-Register[[#This Row],[IN Price]]),""),"")</f>
        <v/>
      </c>
      <c r="L77" s="81" t="str">
        <f t="array" aca="1" ref="L7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7" s="81" t="str">
        <f t="array" ref="N77">IF(Register[[#This Row],[Batch]]="","",Register[[#This Row],[OUT Total After Sale]]-Register[[#This Row],[OUT Quantity]])</f>
        <v/>
      </c>
      <c r="O77" s="82" t="str">
        <f t="array" aca="1" ref="O7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8" spans="2:15" x14ac:dyDescent="0.25">
      <c r="B78" s="79">
        <f>ROW()-ROW(Register[[#Headers],[Ind]])</f>
        <v>75</v>
      </c>
      <c r="C78" s="89" t="str">
        <f>IF(ISBLANK(Register[[#This Row],[IN Token]]),"",Register[[#This Row],[Ind]])</f>
        <v/>
      </c>
      <c r="D78" s="147"/>
      <c r="E78" s="80"/>
      <c r="F78" s="140"/>
      <c r="G78" s="80"/>
      <c r="H78" s="140"/>
      <c r="I78" s="92" t="str">
        <f t="array" aca="1" ref="I78" ca="1">IFERROR(IF(Register[[#This Row],[OUT Token]]="USD",Register[[#This Row],[OUT Quantity]],
      SUMPRODUCT($J$3:J77,
      IF(IF($E$3:E77 = Register[[#This Row],[OUT Token]],Register[[#This Row],[OUT Quantity]]-$L$3:L77+Register[[#This Row],[OUT Total Before Sale]]+$F$3:F77,0)  &gt;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 IF(IF($E$3:E77 = Register[[#This Row],[OUT Token]],Register[[#This Row],[OUT Quantity]]-$L$3:L77+Register[[#This Row],[OUT Total Before Sale]]+$F$3:F77,1) &lt;0,0,
           IF($E$3:E77 = Register[[#This Row],[OUT Token]],Register[[#This Row],[OUT Quantity]]-$L$3:L77+Register[[#This Row],[OUT Total Before Sale]]+$F$3:F77,0)))))/Register[[#This Row],[OUT Quantity]],"")</f>
        <v/>
      </c>
      <c r="J78" s="92" t="str">
        <f ca="1">IFERROR(Register[[#This Row],[OUT Book Price]]*Register[[#This Row],[OUT Quantity]]/Register[[#This Row],[IN Quantity]],"")</f>
        <v/>
      </c>
      <c r="K78" s="92" t="str">
        <f>IFERROR(IF(Register[[#This Row],[IN Token]]="USD",Register[[#This Row],[IN Quantity]]*(1-Register[[#This Row],[IN Price]]),""),"")</f>
        <v/>
      </c>
      <c r="L78" s="81" t="str">
        <f t="array" aca="1" ref="L7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8" s="81" t="str">
        <f t="array" ref="N78">IF(Register[[#This Row],[Batch]]="","",Register[[#This Row],[OUT Total After Sale]]-Register[[#This Row],[OUT Quantity]])</f>
        <v/>
      </c>
      <c r="O78" s="82" t="str">
        <f t="array" aca="1" ref="O7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9" spans="2:15" x14ac:dyDescent="0.25">
      <c r="B79" s="79">
        <f>ROW()-ROW(Register[[#Headers],[Ind]])</f>
        <v>76</v>
      </c>
      <c r="C79" s="89" t="str">
        <f>IF(ISBLANK(Register[[#This Row],[IN Token]]),"",Register[[#This Row],[Ind]])</f>
        <v/>
      </c>
      <c r="D79" s="147"/>
      <c r="E79" s="80"/>
      <c r="F79" s="140"/>
      <c r="G79" s="80"/>
      <c r="H79" s="140"/>
      <c r="I79" s="92" t="str">
        <f t="array" aca="1" ref="I79" ca="1">IFERROR(IF(Register[[#This Row],[OUT Token]]="USD",Register[[#This Row],[OUT Quantity]],
      SUMPRODUCT($J$3:J78,
      IF(IF($E$3:E78 = Register[[#This Row],[OUT Token]],Register[[#This Row],[OUT Quantity]]-$L$3:L78+Register[[#This Row],[OUT Total Before Sale]]+$F$3:F78,0)  &gt;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 IF(IF($E$3:E78 = Register[[#This Row],[OUT Token]],Register[[#This Row],[OUT Quantity]]-$L$3:L78+Register[[#This Row],[OUT Total Before Sale]]+$F$3:F78,1) &lt;0,0,
           IF($E$3:E78 = Register[[#This Row],[OUT Token]],Register[[#This Row],[OUT Quantity]]-$L$3:L78+Register[[#This Row],[OUT Total Before Sale]]+$F$3:F78,0)))))/Register[[#This Row],[OUT Quantity]],"")</f>
        <v/>
      </c>
      <c r="J79" s="92" t="str">
        <f ca="1">IFERROR(Register[[#This Row],[OUT Book Price]]*Register[[#This Row],[OUT Quantity]]/Register[[#This Row],[IN Quantity]],"")</f>
        <v/>
      </c>
      <c r="K79" s="92" t="str">
        <f>IFERROR(IF(Register[[#This Row],[IN Token]]="USD",Register[[#This Row],[IN Quantity]]*(1-Register[[#This Row],[IN Price]]),""),"")</f>
        <v/>
      </c>
      <c r="L79" s="81" t="str">
        <f t="array" aca="1" ref="L7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9" s="81" t="str">
        <f t="array" ref="N79">IF(Register[[#This Row],[Batch]]="","",Register[[#This Row],[OUT Total After Sale]]-Register[[#This Row],[OUT Quantity]])</f>
        <v/>
      </c>
      <c r="O79" s="82" t="str">
        <f t="array" aca="1" ref="O7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0" spans="2:15" x14ac:dyDescent="0.25">
      <c r="B80" s="79">
        <f>ROW()-ROW(Register[[#Headers],[Ind]])</f>
        <v>77</v>
      </c>
      <c r="C80" s="89" t="str">
        <f>IF(ISBLANK(Register[[#This Row],[IN Token]]),"",Register[[#This Row],[Ind]])</f>
        <v/>
      </c>
      <c r="D80" s="147"/>
      <c r="E80" s="80"/>
      <c r="F80" s="140"/>
      <c r="G80" s="80"/>
      <c r="H80" s="140"/>
      <c r="I80" s="92" t="str">
        <f t="array" aca="1" ref="I80" ca="1">IFERROR(IF(Register[[#This Row],[OUT Token]]="USD",Register[[#This Row],[OUT Quantity]],
      SUMPRODUCT($J$3:J79,
      IF(IF($E$3:E79 = Register[[#This Row],[OUT Token]],Register[[#This Row],[OUT Quantity]]-$L$3:L79+Register[[#This Row],[OUT Total Before Sale]]+$F$3:F79,0)  &gt;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 IF(IF($E$3:E79 = Register[[#This Row],[OUT Token]],Register[[#This Row],[OUT Quantity]]-$L$3:L79+Register[[#This Row],[OUT Total Before Sale]]+$F$3:F79,1) &lt;0,0,
           IF($E$3:E79 = Register[[#This Row],[OUT Token]],Register[[#This Row],[OUT Quantity]]-$L$3:L79+Register[[#This Row],[OUT Total Before Sale]]+$F$3:F79,0)))))/Register[[#This Row],[OUT Quantity]],"")</f>
        <v/>
      </c>
      <c r="J80" s="92" t="str">
        <f ca="1">IFERROR(Register[[#This Row],[OUT Book Price]]*Register[[#This Row],[OUT Quantity]]/Register[[#This Row],[IN Quantity]],"")</f>
        <v/>
      </c>
      <c r="K80" s="92" t="str">
        <f>IFERROR(IF(Register[[#This Row],[IN Token]]="USD",Register[[#This Row],[IN Quantity]]*(1-Register[[#This Row],[IN Price]]),""),"")</f>
        <v/>
      </c>
      <c r="L80" s="81" t="str">
        <f t="array" aca="1" ref="L8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0" s="81" t="str">
        <f t="array" ref="N80">IF(Register[[#This Row],[Batch]]="","",Register[[#This Row],[OUT Total After Sale]]-Register[[#This Row],[OUT Quantity]])</f>
        <v/>
      </c>
      <c r="O80" s="82" t="str">
        <f t="array" aca="1" ref="O8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1" spans="2:15" x14ac:dyDescent="0.25">
      <c r="B81" s="79">
        <f>ROW()-ROW(Register[[#Headers],[Ind]])</f>
        <v>78</v>
      </c>
      <c r="C81" s="89" t="str">
        <f>IF(ISBLANK(Register[[#This Row],[IN Token]]),"",Register[[#This Row],[Ind]])</f>
        <v/>
      </c>
      <c r="D81" s="147"/>
      <c r="E81" s="80"/>
      <c r="F81" s="140"/>
      <c r="G81" s="80"/>
      <c r="H81" s="140"/>
      <c r="I81" s="92" t="str">
        <f t="array" aca="1" ref="I81" ca="1">IFERROR(IF(Register[[#This Row],[OUT Token]]="USD",Register[[#This Row],[OUT Quantity]],
      SUMPRODUCT($J$3:J80,
      IF(IF($E$3:E80 = Register[[#This Row],[OUT Token]],Register[[#This Row],[OUT Quantity]]-$L$3:L80+Register[[#This Row],[OUT Total Before Sale]]+$F$3:F80,0)  &gt;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 IF(IF($E$3:E80 = Register[[#This Row],[OUT Token]],Register[[#This Row],[OUT Quantity]]-$L$3:L80+Register[[#This Row],[OUT Total Before Sale]]+$F$3:F80,1) &lt;0,0,
           IF($E$3:E80 = Register[[#This Row],[OUT Token]],Register[[#This Row],[OUT Quantity]]-$L$3:L80+Register[[#This Row],[OUT Total Before Sale]]+$F$3:F80,0)))))/Register[[#This Row],[OUT Quantity]],"")</f>
        <v/>
      </c>
      <c r="J81" s="92" t="str">
        <f ca="1">IFERROR(Register[[#This Row],[OUT Book Price]]*Register[[#This Row],[OUT Quantity]]/Register[[#This Row],[IN Quantity]],"")</f>
        <v/>
      </c>
      <c r="K81" s="92" t="str">
        <f>IFERROR(IF(Register[[#This Row],[IN Token]]="USD",Register[[#This Row],[IN Quantity]]*(1-Register[[#This Row],[IN Price]]),""),"")</f>
        <v/>
      </c>
      <c r="L81" s="81" t="str">
        <f t="array" aca="1" ref="L8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1" s="81" t="str">
        <f t="array" ref="N81">IF(Register[[#This Row],[Batch]]="","",Register[[#This Row],[OUT Total After Sale]]-Register[[#This Row],[OUT Quantity]])</f>
        <v/>
      </c>
      <c r="O81" s="82" t="str">
        <f t="array" aca="1" ref="O8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2" spans="2:15" x14ac:dyDescent="0.25">
      <c r="B82" s="79">
        <f>ROW()-ROW(Register[[#Headers],[Ind]])</f>
        <v>79</v>
      </c>
      <c r="C82" s="89" t="str">
        <f>IF(ISBLANK(Register[[#This Row],[IN Token]]),"",Register[[#This Row],[Ind]])</f>
        <v/>
      </c>
      <c r="D82" s="147"/>
      <c r="E82" s="80"/>
      <c r="F82" s="140"/>
      <c r="G82" s="80"/>
      <c r="H82" s="140"/>
      <c r="I82" s="92" t="str">
        <f t="array" aca="1" ref="I82" ca="1">IFERROR(IF(Register[[#This Row],[OUT Token]]="USD",Register[[#This Row],[OUT Quantity]],
      SUMPRODUCT($J$3:J81,
      IF(IF($E$3:E81 = Register[[#This Row],[OUT Token]],Register[[#This Row],[OUT Quantity]]-$L$3:L81+Register[[#This Row],[OUT Total Before Sale]]+$F$3:F81,0)  &gt;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 IF(IF($E$3:E81 = Register[[#This Row],[OUT Token]],Register[[#This Row],[OUT Quantity]]-$L$3:L81+Register[[#This Row],[OUT Total Before Sale]]+$F$3:F81,1) &lt;0,0,
           IF($E$3:E81 = Register[[#This Row],[OUT Token]],Register[[#This Row],[OUT Quantity]]-$L$3:L81+Register[[#This Row],[OUT Total Before Sale]]+$F$3:F81,0)))))/Register[[#This Row],[OUT Quantity]],"")</f>
        <v/>
      </c>
      <c r="J82" s="92" t="str">
        <f ca="1">IFERROR(Register[[#This Row],[OUT Book Price]]*Register[[#This Row],[OUT Quantity]]/Register[[#This Row],[IN Quantity]],"")</f>
        <v/>
      </c>
      <c r="K82" s="92" t="str">
        <f>IFERROR(IF(Register[[#This Row],[IN Token]]="USD",Register[[#This Row],[IN Quantity]]*(1-Register[[#This Row],[IN Price]]),""),"")</f>
        <v/>
      </c>
      <c r="L82" s="81" t="str">
        <f t="array" aca="1" ref="L8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2" s="81" t="str">
        <f t="array" ref="N82">IF(Register[[#This Row],[Batch]]="","",Register[[#This Row],[OUT Total After Sale]]-Register[[#This Row],[OUT Quantity]])</f>
        <v/>
      </c>
      <c r="O82" s="82" t="str">
        <f t="array" aca="1" ref="O8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3" spans="2:15" x14ac:dyDescent="0.25">
      <c r="B83" s="79">
        <f>ROW()-ROW(Register[[#Headers],[Ind]])</f>
        <v>80</v>
      </c>
      <c r="C83" s="89" t="str">
        <f>IF(ISBLANK(Register[[#This Row],[IN Token]]),"",Register[[#This Row],[Ind]])</f>
        <v/>
      </c>
      <c r="D83" s="147"/>
      <c r="E83" s="80"/>
      <c r="F83" s="140"/>
      <c r="G83" s="80"/>
      <c r="H83" s="140"/>
      <c r="I83" s="92" t="str">
        <f t="array" aca="1" ref="I83" ca="1">IFERROR(IF(Register[[#This Row],[OUT Token]]="USD",Register[[#This Row],[OUT Quantity]],
      SUMPRODUCT($J$3:J82,
      IF(IF($E$3:E82 = Register[[#This Row],[OUT Token]],Register[[#This Row],[OUT Quantity]]-$L$3:L82+Register[[#This Row],[OUT Total Before Sale]]+$F$3:F82,0)  &gt;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 IF(IF($E$3:E82 = Register[[#This Row],[OUT Token]],Register[[#This Row],[OUT Quantity]]-$L$3:L82+Register[[#This Row],[OUT Total Before Sale]]+$F$3:F82,1) &lt;0,0,
           IF($E$3:E82 = Register[[#This Row],[OUT Token]],Register[[#This Row],[OUT Quantity]]-$L$3:L82+Register[[#This Row],[OUT Total Before Sale]]+$F$3:F82,0)))))/Register[[#This Row],[OUT Quantity]],"")</f>
        <v/>
      </c>
      <c r="J83" s="92" t="str">
        <f ca="1">IFERROR(Register[[#This Row],[OUT Book Price]]*Register[[#This Row],[OUT Quantity]]/Register[[#This Row],[IN Quantity]],"")</f>
        <v/>
      </c>
      <c r="K83" s="92" t="str">
        <f>IFERROR(IF(Register[[#This Row],[IN Token]]="USD",Register[[#This Row],[IN Quantity]]*(1-Register[[#This Row],[IN Price]]),""),"")</f>
        <v/>
      </c>
      <c r="L83" s="81" t="str">
        <f t="array" aca="1" ref="L8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3" s="81" t="str">
        <f t="array" ref="N83">IF(Register[[#This Row],[Batch]]="","",Register[[#This Row],[OUT Total After Sale]]-Register[[#This Row],[OUT Quantity]])</f>
        <v/>
      </c>
      <c r="O83" s="82" t="str">
        <f t="array" aca="1" ref="O8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4" spans="2:15" x14ac:dyDescent="0.25">
      <c r="B84" s="79">
        <f>ROW()-ROW(Register[[#Headers],[Ind]])</f>
        <v>81</v>
      </c>
      <c r="C84" s="89" t="str">
        <f>IF(ISBLANK(Register[[#This Row],[IN Token]]),"",Register[[#This Row],[Ind]])</f>
        <v/>
      </c>
      <c r="D84" s="147"/>
      <c r="E84" s="80"/>
      <c r="F84" s="140"/>
      <c r="G84" s="80"/>
      <c r="H84" s="140"/>
      <c r="I84" s="92" t="str">
        <f t="array" aca="1" ref="I84" ca="1">IFERROR(IF(Register[[#This Row],[OUT Token]]="USD",Register[[#This Row],[OUT Quantity]],
      SUMPRODUCT($J$3:J83,
      IF(IF($E$3:E83 = Register[[#This Row],[OUT Token]],Register[[#This Row],[OUT Quantity]]-$L$3:L83+Register[[#This Row],[OUT Total Before Sale]]+$F$3:F83,0)  &gt;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 IF(IF($E$3:E83 = Register[[#This Row],[OUT Token]],Register[[#This Row],[OUT Quantity]]-$L$3:L83+Register[[#This Row],[OUT Total Before Sale]]+$F$3:F83,1) &lt;0,0,
           IF($E$3:E83 = Register[[#This Row],[OUT Token]],Register[[#This Row],[OUT Quantity]]-$L$3:L83+Register[[#This Row],[OUT Total Before Sale]]+$F$3:F83,0)))))/Register[[#This Row],[OUT Quantity]],"")</f>
        <v/>
      </c>
      <c r="J84" s="92" t="str">
        <f ca="1">IFERROR(Register[[#This Row],[OUT Book Price]]*Register[[#This Row],[OUT Quantity]]/Register[[#This Row],[IN Quantity]],"")</f>
        <v/>
      </c>
      <c r="K84" s="92" t="str">
        <f>IFERROR(IF(Register[[#This Row],[IN Token]]="USD",Register[[#This Row],[IN Quantity]]*(1-Register[[#This Row],[IN Price]]),""),"")</f>
        <v/>
      </c>
      <c r="L84" s="81" t="str">
        <f t="array" aca="1" ref="L8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4" s="81" t="str">
        <f t="array" ref="N84">IF(Register[[#This Row],[Batch]]="","",Register[[#This Row],[OUT Total After Sale]]-Register[[#This Row],[OUT Quantity]])</f>
        <v/>
      </c>
      <c r="O84" s="82" t="str">
        <f t="array" aca="1" ref="O8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5" spans="2:15" x14ac:dyDescent="0.25">
      <c r="B85" s="79">
        <f>ROW()-ROW(Register[[#Headers],[Ind]])</f>
        <v>82</v>
      </c>
      <c r="C85" s="89" t="str">
        <f>IF(ISBLANK(Register[[#This Row],[IN Token]]),"",Register[[#This Row],[Ind]])</f>
        <v/>
      </c>
      <c r="D85" s="147"/>
      <c r="E85" s="80"/>
      <c r="F85" s="140"/>
      <c r="G85" s="80"/>
      <c r="H85" s="140"/>
      <c r="I85" s="92" t="str">
        <f t="array" aca="1" ref="I85" ca="1">IFERROR(IF(Register[[#This Row],[OUT Token]]="USD",Register[[#This Row],[OUT Quantity]],
      SUMPRODUCT($J$3:J84,
      IF(IF($E$3:E84 = Register[[#This Row],[OUT Token]],Register[[#This Row],[OUT Quantity]]-$L$3:L84+Register[[#This Row],[OUT Total Before Sale]]+$F$3:F84,0)  &gt;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 IF(IF($E$3:E84 = Register[[#This Row],[OUT Token]],Register[[#This Row],[OUT Quantity]]-$L$3:L84+Register[[#This Row],[OUT Total Before Sale]]+$F$3:F84,1) &lt;0,0,
           IF($E$3:E84 = Register[[#This Row],[OUT Token]],Register[[#This Row],[OUT Quantity]]-$L$3:L84+Register[[#This Row],[OUT Total Before Sale]]+$F$3:F84,0)))))/Register[[#This Row],[OUT Quantity]],"")</f>
        <v/>
      </c>
      <c r="J85" s="92" t="str">
        <f ca="1">IFERROR(Register[[#This Row],[OUT Book Price]]*Register[[#This Row],[OUT Quantity]]/Register[[#This Row],[IN Quantity]],"")</f>
        <v/>
      </c>
      <c r="K85" s="92" t="str">
        <f>IFERROR(IF(Register[[#This Row],[IN Token]]="USD",Register[[#This Row],[IN Quantity]]*(1-Register[[#This Row],[IN Price]]),""),"")</f>
        <v/>
      </c>
      <c r="L85" s="81" t="str">
        <f t="array" aca="1" ref="L8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5" s="81" t="str">
        <f t="array" ref="N85">IF(Register[[#This Row],[Batch]]="","",Register[[#This Row],[OUT Total After Sale]]-Register[[#This Row],[OUT Quantity]])</f>
        <v/>
      </c>
      <c r="O85" s="82" t="str">
        <f t="array" aca="1" ref="O8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6" spans="2:15" x14ac:dyDescent="0.25">
      <c r="B86" s="79">
        <f>ROW()-ROW(Register[[#Headers],[Ind]])</f>
        <v>83</v>
      </c>
      <c r="C86" s="89" t="str">
        <f>IF(ISBLANK(Register[[#This Row],[IN Token]]),"",Register[[#This Row],[Ind]])</f>
        <v/>
      </c>
      <c r="D86" s="147"/>
      <c r="E86" s="80"/>
      <c r="F86" s="140"/>
      <c r="G86" s="80"/>
      <c r="H86" s="140"/>
      <c r="I86" s="92" t="str">
        <f t="array" aca="1" ref="I86" ca="1">IFERROR(IF(Register[[#This Row],[OUT Token]]="USD",Register[[#This Row],[OUT Quantity]],
      SUMPRODUCT($J$3:J85,
      IF(IF($E$3:E85 = Register[[#This Row],[OUT Token]],Register[[#This Row],[OUT Quantity]]-$L$3:L85+Register[[#This Row],[OUT Total Before Sale]]+$F$3:F85,0)  &gt;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 IF(IF($E$3:E85 = Register[[#This Row],[OUT Token]],Register[[#This Row],[OUT Quantity]]-$L$3:L85+Register[[#This Row],[OUT Total Before Sale]]+$F$3:F85,1) &lt;0,0,
           IF($E$3:E85 = Register[[#This Row],[OUT Token]],Register[[#This Row],[OUT Quantity]]-$L$3:L85+Register[[#This Row],[OUT Total Before Sale]]+$F$3:F85,0)))))/Register[[#This Row],[OUT Quantity]],"")</f>
        <v/>
      </c>
      <c r="J86" s="92" t="str">
        <f ca="1">IFERROR(Register[[#This Row],[OUT Book Price]]*Register[[#This Row],[OUT Quantity]]/Register[[#This Row],[IN Quantity]],"")</f>
        <v/>
      </c>
      <c r="K86" s="92" t="str">
        <f>IFERROR(IF(Register[[#This Row],[IN Token]]="USD",Register[[#This Row],[IN Quantity]]*(1-Register[[#This Row],[IN Price]]),""),"")</f>
        <v/>
      </c>
      <c r="L86" s="81" t="str">
        <f t="array" aca="1" ref="L8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6" s="81" t="str">
        <f t="array" ref="N86">IF(Register[[#This Row],[Batch]]="","",Register[[#This Row],[OUT Total After Sale]]-Register[[#This Row],[OUT Quantity]])</f>
        <v/>
      </c>
      <c r="O86" s="82" t="str">
        <f t="array" aca="1" ref="O8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7" spans="2:15" x14ac:dyDescent="0.25">
      <c r="B87" s="79">
        <f>ROW()-ROW(Register[[#Headers],[Ind]])</f>
        <v>84</v>
      </c>
      <c r="C87" s="89" t="str">
        <f>IF(ISBLANK(Register[[#This Row],[IN Token]]),"",Register[[#This Row],[Ind]])</f>
        <v/>
      </c>
      <c r="D87" s="147"/>
      <c r="E87" s="80"/>
      <c r="F87" s="140"/>
      <c r="G87" s="80"/>
      <c r="H87" s="140"/>
      <c r="I87" s="92" t="str">
        <f t="array" aca="1" ref="I87" ca="1">IFERROR(IF(Register[[#This Row],[OUT Token]]="USD",Register[[#This Row],[OUT Quantity]],
      SUMPRODUCT($J$3:J86,
      IF(IF($E$3:E86 = Register[[#This Row],[OUT Token]],Register[[#This Row],[OUT Quantity]]-$L$3:L86+Register[[#This Row],[OUT Total Before Sale]]+$F$3:F86,0)  &gt;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 IF(IF($E$3:E86 = Register[[#This Row],[OUT Token]],Register[[#This Row],[OUT Quantity]]-$L$3:L86+Register[[#This Row],[OUT Total Before Sale]]+$F$3:F86,1) &lt;0,0,
           IF($E$3:E86 = Register[[#This Row],[OUT Token]],Register[[#This Row],[OUT Quantity]]-$L$3:L86+Register[[#This Row],[OUT Total Before Sale]]+$F$3:F86,0)))))/Register[[#This Row],[OUT Quantity]],"")</f>
        <v/>
      </c>
      <c r="J87" s="92" t="str">
        <f ca="1">IFERROR(Register[[#This Row],[OUT Book Price]]*Register[[#This Row],[OUT Quantity]]/Register[[#This Row],[IN Quantity]],"")</f>
        <v/>
      </c>
      <c r="K87" s="92" t="str">
        <f>IFERROR(IF(Register[[#This Row],[IN Token]]="USD",Register[[#This Row],[IN Quantity]]*(1-Register[[#This Row],[IN Price]]),""),"")</f>
        <v/>
      </c>
      <c r="L87" s="81" t="str">
        <f t="array" aca="1" ref="L8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7" s="81" t="str">
        <f t="array" ref="N87">IF(Register[[#This Row],[Batch]]="","",Register[[#This Row],[OUT Total After Sale]]-Register[[#This Row],[OUT Quantity]])</f>
        <v/>
      </c>
      <c r="O87" s="82" t="str">
        <f t="array" aca="1" ref="O8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8" spans="2:15" x14ac:dyDescent="0.25">
      <c r="B88" s="79">
        <f>ROW()-ROW(Register[[#Headers],[Ind]])</f>
        <v>85</v>
      </c>
      <c r="C88" s="89" t="str">
        <f>IF(ISBLANK(Register[[#This Row],[IN Token]]),"",Register[[#This Row],[Ind]])</f>
        <v/>
      </c>
      <c r="D88" s="147"/>
      <c r="E88" s="80"/>
      <c r="F88" s="140"/>
      <c r="G88" s="80"/>
      <c r="H88" s="140"/>
      <c r="I88" s="92" t="str">
        <f t="array" aca="1" ref="I88" ca="1">IFERROR(IF(Register[[#This Row],[OUT Token]]="USD",Register[[#This Row],[OUT Quantity]],
      SUMPRODUCT($J$3:J87,
      IF(IF($E$3:E87 = Register[[#This Row],[OUT Token]],Register[[#This Row],[OUT Quantity]]-$L$3:L87+Register[[#This Row],[OUT Total Before Sale]]+$F$3:F87,0)  &gt;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 IF(IF($E$3:E87 = Register[[#This Row],[OUT Token]],Register[[#This Row],[OUT Quantity]]-$L$3:L87+Register[[#This Row],[OUT Total Before Sale]]+$F$3:F87,1) &lt;0,0,
           IF($E$3:E87 = Register[[#This Row],[OUT Token]],Register[[#This Row],[OUT Quantity]]-$L$3:L87+Register[[#This Row],[OUT Total Before Sale]]+$F$3:F87,0)))))/Register[[#This Row],[OUT Quantity]],"")</f>
        <v/>
      </c>
      <c r="J88" s="92" t="str">
        <f ca="1">IFERROR(Register[[#This Row],[OUT Book Price]]*Register[[#This Row],[OUT Quantity]]/Register[[#This Row],[IN Quantity]],"")</f>
        <v/>
      </c>
      <c r="K88" s="92" t="str">
        <f>IFERROR(IF(Register[[#This Row],[IN Token]]="USD",Register[[#This Row],[IN Quantity]]*(1-Register[[#This Row],[IN Price]]),""),"")</f>
        <v/>
      </c>
      <c r="L88" s="81" t="str">
        <f t="array" aca="1" ref="L8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8" s="81" t="str">
        <f t="array" ref="N88">IF(Register[[#This Row],[Batch]]="","",Register[[#This Row],[OUT Total After Sale]]-Register[[#This Row],[OUT Quantity]])</f>
        <v/>
      </c>
      <c r="O88" s="82" t="str">
        <f t="array" aca="1" ref="O8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9" spans="2:15" x14ac:dyDescent="0.25">
      <c r="B89" s="79">
        <f>ROW()-ROW(Register[[#Headers],[Ind]])</f>
        <v>86</v>
      </c>
      <c r="C89" s="89" t="str">
        <f>IF(ISBLANK(Register[[#This Row],[IN Token]]),"",Register[[#This Row],[Ind]])</f>
        <v/>
      </c>
      <c r="D89" s="147"/>
      <c r="E89" s="80"/>
      <c r="F89" s="140"/>
      <c r="G89" s="80"/>
      <c r="H89" s="140"/>
      <c r="I89" s="92" t="str">
        <f t="array" aca="1" ref="I89" ca="1">IFERROR(IF(Register[[#This Row],[OUT Token]]="USD",Register[[#This Row],[OUT Quantity]],
      SUMPRODUCT($J$3:J88,
      IF(IF($E$3:E88 = Register[[#This Row],[OUT Token]],Register[[#This Row],[OUT Quantity]]-$L$3:L88+Register[[#This Row],[OUT Total Before Sale]]+$F$3:F88,0)  &gt;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 IF(IF($E$3:E88 = Register[[#This Row],[OUT Token]],Register[[#This Row],[OUT Quantity]]-$L$3:L88+Register[[#This Row],[OUT Total Before Sale]]+$F$3:F88,1) &lt;0,0,
           IF($E$3:E88 = Register[[#This Row],[OUT Token]],Register[[#This Row],[OUT Quantity]]-$L$3:L88+Register[[#This Row],[OUT Total Before Sale]]+$F$3:F88,0)))))/Register[[#This Row],[OUT Quantity]],"")</f>
        <v/>
      </c>
      <c r="J89" s="92" t="str">
        <f ca="1">IFERROR(Register[[#This Row],[OUT Book Price]]*Register[[#This Row],[OUT Quantity]]/Register[[#This Row],[IN Quantity]],"")</f>
        <v/>
      </c>
      <c r="K89" s="92" t="str">
        <f>IFERROR(IF(Register[[#This Row],[IN Token]]="USD",Register[[#This Row],[IN Quantity]]*(1-Register[[#This Row],[IN Price]]),""),"")</f>
        <v/>
      </c>
      <c r="L89" s="81" t="str">
        <f t="array" aca="1" ref="L8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9" s="81" t="str">
        <f t="array" ref="N89">IF(Register[[#This Row],[Batch]]="","",Register[[#This Row],[OUT Total After Sale]]-Register[[#This Row],[OUT Quantity]])</f>
        <v/>
      </c>
      <c r="O89" s="82" t="str">
        <f t="array" aca="1" ref="O8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0" spans="2:15" x14ac:dyDescent="0.25">
      <c r="B90" s="79">
        <f>ROW()-ROW(Register[[#Headers],[Ind]])</f>
        <v>87</v>
      </c>
      <c r="C90" s="89" t="str">
        <f>IF(ISBLANK(Register[[#This Row],[IN Token]]),"",Register[[#This Row],[Ind]])</f>
        <v/>
      </c>
      <c r="D90" s="147"/>
      <c r="E90" s="80"/>
      <c r="F90" s="140"/>
      <c r="G90" s="80"/>
      <c r="H90" s="140"/>
      <c r="I90" s="92" t="str">
        <f t="array" aca="1" ref="I90" ca="1">IFERROR(IF(Register[[#This Row],[OUT Token]]="USD",Register[[#This Row],[OUT Quantity]],
      SUMPRODUCT($J$3:J89,
      IF(IF($E$3:E89 = Register[[#This Row],[OUT Token]],Register[[#This Row],[OUT Quantity]]-$L$3:L89+Register[[#This Row],[OUT Total Before Sale]]+$F$3:F89,0)  &gt;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 IF(IF($E$3:E89 = Register[[#This Row],[OUT Token]],Register[[#This Row],[OUT Quantity]]-$L$3:L89+Register[[#This Row],[OUT Total Before Sale]]+$F$3:F89,1) &lt;0,0,
           IF($E$3:E89 = Register[[#This Row],[OUT Token]],Register[[#This Row],[OUT Quantity]]-$L$3:L89+Register[[#This Row],[OUT Total Before Sale]]+$F$3:F89,0)))))/Register[[#This Row],[OUT Quantity]],"")</f>
        <v/>
      </c>
      <c r="J90" s="92" t="str">
        <f ca="1">IFERROR(Register[[#This Row],[OUT Book Price]]*Register[[#This Row],[OUT Quantity]]/Register[[#This Row],[IN Quantity]],"")</f>
        <v/>
      </c>
      <c r="K90" s="92" t="str">
        <f>IFERROR(IF(Register[[#This Row],[IN Token]]="USD",Register[[#This Row],[IN Quantity]]*(1-Register[[#This Row],[IN Price]]),""),"")</f>
        <v/>
      </c>
      <c r="L90" s="81" t="str">
        <f t="array" aca="1" ref="L9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0" s="81" t="str">
        <f t="array" ref="N90">IF(Register[[#This Row],[Batch]]="","",Register[[#This Row],[OUT Total After Sale]]-Register[[#This Row],[OUT Quantity]])</f>
        <v/>
      </c>
      <c r="O90" s="82" t="str">
        <f t="array" aca="1" ref="O9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1" spans="2:15" x14ac:dyDescent="0.25">
      <c r="B91" s="79">
        <f>ROW()-ROW(Register[[#Headers],[Ind]])</f>
        <v>88</v>
      </c>
      <c r="C91" s="89" t="str">
        <f>IF(ISBLANK(Register[[#This Row],[IN Token]]),"",Register[[#This Row],[Ind]])</f>
        <v/>
      </c>
      <c r="D91" s="147"/>
      <c r="E91" s="80"/>
      <c r="F91" s="140"/>
      <c r="G91" s="80"/>
      <c r="H91" s="140"/>
      <c r="I91" s="92" t="str">
        <f t="array" aca="1" ref="I91" ca="1">IFERROR(IF(Register[[#This Row],[OUT Token]]="USD",Register[[#This Row],[OUT Quantity]],
      SUMPRODUCT($J$3:J90,
      IF(IF($E$3:E90 = Register[[#This Row],[OUT Token]],Register[[#This Row],[OUT Quantity]]-$L$3:L90+Register[[#This Row],[OUT Total Before Sale]]+$F$3:F90,0)  &gt;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 IF(IF($E$3:E90 = Register[[#This Row],[OUT Token]],Register[[#This Row],[OUT Quantity]]-$L$3:L90+Register[[#This Row],[OUT Total Before Sale]]+$F$3:F90,1) &lt;0,0,
           IF($E$3:E90 = Register[[#This Row],[OUT Token]],Register[[#This Row],[OUT Quantity]]-$L$3:L90+Register[[#This Row],[OUT Total Before Sale]]+$F$3:F90,0)))))/Register[[#This Row],[OUT Quantity]],"")</f>
        <v/>
      </c>
      <c r="J91" s="92" t="str">
        <f ca="1">IFERROR(Register[[#This Row],[OUT Book Price]]*Register[[#This Row],[OUT Quantity]]/Register[[#This Row],[IN Quantity]],"")</f>
        <v/>
      </c>
      <c r="K91" s="92" t="str">
        <f>IFERROR(IF(Register[[#This Row],[IN Token]]="USD",Register[[#This Row],[IN Quantity]]*(1-Register[[#This Row],[IN Price]]),""),"")</f>
        <v/>
      </c>
      <c r="L91" s="81" t="str">
        <f t="array" aca="1" ref="L9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1" s="81" t="str">
        <f t="array" ref="N91">IF(Register[[#This Row],[Batch]]="","",Register[[#This Row],[OUT Total After Sale]]-Register[[#This Row],[OUT Quantity]])</f>
        <v/>
      </c>
      <c r="O91" s="82" t="str">
        <f t="array" aca="1" ref="O9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2" spans="2:15" x14ac:dyDescent="0.25">
      <c r="B92" s="79">
        <f>ROW()-ROW(Register[[#Headers],[Ind]])</f>
        <v>89</v>
      </c>
      <c r="C92" s="89" t="str">
        <f>IF(ISBLANK(Register[[#This Row],[IN Token]]),"",Register[[#This Row],[Ind]])</f>
        <v/>
      </c>
      <c r="D92" s="147"/>
      <c r="E92" s="80"/>
      <c r="F92" s="140"/>
      <c r="G92" s="80"/>
      <c r="H92" s="140"/>
      <c r="I92" s="92" t="str">
        <f t="array" aca="1" ref="I92" ca="1">IFERROR(IF(Register[[#This Row],[OUT Token]]="USD",Register[[#This Row],[OUT Quantity]],
      SUMPRODUCT($J$3:J91,
      IF(IF($E$3:E91 = Register[[#This Row],[OUT Token]],Register[[#This Row],[OUT Quantity]]-$L$3:L91+Register[[#This Row],[OUT Total Before Sale]]+$F$3:F91,0)  &gt;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 IF(IF($E$3:E91 = Register[[#This Row],[OUT Token]],Register[[#This Row],[OUT Quantity]]-$L$3:L91+Register[[#This Row],[OUT Total Before Sale]]+$F$3:F91,1) &lt;0,0,
           IF($E$3:E91 = Register[[#This Row],[OUT Token]],Register[[#This Row],[OUT Quantity]]-$L$3:L91+Register[[#This Row],[OUT Total Before Sale]]+$F$3:F91,0)))))/Register[[#This Row],[OUT Quantity]],"")</f>
        <v/>
      </c>
      <c r="J92" s="92" t="str">
        <f ca="1">IFERROR(Register[[#This Row],[OUT Book Price]]*Register[[#This Row],[OUT Quantity]]/Register[[#This Row],[IN Quantity]],"")</f>
        <v/>
      </c>
      <c r="K92" s="92" t="str">
        <f>IFERROR(IF(Register[[#This Row],[IN Token]]="USD",Register[[#This Row],[IN Quantity]]*(1-Register[[#This Row],[IN Price]]),""),"")</f>
        <v/>
      </c>
      <c r="L92" s="81" t="str">
        <f t="array" aca="1" ref="L9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2" s="81" t="str">
        <f t="array" ref="N92">IF(Register[[#This Row],[Batch]]="","",Register[[#This Row],[OUT Total After Sale]]-Register[[#This Row],[OUT Quantity]])</f>
        <v/>
      </c>
      <c r="O92" s="82" t="str">
        <f t="array" aca="1" ref="O9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3" spans="2:15" x14ac:dyDescent="0.25">
      <c r="B93" s="79">
        <f>ROW()-ROW(Register[[#Headers],[Ind]])</f>
        <v>90</v>
      </c>
      <c r="C93" s="89" t="str">
        <f>IF(ISBLANK(Register[[#This Row],[IN Token]]),"",Register[[#This Row],[Ind]])</f>
        <v/>
      </c>
      <c r="D93" s="147"/>
      <c r="E93" s="80"/>
      <c r="F93" s="140"/>
      <c r="G93" s="80"/>
      <c r="H93" s="140"/>
      <c r="I93" s="92" t="str">
        <f t="array" aca="1" ref="I93" ca="1">IFERROR(IF(Register[[#This Row],[OUT Token]]="USD",Register[[#This Row],[OUT Quantity]],
      SUMPRODUCT($J$3:J92,
      IF(IF($E$3:E92 = Register[[#This Row],[OUT Token]],Register[[#This Row],[OUT Quantity]]-$L$3:L92+Register[[#This Row],[OUT Total Before Sale]]+$F$3:F92,0)  &gt;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 IF(IF($E$3:E92 = Register[[#This Row],[OUT Token]],Register[[#This Row],[OUT Quantity]]-$L$3:L92+Register[[#This Row],[OUT Total Before Sale]]+$F$3:F92,1) &lt;0,0,
           IF($E$3:E92 = Register[[#This Row],[OUT Token]],Register[[#This Row],[OUT Quantity]]-$L$3:L92+Register[[#This Row],[OUT Total Before Sale]]+$F$3:F92,0)))))/Register[[#This Row],[OUT Quantity]],"")</f>
        <v/>
      </c>
      <c r="J93" s="92" t="str">
        <f ca="1">IFERROR(Register[[#This Row],[OUT Book Price]]*Register[[#This Row],[OUT Quantity]]/Register[[#This Row],[IN Quantity]],"")</f>
        <v/>
      </c>
      <c r="K93" s="92" t="str">
        <f>IFERROR(IF(Register[[#This Row],[IN Token]]="USD",Register[[#This Row],[IN Quantity]]*(1-Register[[#This Row],[IN Price]]),""),"")</f>
        <v/>
      </c>
      <c r="L93" s="81" t="str">
        <f t="array" aca="1" ref="L9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3" s="81" t="str">
        <f t="array" ref="N93">IF(Register[[#This Row],[Batch]]="","",Register[[#This Row],[OUT Total After Sale]]-Register[[#This Row],[OUT Quantity]])</f>
        <v/>
      </c>
      <c r="O93" s="82" t="str">
        <f t="array" aca="1" ref="O9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4" spans="2:15" x14ac:dyDescent="0.25">
      <c r="B94" s="79"/>
      <c r="C94" s="89"/>
      <c r="D94" s="147"/>
      <c r="E94" s="80"/>
      <c r="F94" s="140"/>
      <c r="G94" s="80"/>
      <c r="H94" s="140"/>
      <c r="I94" s="92" t="str">
        <f t="array" aca="1" ref="I94" ca="1">IFERROR(IF(Register[[#This Row],[OUT Token]]="USD",Register[[#This Row],[OUT Quantity]],
      SUMPRODUCT($J$3:J93,
      IF(IF($E$3:E93 = Register[[#This Row],[OUT Token]],Register[[#This Row],[OUT Quantity]]-$L$3:L93+Register[[#This Row],[OUT Total Before Sale]]+$F$3:F93,0)  &gt;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 IF(IF($E$3:E93 = Register[[#This Row],[OUT Token]],Register[[#This Row],[OUT Quantity]]-$L$3:L93+Register[[#This Row],[OUT Total Before Sale]]+$F$3:F93,1) &lt;0,0,
           IF($E$3:E93 = Register[[#This Row],[OUT Token]],Register[[#This Row],[OUT Quantity]]-$L$3:L93+Register[[#This Row],[OUT Total Before Sale]]+$F$3:F93,0)))))/Register[[#This Row],[OUT Quantity]],"")</f>
        <v/>
      </c>
      <c r="J94" s="92"/>
      <c r="K94" s="92"/>
      <c r="L94" s="81" t="str">
        <f t="array" aca="1" ref="L9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4" s="81" t="str">
        <f t="array" ref="N94">IF(Register[[#This Row],[Batch]]="","",Register[[#This Row],[OUT Total After Sale]]-Register[[#This Row],[OUT Quantity]])</f>
        <v/>
      </c>
      <c r="O94" s="82" t="str">
        <f t="array" aca="1" ref="O9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5" spans="2:15" x14ac:dyDescent="0.25">
      <c r="B95" s="79">
        <f>ROW()-ROW(Register[[#Headers],[Ind]])</f>
        <v>92</v>
      </c>
      <c r="C95" s="89" t="str">
        <f>IF(ISBLANK(Register[[#This Row],[IN Token]]),"",Register[[#This Row],[Ind]])</f>
        <v/>
      </c>
      <c r="D95" s="147"/>
      <c r="E95" s="80"/>
      <c r="F95" s="140"/>
      <c r="G95" s="80"/>
      <c r="H95" s="140"/>
      <c r="I95" s="92" t="str">
        <f t="array" aca="1" ref="I95" ca="1">IFERROR(IF(Register[[#This Row],[OUT Token]]="USD",Register[[#This Row],[OUT Quantity]],
      SUMPRODUCT($J$3:J94,
      IF(IF($E$3:E94 = Register[[#This Row],[OUT Token]],Register[[#This Row],[OUT Quantity]]-$L$3:L94+Register[[#This Row],[OUT Total Before Sale]]+$F$3:F94,0)  &gt;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 IF(IF($E$3:E94 = Register[[#This Row],[OUT Token]],Register[[#This Row],[OUT Quantity]]-$L$3:L94+Register[[#This Row],[OUT Total Before Sale]]+$F$3:F94,1) &lt;0,0,
           IF($E$3:E94 = Register[[#This Row],[OUT Token]],Register[[#This Row],[OUT Quantity]]-$L$3:L94+Register[[#This Row],[OUT Total Before Sale]]+$F$3:F94,0)))))/Register[[#This Row],[OUT Quantity]],"")</f>
        <v/>
      </c>
      <c r="J95" s="92" t="str">
        <f ca="1">IFERROR(Register[[#This Row],[OUT Book Price]]*Register[[#This Row],[OUT Quantity]]/Register[[#This Row],[IN Quantity]],"")</f>
        <v/>
      </c>
      <c r="K95" s="92" t="str">
        <f>IFERROR(IF(Register[[#This Row],[IN Token]]="USD",Register[[#This Row],[IN Quantity]]*(1-Register[[#This Row],[IN Price]]),""),"")</f>
        <v/>
      </c>
      <c r="L95" s="81" t="str">
        <f t="array" aca="1" ref="L9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5" s="81" t="str">
        <f t="array" ref="N95">IF(Register[[#This Row],[Batch]]="","",Register[[#This Row],[OUT Total After Sale]]-Register[[#This Row],[OUT Quantity]])</f>
        <v/>
      </c>
      <c r="O95" s="82" t="str">
        <f t="array" aca="1" ref="O9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6" spans="2:15" x14ac:dyDescent="0.25">
      <c r="B96" s="79">
        <f>ROW()-ROW(Register[[#Headers],[Ind]])</f>
        <v>93</v>
      </c>
      <c r="C96" s="89" t="str">
        <f>IF(ISBLANK(Register[[#This Row],[IN Token]]),"",Register[[#This Row],[Ind]])</f>
        <v/>
      </c>
      <c r="D96" s="147"/>
      <c r="E96" s="80"/>
      <c r="F96" s="140"/>
      <c r="G96" s="80"/>
      <c r="H96" s="140"/>
      <c r="I96" s="92" t="str">
        <f t="array" aca="1" ref="I96" ca="1">IFERROR(IF(Register[[#This Row],[OUT Token]]="USD",Register[[#This Row],[OUT Quantity]],
      SUMPRODUCT($J$3:J95,
      IF(IF($E$3:E95 = Register[[#This Row],[OUT Token]],Register[[#This Row],[OUT Quantity]]-$L$3:L95+Register[[#This Row],[OUT Total Before Sale]]+$F$3:F95,0)  &gt;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 IF(IF($E$3:E95 = Register[[#This Row],[OUT Token]],Register[[#This Row],[OUT Quantity]]-$L$3:L95+Register[[#This Row],[OUT Total Before Sale]]+$F$3:F95,1) &lt;0,0,
           IF($E$3:E95 = Register[[#This Row],[OUT Token]],Register[[#This Row],[OUT Quantity]]-$L$3:L95+Register[[#This Row],[OUT Total Before Sale]]+$F$3:F95,0)))))/Register[[#This Row],[OUT Quantity]],"")</f>
        <v/>
      </c>
      <c r="J96" s="92" t="str">
        <f ca="1">IFERROR(Register[[#This Row],[OUT Book Price]]*Register[[#This Row],[OUT Quantity]]/Register[[#This Row],[IN Quantity]],"")</f>
        <v/>
      </c>
      <c r="K96" s="92" t="str">
        <f>IFERROR(IF(Register[[#This Row],[IN Token]]="USD",Register[[#This Row],[IN Quantity]]*(1-Register[[#This Row],[IN Price]]),""),"")</f>
        <v/>
      </c>
      <c r="L96" s="81" t="str">
        <f t="array" aca="1" ref="L9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6" s="81" t="str">
        <f t="array" ref="N96">IF(Register[[#This Row],[Batch]]="","",Register[[#This Row],[OUT Total After Sale]]-Register[[#This Row],[OUT Quantity]])</f>
        <v/>
      </c>
      <c r="O96" s="82" t="str">
        <f t="array" aca="1" ref="O9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7" spans="2:15" x14ac:dyDescent="0.25">
      <c r="B97" s="79">
        <f>ROW()-ROW(Register[[#Headers],[Ind]])</f>
        <v>94</v>
      </c>
      <c r="C97" s="89" t="str">
        <f>IF(ISBLANK(Register[[#This Row],[IN Token]]),"",Register[[#This Row],[Ind]])</f>
        <v/>
      </c>
      <c r="D97" s="147"/>
      <c r="E97" s="80"/>
      <c r="F97" s="140"/>
      <c r="G97" s="80"/>
      <c r="H97" s="140"/>
      <c r="I97" s="92" t="str">
        <f t="array" aca="1" ref="I97" ca="1">IFERROR(IF(Register[[#This Row],[OUT Token]]="USD",Register[[#This Row],[OUT Quantity]],
      SUMPRODUCT($J$3:J96,
      IF(IF($E$3:E96 = Register[[#This Row],[OUT Token]],Register[[#This Row],[OUT Quantity]]-$L$3:L96+Register[[#This Row],[OUT Total Before Sale]]+$F$3:F96,0)  &gt;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 IF(IF($E$3:E96 = Register[[#This Row],[OUT Token]],Register[[#This Row],[OUT Quantity]]-$L$3:L96+Register[[#This Row],[OUT Total Before Sale]]+$F$3:F96,1) &lt;0,0,
           IF($E$3:E96 = Register[[#This Row],[OUT Token]],Register[[#This Row],[OUT Quantity]]-$L$3:L96+Register[[#This Row],[OUT Total Before Sale]]+$F$3:F96,0)))))/Register[[#This Row],[OUT Quantity]],"")</f>
        <v/>
      </c>
      <c r="J97" s="92" t="str">
        <f ca="1">IFERROR(Register[[#This Row],[OUT Book Price]]*Register[[#This Row],[OUT Quantity]]/Register[[#This Row],[IN Quantity]],"")</f>
        <v/>
      </c>
      <c r="K97" s="92" t="str">
        <f>IFERROR(IF(Register[[#This Row],[IN Token]]="USD",Register[[#This Row],[IN Quantity]]*(1-Register[[#This Row],[IN Price]]),""),"")</f>
        <v/>
      </c>
      <c r="L97" s="81" t="str">
        <f t="array" aca="1" ref="L9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7" s="81" t="str">
        <f t="array" ref="N97">IF(Register[[#This Row],[Batch]]="","",Register[[#This Row],[OUT Total After Sale]]-Register[[#This Row],[OUT Quantity]])</f>
        <v/>
      </c>
      <c r="O97" s="82" t="str">
        <f t="array" aca="1" ref="O9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8" spans="2:15" x14ac:dyDescent="0.25">
      <c r="B98" s="79">
        <f>ROW()-ROW(Register[[#Headers],[Ind]])</f>
        <v>95</v>
      </c>
      <c r="C98" s="89" t="str">
        <f>IF(ISBLANK(Register[[#This Row],[IN Token]]),"",Register[[#This Row],[Ind]])</f>
        <v/>
      </c>
      <c r="D98" s="147"/>
      <c r="E98" s="80"/>
      <c r="F98" s="140"/>
      <c r="G98" s="80"/>
      <c r="H98" s="140"/>
      <c r="I98" s="92" t="str">
        <f t="array" aca="1" ref="I98" ca="1">IFERROR(IF(Register[[#This Row],[OUT Token]]="USD",Register[[#This Row],[OUT Quantity]],
      SUMPRODUCT($J$3:J97,
      IF(IF($E$3:E97 = Register[[#This Row],[OUT Token]],Register[[#This Row],[OUT Quantity]]-$L$3:L97+Register[[#This Row],[OUT Total Before Sale]]+$F$3:F97,0)  &gt;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 IF(IF($E$3:E97 = Register[[#This Row],[OUT Token]],Register[[#This Row],[OUT Quantity]]-$L$3:L97+Register[[#This Row],[OUT Total Before Sale]]+$F$3:F97,1) &lt;0,0,
           IF($E$3:E97 = Register[[#This Row],[OUT Token]],Register[[#This Row],[OUT Quantity]]-$L$3:L97+Register[[#This Row],[OUT Total Before Sale]]+$F$3:F97,0)))))/Register[[#This Row],[OUT Quantity]],"")</f>
        <v/>
      </c>
      <c r="J98" s="92" t="str">
        <f ca="1">IFERROR(Register[[#This Row],[OUT Book Price]]*Register[[#This Row],[OUT Quantity]]/Register[[#This Row],[IN Quantity]],"")</f>
        <v/>
      </c>
      <c r="K98" s="92" t="str">
        <f>IFERROR(IF(Register[[#This Row],[IN Token]]="USD",Register[[#This Row],[IN Quantity]]*(1-Register[[#This Row],[IN Price]]),""),"")</f>
        <v/>
      </c>
      <c r="L98" s="81" t="str">
        <f t="array" aca="1" ref="L9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8" s="81" t="str">
        <f t="array" ref="N98">IF(Register[[#This Row],[Batch]]="","",Register[[#This Row],[OUT Total After Sale]]-Register[[#This Row],[OUT Quantity]])</f>
        <v/>
      </c>
      <c r="O98" s="82" t="str">
        <f t="array" aca="1" ref="O9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9" spans="2:15" x14ac:dyDescent="0.25">
      <c r="B99" s="79">
        <f>ROW()-ROW(Register[[#Headers],[Ind]])</f>
        <v>96</v>
      </c>
      <c r="C99" s="89" t="str">
        <f>IF(ISBLANK(Register[[#This Row],[IN Token]]),"",Register[[#This Row],[Ind]])</f>
        <v/>
      </c>
      <c r="D99" s="147"/>
      <c r="E99" s="80"/>
      <c r="F99" s="140"/>
      <c r="G99" s="80"/>
      <c r="H99" s="140"/>
      <c r="I99" s="92" t="str">
        <f t="array" aca="1" ref="I99" ca="1">IFERROR(IF(Register[[#This Row],[OUT Token]]="USD",Register[[#This Row],[OUT Quantity]],
      SUMPRODUCT($J$3:J98,
      IF(IF($E$3:E98 = Register[[#This Row],[OUT Token]],Register[[#This Row],[OUT Quantity]]-$L$3:L98+Register[[#This Row],[OUT Total Before Sale]]+$F$3:F98,0)  &gt;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 IF(IF($E$3:E98 = Register[[#This Row],[OUT Token]],Register[[#This Row],[OUT Quantity]]-$L$3:L98+Register[[#This Row],[OUT Total Before Sale]]+$F$3:F98,1) &lt;0,0,
           IF($E$3:E98 = Register[[#This Row],[OUT Token]],Register[[#This Row],[OUT Quantity]]-$L$3:L98+Register[[#This Row],[OUT Total Before Sale]]+$F$3:F98,0)))))/Register[[#This Row],[OUT Quantity]],"")</f>
        <v/>
      </c>
      <c r="J99" s="92" t="str">
        <f ca="1">IFERROR(Register[[#This Row],[OUT Book Price]]*Register[[#This Row],[OUT Quantity]]/Register[[#This Row],[IN Quantity]],"")</f>
        <v/>
      </c>
      <c r="K99" s="92" t="str">
        <f>IFERROR(IF(Register[[#This Row],[IN Token]]="USD",Register[[#This Row],[IN Quantity]]*(1-Register[[#This Row],[IN Price]]),""),"")</f>
        <v/>
      </c>
      <c r="L99" s="81" t="str">
        <f t="array" aca="1" ref="L9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9" s="81" t="str">
        <f t="array" ref="N99">IF(Register[[#This Row],[Batch]]="","",Register[[#This Row],[OUT Total After Sale]]-Register[[#This Row],[OUT Quantity]])</f>
        <v/>
      </c>
      <c r="O99" s="82" t="str">
        <f t="array" aca="1" ref="O9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0" spans="2:15" x14ac:dyDescent="0.25">
      <c r="B100" s="79">
        <f>ROW()-ROW(Register[[#Headers],[Ind]])</f>
        <v>97</v>
      </c>
      <c r="C100" s="89" t="str">
        <f>IF(ISBLANK(Register[[#This Row],[IN Token]]),"",Register[[#This Row],[Ind]])</f>
        <v/>
      </c>
      <c r="D100" s="147"/>
      <c r="E100" s="80"/>
      <c r="F100" s="140"/>
      <c r="G100" s="80"/>
      <c r="H100" s="140"/>
      <c r="I100" s="92" t="str">
        <f t="array" aca="1" ref="I100" ca="1">IFERROR(IF(Register[[#This Row],[OUT Token]]="USD",Register[[#This Row],[OUT Quantity]],
      SUMPRODUCT($J$3:J99,
      IF(IF($E$3:E99 = Register[[#This Row],[OUT Token]],Register[[#This Row],[OUT Quantity]]-$L$3:L99+Register[[#This Row],[OUT Total Before Sale]]+$F$3:F99,0)  &gt;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 IF(IF($E$3:E99 = Register[[#This Row],[OUT Token]],Register[[#This Row],[OUT Quantity]]-$L$3:L99+Register[[#This Row],[OUT Total Before Sale]]+$F$3:F99,1) &lt;0,0,
           IF($E$3:E99 = Register[[#This Row],[OUT Token]],Register[[#This Row],[OUT Quantity]]-$L$3:L99+Register[[#This Row],[OUT Total Before Sale]]+$F$3:F99,0)))))/Register[[#This Row],[OUT Quantity]],"")</f>
        <v/>
      </c>
      <c r="J100" s="92" t="str">
        <f ca="1">IFERROR(Register[[#This Row],[OUT Book Price]]*Register[[#This Row],[OUT Quantity]]/Register[[#This Row],[IN Quantity]],"")</f>
        <v/>
      </c>
      <c r="K100" s="92" t="str">
        <f>IFERROR(IF(Register[[#This Row],[IN Token]]="USD",Register[[#This Row],[IN Quantity]]*(1-Register[[#This Row],[IN Price]]),""),"")</f>
        <v/>
      </c>
      <c r="L100" s="81" t="str">
        <f t="array" aca="1" ref="L10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0" s="81" t="str">
        <f t="array" ref="N100">IF(Register[[#This Row],[Batch]]="","",Register[[#This Row],[OUT Total After Sale]]-Register[[#This Row],[OUT Quantity]])</f>
        <v/>
      </c>
      <c r="O100" s="82" t="str">
        <f t="array" aca="1" ref="O10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1" spans="2:15" x14ac:dyDescent="0.25">
      <c r="B101" s="83">
        <f>ROW()-ROW(Register[[#Headers],[Ind]])</f>
        <v>98</v>
      </c>
      <c r="C101" s="90" t="str">
        <f>IF(ISBLANK(Register[[#This Row],[IN Token]]),"",Register[[#This Row],[Ind]])</f>
        <v/>
      </c>
      <c r="D101" s="148"/>
      <c r="E101" s="84"/>
      <c r="F101" s="141"/>
      <c r="G101" s="84"/>
      <c r="H101" s="141"/>
      <c r="I101" s="92" t="str">
        <f t="array" aca="1" ref="I101" ca="1">IFERROR(IF(Register[[#This Row],[OUT Token]]="USD",Register[[#This Row],[OUT Quantity]],
      SUMPRODUCT($J$3:J100,
      IF(IF($E$3:E100 = Register[[#This Row],[OUT Token]],Register[[#This Row],[OUT Quantity]]-$L$3:L100+Register[[#This Row],[OUT Total Before Sale]]+$F$3:F100,0)  &gt;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 IF(IF($E$3:E100 = Register[[#This Row],[OUT Token]],Register[[#This Row],[OUT Quantity]]-$L$3:L100+Register[[#This Row],[OUT Total Before Sale]]+$F$3:F100,1) &lt;0,0,
           IF($E$3:E100 = Register[[#This Row],[OUT Token]],Register[[#This Row],[OUT Quantity]]-$L$3:L100+Register[[#This Row],[OUT Total Before Sale]]+$F$3:F100,0)))))/Register[[#This Row],[OUT Quantity]],"")</f>
        <v/>
      </c>
      <c r="J101" s="94" t="str">
        <f ca="1">IFERROR(Register[[#This Row],[OUT Book Price]]*Register[[#This Row],[OUT Quantity]]/Register[[#This Row],[IN Quantity]],"")</f>
        <v/>
      </c>
      <c r="K101" s="94" t="str">
        <f>IFERROR(IF(Register[[#This Row],[IN Token]]="USD",Register[[#This Row],[IN Quantity]]*(1-Register[[#This Row],[IN Price]]),""),"")</f>
        <v/>
      </c>
      <c r="L101" s="85" t="str">
        <f t="array" aca="1" ref="L10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1" s="85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1" s="85" t="str">
        <f t="array" ref="N101">IF(Register[[#This Row],[Batch]]="","",Register[[#This Row],[OUT Total After Sale]]-Register[[#This Row],[OUT Quantity]])</f>
        <v/>
      </c>
      <c r="O101" s="86" t="str">
        <f t="array" aca="1" ref="O10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2" spans="2:15" x14ac:dyDescent="0.25">
      <c r="B102" s="79">
        <f>ROW()-ROW(Register[[#Headers],[Ind]])</f>
        <v>99</v>
      </c>
      <c r="C102" s="89" t="str">
        <f>IF(ISBLANK(Register[[#This Row],[IN Token]]),"",Register[[#This Row],[Ind]])</f>
        <v/>
      </c>
      <c r="D102" s="147"/>
      <c r="E102" s="80"/>
      <c r="F102" s="140"/>
      <c r="G102" s="80"/>
      <c r="H102" s="140"/>
      <c r="I102" s="92" t="str">
        <f t="array" aca="1" ref="I102" ca="1">IFERROR(IF(Register[[#This Row],[OUT Token]]="USD",Register[[#This Row],[OUT Quantity]],
      SUMPRODUCT($J$3:J101,
      IF(IF($E$3:E101 = Register[[#This Row],[OUT Token]],Register[[#This Row],[OUT Quantity]]-$L$3:L101+Register[[#This Row],[OUT Total Before Sale]]+$F$3:F101,0)  &gt;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 IF(IF($E$3:E101 = Register[[#This Row],[OUT Token]],Register[[#This Row],[OUT Quantity]]-$L$3:L101+Register[[#This Row],[OUT Total Before Sale]]+$F$3:F101,1) &lt;0,0,
           IF($E$3:E101 = Register[[#This Row],[OUT Token]],Register[[#This Row],[OUT Quantity]]-$L$3:L101+Register[[#This Row],[OUT Total Before Sale]]+$F$3:F101,0)))))/Register[[#This Row],[OUT Quantity]],"")</f>
        <v/>
      </c>
      <c r="J102" s="92" t="str">
        <f ca="1">IFERROR(Register[[#This Row],[OUT Book Price]]*Register[[#This Row],[OUT Quantity]]/Register[[#This Row],[IN Quantity]],"")</f>
        <v/>
      </c>
      <c r="K102" s="92" t="str">
        <f>IFERROR(IF(Register[[#This Row],[IN Token]]="USD",Register[[#This Row],[IN Quantity]]*(1-Register[[#This Row],[IN Price]]),""),"")</f>
        <v/>
      </c>
      <c r="L102" s="81" t="str">
        <f t="array" aca="1" ref="L10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2" s="81" t="str">
        <f t="array" ref="N102">IF(Register[[#This Row],[Batch]]="","",Register[[#This Row],[OUT Total After Sale]]-Register[[#This Row],[OUT Quantity]])</f>
        <v/>
      </c>
      <c r="O102" s="82" t="str">
        <f t="array" aca="1" ref="O10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3" spans="2:15" x14ac:dyDescent="0.25">
      <c r="B103" s="79">
        <f>ROW()-ROW(Register[[#Headers],[Ind]])</f>
        <v>100</v>
      </c>
      <c r="C103" s="89" t="str">
        <f>IF(ISBLANK(Register[[#This Row],[IN Token]]),"",Register[[#This Row],[Ind]])</f>
        <v/>
      </c>
      <c r="D103" s="147"/>
      <c r="E103" s="80"/>
      <c r="F103" s="140"/>
      <c r="G103" s="80"/>
      <c r="H103" s="140"/>
      <c r="I103" s="92" t="str">
        <f t="array" aca="1" ref="I103" ca="1">IFERROR(IF(Register[[#This Row],[OUT Token]]="USD",Register[[#This Row],[OUT Quantity]],
      SUMPRODUCT($J$3:J102,
      IF(IF($E$3:E102 = Register[[#This Row],[OUT Token]],Register[[#This Row],[OUT Quantity]]-$L$3:L102+Register[[#This Row],[OUT Total Before Sale]]+$F$3:F102,0)  &gt;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 IF(IF($E$3:E102 = Register[[#This Row],[OUT Token]],Register[[#This Row],[OUT Quantity]]-$L$3:L102+Register[[#This Row],[OUT Total Before Sale]]+$F$3:F102,1) &lt;0,0,
           IF($E$3:E102 = Register[[#This Row],[OUT Token]],Register[[#This Row],[OUT Quantity]]-$L$3:L102+Register[[#This Row],[OUT Total Before Sale]]+$F$3:F102,0)))))/Register[[#This Row],[OUT Quantity]],"")</f>
        <v/>
      </c>
      <c r="J103" s="92" t="str">
        <f ca="1">IFERROR(Register[[#This Row],[OUT Book Price]]*Register[[#This Row],[OUT Quantity]]/Register[[#This Row],[IN Quantity]],"")</f>
        <v/>
      </c>
      <c r="K103" s="92" t="str">
        <f>IFERROR(IF(Register[[#This Row],[IN Token]]="USD",Register[[#This Row],[IN Quantity]]*(1-Register[[#This Row],[IN Price]]),""),"")</f>
        <v/>
      </c>
      <c r="L103" s="81" t="str">
        <f t="array" aca="1" ref="L10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3" s="81" t="str">
        <f t="array" ref="N103">IF(Register[[#This Row],[Batch]]="","",Register[[#This Row],[OUT Total After Sale]]-Register[[#This Row],[OUT Quantity]])</f>
        <v/>
      </c>
      <c r="O103" s="82" t="str">
        <f t="array" aca="1" ref="O10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4" spans="2:15" x14ac:dyDescent="0.25">
      <c r="B104" s="79">
        <f>ROW()-ROW(Register[[#Headers],[Ind]])</f>
        <v>101</v>
      </c>
      <c r="C104" s="89" t="str">
        <f>IF(ISBLANK(Register[[#This Row],[IN Token]]),"",Register[[#This Row],[Ind]])</f>
        <v/>
      </c>
      <c r="D104" s="147"/>
      <c r="E104" s="80"/>
      <c r="F104" s="140"/>
      <c r="G104" s="80"/>
      <c r="H104" s="140"/>
      <c r="I104" s="92" t="str">
        <f t="array" aca="1" ref="I104" ca="1">IFERROR(IF(Register[[#This Row],[OUT Token]]="USD",Register[[#This Row],[OUT Quantity]],
      SUMPRODUCT($J$3:J103,
      IF(IF($E$3:E103 = Register[[#This Row],[OUT Token]],Register[[#This Row],[OUT Quantity]]-$L$3:L103+Register[[#This Row],[OUT Total Before Sale]]+$F$3:F103,0)  &gt;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 IF(IF($E$3:E103 = Register[[#This Row],[OUT Token]],Register[[#This Row],[OUT Quantity]]-$L$3:L103+Register[[#This Row],[OUT Total Before Sale]]+$F$3:F103,1) &lt;0,0,
           IF($E$3:E103 = Register[[#This Row],[OUT Token]],Register[[#This Row],[OUT Quantity]]-$L$3:L103+Register[[#This Row],[OUT Total Before Sale]]+$F$3:F103,0)))))/Register[[#This Row],[OUT Quantity]],"")</f>
        <v/>
      </c>
      <c r="J104" s="92" t="str">
        <f ca="1">IFERROR(Register[[#This Row],[OUT Book Price]]*Register[[#This Row],[OUT Quantity]]/Register[[#This Row],[IN Quantity]],"")</f>
        <v/>
      </c>
      <c r="K104" s="92" t="str">
        <f>IFERROR(IF(Register[[#This Row],[IN Token]]="USD",Register[[#This Row],[IN Quantity]]*(1-Register[[#This Row],[IN Price]]),""),"")</f>
        <v/>
      </c>
      <c r="L104" s="81" t="str">
        <f t="array" aca="1" ref="L10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4" s="81" t="str">
        <f t="array" ref="N104">IF(Register[[#This Row],[Batch]]="","",Register[[#This Row],[OUT Total After Sale]]-Register[[#This Row],[OUT Quantity]])</f>
        <v/>
      </c>
      <c r="O104" s="82" t="str">
        <f t="array" aca="1" ref="O10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5" spans="2:15" x14ac:dyDescent="0.25">
      <c r="B105" s="79">
        <f>ROW()-ROW(Register[[#Headers],[Ind]])</f>
        <v>102</v>
      </c>
      <c r="C105" s="89" t="str">
        <f>IF(ISBLANK(Register[[#This Row],[IN Token]]),"",Register[[#This Row],[Ind]])</f>
        <v/>
      </c>
      <c r="D105" s="147"/>
      <c r="E105" s="80"/>
      <c r="F105" s="140"/>
      <c r="G105" s="80"/>
      <c r="H105" s="140"/>
      <c r="I105" s="92" t="str">
        <f t="array" aca="1" ref="I105" ca="1">IFERROR(IF(Register[[#This Row],[OUT Token]]="USD",Register[[#This Row],[OUT Quantity]],
      SUMPRODUCT($J$3:J104,
      IF(IF($E$3:E104 = Register[[#This Row],[OUT Token]],Register[[#This Row],[OUT Quantity]]-$L$3:L104+Register[[#This Row],[OUT Total Before Sale]]+$F$3:F104,0)  &gt;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 IF(IF($E$3:E104 = Register[[#This Row],[OUT Token]],Register[[#This Row],[OUT Quantity]]-$L$3:L104+Register[[#This Row],[OUT Total Before Sale]]+$F$3:F104,1) &lt;0,0,
           IF($E$3:E104 = Register[[#This Row],[OUT Token]],Register[[#This Row],[OUT Quantity]]-$L$3:L104+Register[[#This Row],[OUT Total Before Sale]]+$F$3:F104,0)))))/Register[[#This Row],[OUT Quantity]],"")</f>
        <v/>
      </c>
      <c r="J105" s="92" t="str">
        <f ca="1">IFERROR(Register[[#This Row],[OUT Book Price]]*Register[[#This Row],[OUT Quantity]]/Register[[#This Row],[IN Quantity]],"")</f>
        <v/>
      </c>
      <c r="K105" s="92" t="str">
        <f>IFERROR(IF(Register[[#This Row],[IN Token]]="USD",Register[[#This Row],[IN Quantity]]*(1-Register[[#This Row],[IN Price]]),""),"")</f>
        <v/>
      </c>
      <c r="L105" s="81" t="str">
        <f t="array" aca="1" ref="L10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5" s="81" t="str">
        <f t="array" ref="N105">IF(Register[[#This Row],[Batch]]="","",Register[[#This Row],[OUT Total After Sale]]-Register[[#This Row],[OUT Quantity]])</f>
        <v/>
      </c>
      <c r="O105" s="82" t="str">
        <f t="array" aca="1" ref="O10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6" spans="2:15" x14ac:dyDescent="0.25">
      <c r="B106" s="79">
        <f>ROW()-ROW(Register[[#Headers],[Ind]])</f>
        <v>103</v>
      </c>
      <c r="C106" s="89" t="str">
        <f>IF(ISBLANK(Register[[#This Row],[IN Token]]),"",Register[[#This Row],[Ind]])</f>
        <v/>
      </c>
      <c r="D106" s="147"/>
      <c r="E106" s="80"/>
      <c r="F106" s="140"/>
      <c r="G106" s="80"/>
      <c r="H106" s="140"/>
      <c r="I106" s="92" t="str">
        <f t="array" aca="1" ref="I106" ca="1">IFERROR(IF(Register[[#This Row],[OUT Token]]="USD",Register[[#This Row],[OUT Quantity]],
      SUMPRODUCT($J$3:J105,
      IF(IF($E$3:E105 = Register[[#This Row],[OUT Token]],Register[[#This Row],[OUT Quantity]]-$L$3:L105+Register[[#This Row],[OUT Total Before Sale]]+$F$3:F105,0)  &gt;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 IF(IF($E$3:E105 = Register[[#This Row],[OUT Token]],Register[[#This Row],[OUT Quantity]]-$L$3:L105+Register[[#This Row],[OUT Total Before Sale]]+$F$3:F105,1) &lt;0,0,
           IF($E$3:E105 = Register[[#This Row],[OUT Token]],Register[[#This Row],[OUT Quantity]]-$L$3:L105+Register[[#This Row],[OUT Total Before Sale]]+$F$3:F105,0)))))/Register[[#This Row],[OUT Quantity]],"")</f>
        <v/>
      </c>
      <c r="J106" s="92" t="str">
        <f ca="1">IFERROR(Register[[#This Row],[OUT Book Price]]*Register[[#This Row],[OUT Quantity]]/Register[[#This Row],[IN Quantity]],"")</f>
        <v/>
      </c>
      <c r="K106" s="92" t="str">
        <f>IFERROR(IF(Register[[#This Row],[IN Token]]="USD",Register[[#This Row],[IN Quantity]]*(1-Register[[#This Row],[IN Price]]),""),"")</f>
        <v/>
      </c>
      <c r="L106" s="81" t="str">
        <f t="array" aca="1" ref="L10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6" s="81" t="str">
        <f t="array" ref="N106">IF(Register[[#This Row],[Batch]]="","",Register[[#This Row],[OUT Total After Sale]]-Register[[#This Row],[OUT Quantity]])</f>
        <v/>
      </c>
      <c r="O106" s="82" t="str">
        <f t="array" aca="1" ref="O10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7" spans="2:15" x14ac:dyDescent="0.25">
      <c r="B107" s="79">
        <f>ROW()-ROW(Register[[#Headers],[Ind]])</f>
        <v>104</v>
      </c>
      <c r="C107" s="89" t="str">
        <f>IF(ISBLANK(Register[[#This Row],[IN Token]]),"",Register[[#This Row],[Ind]])</f>
        <v/>
      </c>
      <c r="D107" s="147"/>
      <c r="E107" s="80"/>
      <c r="F107" s="140"/>
      <c r="G107" s="80"/>
      <c r="H107" s="140"/>
      <c r="I107" s="92" t="str">
        <f t="array" aca="1" ref="I107" ca="1">IFERROR(IF(Register[[#This Row],[OUT Token]]="USD",Register[[#This Row],[OUT Quantity]],
      SUMPRODUCT($J$3:J106,
      IF(IF($E$3:E106 = Register[[#This Row],[OUT Token]],Register[[#This Row],[OUT Quantity]]-$L$3:L106+Register[[#This Row],[OUT Total Before Sale]]+$F$3:F106,0)  &gt;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 IF(IF($E$3:E106 = Register[[#This Row],[OUT Token]],Register[[#This Row],[OUT Quantity]]-$L$3:L106+Register[[#This Row],[OUT Total Before Sale]]+$F$3:F106,1) &lt;0,0,
           IF($E$3:E106 = Register[[#This Row],[OUT Token]],Register[[#This Row],[OUT Quantity]]-$L$3:L106+Register[[#This Row],[OUT Total Before Sale]]+$F$3:F106,0)))))/Register[[#This Row],[OUT Quantity]],"")</f>
        <v/>
      </c>
      <c r="J107" s="92" t="str">
        <f ca="1">IFERROR(Register[[#This Row],[OUT Book Price]]*Register[[#This Row],[OUT Quantity]]/Register[[#This Row],[IN Quantity]],"")</f>
        <v/>
      </c>
      <c r="K107" s="92" t="str">
        <f>IFERROR(IF(Register[[#This Row],[IN Token]]="USD",Register[[#This Row],[IN Quantity]]*(1-Register[[#This Row],[IN Price]]),""),"")</f>
        <v/>
      </c>
      <c r="L107" s="81" t="str">
        <f t="array" aca="1" ref="L10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7" s="81" t="str">
        <f t="array" ref="N107">IF(Register[[#This Row],[Batch]]="","",Register[[#This Row],[OUT Total After Sale]]-Register[[#This Row],[OUT Quantity]])</f>
        <v/>
      </c>
      <c r="O107" s="82" t="str">
        <f t="array" aca="1" ref="O10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8" spans="2:15" x14ac:dyDescent="0.25">
      <c r="B108" s="79">
        <f>ROW()-ROW(Register[[#Headers],[Ind]])</f>
        <v>105</v>
      </c>
      <c r="C108" s="89" t="str">
        <f>IF(ISBLANK(Register[[#This Row],[IN Token]]),"",Register[[#This Row],[Ind]])</f>
        <v/>
      </c>
      <c r="D108" s="147"/>
      <c r="E108" s="80"/>
      <c r="F108" s="140"/>
      <c r="G108" s="80"/>
      <c r="H108" s="140"/>
      <c r="I108" s="92" t="str">
        <f t="array" aca="1" ref="I108" ca="1">IFERROR(IF(Register[[#This Row],[OUT Token]]="USD",Register[[#This Row],[OUT Quantity]],
      SUMPRODUCT($J$3:J107,
      IF(IF($E$3:E107 = Register[[#This Row],[OUT Token]],Register[[#This Row],[OUT Quantity]]-$L$3:L107+Register[[#This Row],[OUT Total Before Sale]]+$F$3:F107,0)  &gt;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 IF(IF($E$3:E107 = Register[[#This Row],[OUT Token]],Register[[#This Row],[OUT Quantity]]-$L$3:L107+Register[[#This Row],[OUT Total Before Sale]]+$F$3:F107,1) &lt;0,0,
           IF($E$3:E107 = Register[[#This Row],[OUT Token]],Register[[#This Row],[OUT Quantity]]-$L$3:L107+Register[[#This Row],[OUT Total Before Sale]]+$F$3:F107,0)))))/Register[[#This Row],[OUT Quantity]],"")</f>
        <v/>
      </c>
      <c r="J108" s="92" t="str">
        <f ca="1">IFERROR(Register[[#This Row],[OUT Book Price]]*Register[[#This Row],[OUT Quantity]]/Register[[#This Row],[IN Quantity]],"")</f>
        <v/>
      </c>
      <c r="K108" s="92" t="str">
        <f>IFERROR(IF(Register[[#This Row],[IN Token]]="USD",Register[[#This Row],[IN Quantity]]*(1-Register[[#This Row],[IN Price]]),""),"")</f>
        <v/>
      </c>
      <c r="L108" s="81" t="str">
        <f t="array" aca="1" ref="L10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8" s="81" t="str">
        <f t="array" ref="N108">IF(Register[[#This Row],[Batch]]="","",Register[[#This Row],[OUT Total After Sale]]-Register[[#This Row],[OUT Quantity]])</f>
        <v/>
      </c>
      <c r="O108" s="82" t="str">
        <f t="array" aca="1" ref="O10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9" spans="2:15" x14ac:dyDescent="0.25">
      <c r="B109" s="79">
        <f>ROW()-ROW(Register[[#Headers],[Ind]])</f>
        <v>106</v>
      </c>
      <c r="C109" s="89" t="str">
        <f>IF(ISBLANK(Register[[#This Row],[IN Token]]),"",Register[[#This Row],[Ind]])</f>
        <v/>
      </c>
      <c r="D109" s="147"/>
      <c r="E109" s="80"/>
      <c r="F109" s="140"/>
      <c r="G109" s="80"/>
      <c r="H109" s="140"/>
      <c r="I109" s="92" t="str">
        <f t="array" aca="1" ref="I109" ca="1">IFERROR(IF(Register[[#This Row],[OUT Token]]="USD",Register[[#This Row],[OUT Quantity]],
      SUMPRODUCT($J$3:J108,
      IF(IF($E$3:E108 = Register[[#This Row],[OUT Token]],Register[[#This Row],[OUT Quantity]]-$L$3:L108+Register[[#This Row],[OUT Total Before Sale]]+$F$3:F108,0)  &gt;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 IF(IF($E$3:E108 = Register[[#This Row],[OUT Token]],Register[[#This Row],[OUT Quantity]]-$L$3:L108+Register[[#This Row],[OUT Total Before Sale]]+$F$3:F108,1) &lt;0,0,
           IF($E$3:E108 = Register[[#This Row],[OUT Token]],Register[[#This Row],[OUT Quantity]]-$L$3:L108+Register[[#This Row],[OUT Total Before Sale]]+$F$3:F108,0)))))/Register[[#This Row],[OUT Quantity]],"")</f>
        <v/>
      </c>
      <c r="J109" s="92" t="str">
        <f ca="1">IFERROR(Register[[#This Row],[OUT Book Price]]*Register[[#This Row],[OUT Quantity]]/Register[[#This Row],[IN Quantity]],"")</f>
        <v/>
      </c>
      <c r="K109" s="92" t="str">
        <f>IFERROR(IF(Register[[#This Row],[IN Token]]="USD",Register[[#This Row],[IN Quantity]]*(1-Register[[#This Row],[IN Price]]),""),"")</f>
        <v/>
      </c>
      <c r="L109" s="81" t="str">
        <f t="array" aca="1" ref="L10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9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9" s="81" t="str">
        <f t="array" ref="N109">IF(Register[[#This Row],[Batch]]="","",Register[[#This Row],[OUT Total After Sale]]-Register[[#This Row],[OUT Quantity]])</f>
        <v/>
      </c>
      <c r="O109" s="82" t="str">
        <f t="array" aca="1" ref="O10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0" spans="2:15" x14ac:dyDescent="0.25">
      <c r="B110" s="83">
        <f>ROW()-ROW(Register[[#Headers],[Ind]])</f>
        <v>107</v>
      </c>
      <c r="C110" s="90" t="str">
        <f>IF(ISBLANK(Register[[#This Row],[IN Token]]),"",Register[[#This Row],[Ind]])</f>
        <v/>
      </c>
      <c r="D110" s="148"/>
      <c r="E110" s="84"/>
      <c r="F110" s="141"/>
      <c r="G110" s="84"/>
      <c r="H110" s="141"/>
      <c r="I110" s="92" t="str">
        <f t="array" aca="1" ref="I110" ca="1">IFERROR(IF(Register[[#This Row],[OUT Token]]="USD",Register[[#This Row],[OUT Quantity]],
      SUMPRODUCT($J$3:J109,
      IF(IF($E$3:E109 = Register[[#This Row],[OUT Token]],Register[[#This Row],[OUT Quantity]]-$L$3:L109+Register[[#This Row],[OUT Total Before Sale]]+$F$3:F109,0)  &gt;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 IF(IF($E$3:E109 = Register[[#This Row],[OUT Token]],Register[[#This Row],[OUT Quantity]]-$L$3:L109+Register[[#This Row],[OUT Total Before Sale]]+$F$3:F109,1) &lt;0,0,
           IF($E$3:E109 = Register[[#This Row],[OUT Token]],Register[[#This Row],[OUT Quantity]]-$L$3:L109+Register[[#This Row],[OUT Total Before Sale]]+$F$3:F109,0)))))/Register[[#This Row],[OUT Quantity]],"")</f>
        <v/>
      </c>
      <c r="J110" s="94" t="str">
        <f ca="1">IFERROR(Register[[#This Row],[OUT Book Price]]*Register[[#This Row],[OUT Quantity]]/Register[[#This Row],[IN Quantity]],"")</f>
        <v/>
      </c>
      <c r="K110" s="94" t="str">
        <f>IFERROR(IF(Register[[#This Row],[IN Token]]="USD",Register[[#This Row],[IN Quantity]]*(1-Register[[#This Row],[IN Price]]),""),"")</f>
        <v/>
      </c>
      <c r="L110" s="85" t="str">
        <f t="array" aca="1" ref="L11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0" s="85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0" s="85" t="str">
        <f t="array" ref="N110">IF(Register[[#This Row],[Batch]]="","",Register[[#This Row],[OUT Total After Sale]]-Register[[#This Row],[OUT Quantity]])</f>
        <v/>
      </c>
      <c r="O110" s="86" t="str">
        <f t="array" aca="1" ref="O11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1" spans="2:15" x14ac:dyDescent="0.25">
      <c r="B111" s="79">
        <f>ROW()-ROW(Register[[#Headers],[Ind]])</f>
        <v>108</v>
      </c>
      <c r="C111" s="89" t="str">
        <f>IF(ISBLANK(Register[[#This Row],[IN Token]]),"",Register[[#This Row],[Ind]])</f>
        <v/>
      </c>
      <c r="D111" s="147"/>
      <c r="E111" s="80"/>
      <c r="F111" s="140"/>
      <c r="G111" s="80"/>
      <c r="H111" s="140"/>
      <c r="I111" s="92" t="str">
        <f t="array" aca="1" ref="I111" ca="1">IFERROR(IF(Register[[#This Row],[OUT Token]]="USD",Register[[#This Row],[OUT Quantity]],
      SUMPRODUCT($J$3:J110,
      IF(IF($E$3:E110 = Register[[#This Row],[OUT Token]],Register[[#This Row],[OUT Quantity]]-$L$3:L110+Register[[#This Row],[OUT Total Before Sale]]+$F$3:F110,0)  &gt;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 IF(IF($E$3:E110 = Register[[#This Row],[OUT Token]],Register[[#This Row],[OUT Quantity]]-$L$3:L110+Register[[#This Row],[OUT Total Before Sale]]+$F$3:F110,1) &lt;0,0,
           IF($E$3:E110 = Register[[#This Row],[OUT Token]],Register[[#This Row],[OUT Quantity]]-$L$3:L110+Register[[#This Row],[OUT Total Before Sale]]+$F$3:F110,0)))))/Register[[#This Row],[OUT Quantity]],"")</f>
        <v/>
      </c>
      <c r="J111" s="92" t="str">
        <f ca="1">IFERROR(Register[[#This Row],[OUT Book Price]]*Register[[#This Row],[OUT Quantity]]/Register[[#This Row],[IN Quantity]],"")</f>
        <v/>
      </c>
      <c r="K111" s="92" t="str">
        <f>IFERROR(IF(Register[[#This Row],[IN Token]]="USD",Register[[#This Row],[IN Quantity]]*(1-Register[[#This Row],[IN Price]]),""),"")</f>
        <v/>
      </c>
      <c r="L111" s="81" t="str">
        <f t="array" aca="1" ref="L11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1" s="81" t="str">
        <f t="array" ref="N111">IF(Register[[#This Row],[Batch]]="","",Register[[#This Row],[OUT Total After Sale]]-Register[[#This Row],[OUT Quantity]])</f>
        <v/>
      </c>
      <c r="O111" s="82" t="str">
        <f t="array" aca="1" ref="O11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2" spans="2:15" x14ac:dyDescent="0.25">
      <c r="B112" s="79">
        <f>ROW()-ROW(Register[[#Headers],[Ind]])</f>
        <v>109</v>
      </c>
      <c r="C112" s="89" t="str">
        <f>IF(ISBLANK(Register[[#This Row],[IN Token]]),"",Register[[#This Row],[Ind]])</f>
        <v/>
      </c>
      <c r="D112" s="147"/>
      <c r="E112" s="80"/>
      <c r="F112" s="140"/>
      <c r="G112" s="80"/>
      <c r="H112" s="140"/>
      <c r="I112" s="92" t="str">
        <f t="array" aca="1" ref="I112" ca="1">IFERROR(IF(Register[[#This Row],[OUT Token]]="USD",Register[[#This Row],[OUT Quantity]],
      SUMPRODUCT($J$3:J111,
      IF(IF($E$3:E111 = Register[[#This Row],[OUT Token]],Register[[#This Row],[OUT Quantity]]-$L$3:L111+Register[[#This Row],[OUT Total Before Sale]]+$F$3:F111,0)  &gt;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 IF(IF($E$3:E111 = Register[[#This Row],[OUT Token]],Register[[#This Row],[OUT Quantity]]-$L$3:L111+Register[[#This Row],[OUT Total Before Sale]]+$F$3:F111,1) &lt;0,0,
           IF($E$3:E111 = Register[[#This Row],[OUT Token]],Register[[#This Row],[OUT Quantity]]-$L$3:L111+Register[[#This Row],[OUT Total Before Sale]]+$F$3:F111,0)))))/Register[[#This Row],[OUT Quantity]],"")</f>
        <v/>
      </c>
      <c r="J112" s="92" t="str">
        <f ca="1">IFERROR(Register[[#This Row],[OUT Book Price]]*Register[[#This Row],[OUT Quantity]]/Register[[#This Row],[IN Quantity]],"")</f>
        <v/>
      </c>
      <c r="K112" s="92" t="str">
        <f>IFERROR(IF(Register[[#This Row],[IN Token]]="USD",Register[[#This Row],[IN Quantity]]*(1-Register[[#This Row],[IN Price]]),""),"")</f>
        <v/>
      </c>
      <c r="L112" s="81" t="str">
        <f t="array" aca="1" ref="L11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2" s="81" t="str">
        <f t="array" ref="N112">IF(Register[[#This Row],[Batch]]="","",Register[[#This Row],[OUT Total After Sale]]-Register[[#This Row],[OUT Quantity]])</f>
        <v/>
      </c>
      <c r="O112" s="82" t="str">
        <f t="array" aca="1" ref="O11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3" spans="2:15" x14ac:dyDescent="0.25">
      <c r="B113" s="79">
        <f>ROW()-ROW(Register[[#Headers],[Ind]])</f>
        <v>110</v>
      </c>
      <c r="C113" s="89" t="str">
        <f>IF(ISBLANK(Register[[#This Row],[IN Token]]),"",Register[[#This Row],[Ind]])</f>
        <v/>
      </c>
      <c r="D113" s="147"/>
      <c r="E113" s="80"/>
      <c r="F113" s="140"/>
      <c r="G113" s="80"/>
      <c r="H113" s="140"/>
      <c r="I113" s="92" t="str">
        <f t="array" aca="1" ref="I113" ca="1">IFERROR(IF(Register[[#This Row],[OUT Token]]="USD",Register[[#This Row],[OUT Quantity]],
      SUMPRODUCT($J$3:J112,
      IF(IF($E$3:E112 = Register[[#This Row],[OUT Token]],Register[[#This Row],[OUT Quantity]]-$L$3:L112+Register[[#This Row],[OUT Total Before Sale]]+$F$3:F112,0)  &gt;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 IF(IF($E$3:E112 = Register[[#This Row],[OUT Token]],Register[[#This Row],[OUT Quantity]]-$L$3:L112+Register[[#This Row],[OUT Total Before Sale]]+$F$3:F112,1) &lt;0,0,
           IF($E$3:E112 = Register[[#This Row],[OUT Token]],Register[[#This Row],[OUT Quantity]]-$L$3:L112+Register[[#This Row],[OUT Total Before Sale]]+$F$3:F112,0)))))/Register[[#This Row],[OUT Quantity]],"")</f>
        <v/>
      </c>
      <c r="J113" s="92" t="str">
        <f ca="1">IFERROR(Register[[#This Row],[OUT Book Price]]*Register[[#This Row],[OUT Quantity]]/Register[[#This Row],[IN Quantity]],"")</f>
        <v/>
      </c>
      <c r="K113" s="92" t="str">
        <f>IFERROR(IF(Register[[#This Row],[IN Token]]="USD",Register[[#This Row],[IN Quantity]]*(1-Register[[#This Row],[IN Price]]),""),"")</f>
        <v/>
      </c>
      <c r="L113" s="81" t="str">
        <f t="array" aca="1" ref="L11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3" s="81" t="str">
        <f t="array" ref="N113">IF(Register[[#This Row],[Batch]]="","",Register[[#This Row],[OUT Total After Sale]]-Register[[#This Row],[OUT Quantity]])</f>
        <v/>
      </c>
      <c r="O113" s="82" t="str">
        <f t="array" aca="1" ref="O11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4" spans="2:15" x14ac:dyDescent="0.25">
      <c r="B114" s="79">
        <f>ROW()-ROW(Register[[#Headers],[Ind]])</f>
        <v>111</v>
      </c>
      <c r="C114" s="89" t="str">
        <f>IF(ISBLANK(Register[[#This Row],[IN Token]]),"",Register[[#This Row],[Ind]])</f>
        <v/>
      </c>
      <c r="D114" s="147"/>
      <c r="E114" s="80"/>
      <c r="F114" s="140"/>
      <c r="G114" s="80"/>
      <c r="H114" s="140"/>
      <c r="I114" s="92" t="str">
        <f t="array" aca="1" ref="I114" ca="1">IFERROR(IF(Register[[#This Row],[OUT Token]]="USD",Register[[#This Row],[OUT Quantity]],
      SUMPRODUCT($J$3:J113,
      IF(IF($E$3:E113 = Register[[#This Row],[OUT Token]],Register[[#This Row],[OUT Quantity]]-$L$3:L113+Register[[#This Row],[OUT Total Before Sale]]+$F$3:F113,0)  &gt;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 IF(IF($E$3:E113 = Register[[#This Row],[OUT Token]],Register[[#This Row],[OUT Quantity]]-$L$3:L113+Register[[#This Row],[OUT Total Before Sale]]+$F$3:F113,1) &lt;0,0,
           IF($E$3:E113 = Register[[#This Row],[OUT Token]],Register[[#This Row],[OUT Quantity]]-$L$3:L113+Register[[#This Row],[OUT Total Before Sale]]+$F$3:F113,0)))))/Register[[#This Row],[OUT Quantity]],"")</f>
        <v/>
      </c>
      <c r="J114" s="92" t="str">
        <f ca="1">IFERROR(Register[[#This Row],[OUT Book Price]]*Register[[#This Row],[OUT Quantity]]/Register[[#This Row],[IN Quantity]],"")</f>
        <v/>
      </c>
      <c r="K114" s="92" t="str">
        <f>IFERROR(IF(Register[[#This Row],[IN Token]]="USD",Register[[#This Row],[IN Quantity]]*(1-Register[[#This Row],[IN Price]]),""),"")</f>
        <v/>
      </c>
      <c r="L114" s="81" t="str">
        <f t="array" aca="1" ref="L11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4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4" s="81" t="str">
        <f t="array" ref="N114">IF(Register[[#This Row],[Batch]]="","",Register[[#This Row],[OUT Total After Sale]]-Register[[#This Row],[OUT Quantity]])</f>
        <v/>
      </c>
      <c r="O114" s="82" t="str">
        <f t="array" aca="1" ref="O11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5" spans="2:15" x14ac:dyDescent="0.25">
      <c r="B115" s="79">
        <f>ROW()-ROW(Register[[#Headers],[Ind]])</f>
        <v>112</v>
      </c>
      <c r="C115" s="89" t="str">
        <f>IF(ISBLANK(Register[[#This Row],[IN Token]]),"",Register[[#This Row],[Ind]])</f>
        <v/>
      </c>
      <c r="D115" s="147"/>
      <c r="E115" s="80"/>
      <c r="F115" s="140"/>
      <c r="G115" s="80"/>
      <c r="H115" s="140"/>
      <c r="I115" s="92" t="str">
        <f t="array" aca="1" ref="I115" ca="1">IFERROR(IF(Register[[#This Row],[OUT Token]]="USD",Register[[#This Row],[OUT Quantity]],
      SUMPRODUCT($J$3:J114,
      IF(IF($E$3:E114 = Register[[#This Row],[OUT Token]],Register[[#This Row],[OUT Quantity]]-$L$3:L114+Register[[#This Row],[OUT Total Before Sale]]+$F$3:F114,0)  &gt;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 IF(IF($E$3:E114 = Register[[#This Row],[OUT Token]],Register[[#This Row],[OUT Quantity]]-$L$3:L114+Register[[#This Row],[OUT Total Before Sale]]+$F$3:F114,1) &lt;0,0,
           IF($E$3:E114 = Register[[#This Row],[OUT Token]],Register[[#This Row],[OUT Quantity]]-$L$3:L114+Register[[#This Row],[OUT Total Before Sale]]+$F$3:F114,0)))))/Register[[#This Row],[OUT Quantity]],"")</f>
        <v/>
      </c>
      <c r="J115" s="92" t="str">
        <f ca="1">IFERROR(Register[[#This Row],[OUT Book Price]]*Register[[#This Row],[OUT Quantity]]/Register[[#This Row],[IN Quantity]],"")</f>
        <v/>
      </c>
      <c r="K115" s="92" t="str">
        <f>IFERROR(IF(Register[[#This Row],[IN Token]]="USD",Register[[#This Row],[IN Quantity]]*(1-Register[[#This Row],[IN Price]]),""),"")</f>
        <v/>
      </c>
      <c r="L115" s="81" t="str">
        <f t="array" aca="1" ref="L11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5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5" s="81" t="str">
        <f t="array" ref="N115">IF(Register[[#This Row],[Batch]]="","",Register[[#This Row],[OUT Total After Sale]]-Register[[#This Row],[OUT Quantity]])</f>
        <v/>
      </c>
      <c r="O115" s="82" t="str">
        <f t="array" aca="1" ref="O11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6" spans="2:15" x14ac:dyDescent="0.25">
      <c r="B116" s="79">
        <f>ROW()-ROW(Register[[#Headers],[Ind]])</f>
        <v>113</v>
      </c>
      <c r="C116" s="89" t="str">
        <f>IF(ISBLANK(Register[[#This Row],[IN Token]]),"",Register[[#This Row],[Ind]])</f>
        <v/>
      </c>
      <c r="D116" s="147"/>
      <c r="E116" s="80"/>
      <c r="F116" s="140"/>
      <c r="G116" s="80"/>
      <c r="H116" s="140"/>
      <c r="I116" s="92" t="str">
        <f t="array" aca="1" ref="I116" ca="1">IFERROR(IF(Register[[#This Row],[OUT Token]]="USD",Register[[#This Row],[OUT Quantity]],
      SUMPRODUCT($J$3:J115,
      IF(IF($E$3:E115 = Register[[#This Row],[OUT Token]],Register[[#This Row],[OUT Quantity]]-$L$3:L115+Register[[#This Row],[OUT Total Before Sale]]+$F$3:F115,0)  &gt;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 IF(IF($E$3:E115 = Register[[#This Row],[OUT Token]],Register[[#This Row],[OUT Quantity]]-$L$3:L115+Register[[#This Row],[OUT Total Before Sale]]+$F$3:F115,1) &lt;0,0,
           IF($E$3:E115 = Register[[#This Row],[OUT Token]],Register[[#This Row],[OUT Quantity]]-$L$3:L115+Register[[#This Row],[OUT Total Before Sale]]+$F$3:F115,0)))))/Register[[#This Row],[OUT Quantity]],"")</f>
        <v/>
      </c>
      <c r="J116" s="92" t="str">
        <f ca="1">IFERROR(Register[[#This Row],[OUT Book Price]]*Register[[#This Row],[OUT Quantity]]/Register[[#This Row],[IN Quantity]],"")</f>
        <v/>
      </c>
      <c r="K116" s="92" t="str">
        <f>IFERROR(IF(Register[[#This Row],[IN Token]]="USD",Register[[#This Row],[IN Quantity]]*(1-Register[[#This Row],[IN Price]]),""),"")</f>
        <v/>
      </c>
      <c r="L116" s="81" t="str">
        <f t="array" aca="1" ref="L11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6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6" s="81" t="str">
        <f t="array" ref="N116">IF(Register[[#This Row],[Batch]]="","",Register[[#This Row],[OUT Total After Sale]]-Register[[#This Row],[OUT Quantity]])</f>
        <v/>
      </c>
      <c r="O116" s="82" t="str">
        <f t="array" aca="1" ref="O11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7" spans="2:15" x14ac:dyDescent="0.25">
      <c r="B117" s="79">
        <f>ROW()-ROW(Register[[#Headers],[Ind]])</f>
        <v>114</v>
      </c>
      <c r="C117" s="89" t="str">
        <f>IF(ISBLANK(Register[[#This Row],[IN Token]]),"",Register[[#This Row],[Ind]])</f>
        <v/>
      </c>
      <c r="D117" s="147"/>
      <c r="E117" s="80"/>
      <c r="F117" s="140"/>
      <c r="G117" s="80"/>
      <c r="H117" s="140"/>
      <c r="I117" s="92" t="str">
        <f t="array" aca="1" ref="I117" ca="1">IFERROR(IF(Register[[#This Row],[OUT Token]]="USD",Register[[#This Row],[OUT Quantity]],
      SUMPRODUCT($J$3:J116,
      IF(IF($E$3:E116 = Register[[#This Row],[OUT Token]],Register[[#This Row],[OUT Quantity]]-$L$3:L116+Register[[#This Row],[OUT Total Before Sale]]+$F$3:F116,0)  &gt;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 IF(IF($E$3:E116 = Register[[#This Row],[OUT Token]],Register[[#This Row],[OUT Quantity]]-$L$3:L116+Register[[#This Row],[OUT Total Before Sale]]+$F$3:F116,1) &lt;0,0,
           IF($E$3:E116 = Register[[#This Row],[OUT Token]],Register[[#This Row],[OUT Quantity]]-$L$3:L116+Register[[#This Row],[OUT Total Before Sale]]+$F$3:F116,0)))))/Register[[#This Row],[OUT Quantity]],"")</f>
        <v/>
      </c>
      <c r="J117" s="92" t="str">
        <f ca="1">IFERROR(Register[[#This Row],[OUT Book Price]]*Register[[#This Row],[OUT Quantity]]/Register[[#This Row],[IN Quantity]],"")</f>
        <v/>
      </c>
      <c r="K117" s="92" t="str">
        <f>IFERROR(IF(Register[[#This Row],[IN Token]]="USD",Register[[#This Row],[IN Quantity]]*(1-Register[[#This Row],[IN Price]]),""),"")</f>
        <v/>
      </c>
      <c r="L117" s="81" t="str">
        <f t="array" aca="1" ref="L11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7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7" s="81" t="str">
        <f t="array" ref="N117">IF(Register[[#This Row],[Batch]]="","",Register[[#This Row],[OUT Total After Sale]]-Register[[#This Row],[OUT Quantity]])</f>
        <v/>
      </c>
      <c r="O117" s="82" t="str">
        <f t="array" aca="1" ref="O11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8" spans="2:15" x14ac:dyDescent="0.25">
      <c r="B118" s="79">
        <f>ROW()-ROW(Register[[#Headers],[Ind]])</f>
        <v>115</v>
      </c>
      <c r="C118" s="89" t="str">
        <f>IF(ISBLANK(Register[[#This Row],[IN Token]]),"",Register[[#This Row],[Ind]])</f>
        <v/>
      </c>
      <c r="D118" s="147"/>
      <c r="E118" s="80"/>
      <c r="F118" s="140"/>
      <c r="G118" s="80"/>
      <c r="H118" s="140"/>
      <c r="I118" s="92" t="str">
        <f t="array" aca="1" ref="I118" ca="1">IFERROR(IF(Register[[#This Row],[OUT Token]]="USD",Register[[#This Row],[OUT Quantity]],
      SUMPRODUCT($J$3:J117,
      IF(IF($E$3:E117 = Register[[#This Row],[OUT Token]],Register[[#This Row],[OUT Quantity]]-$L$3:L117+Register[[#This Row],[OUT Total Before Sale]]+$F$3:F117,0)  &gt;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 IF(IF($E$3:E117 = Register[[#This Row],[OUT Token]],Register[[#This Row],[OUT Quantity]]-$L$3:L117+Register[[#This Row],[OUT Total Before Sale]]+$F$3:F117,1) &lt;0,0,
           IF($E$3:E117 = Register[[#This Row],[OUT Token]],Register[[#This Row],[OUT Quantity]]-$L$3:L117+Register[[#This Row],[OUT Total Before Sale]]+$F$3:F117,0)))))/Register[[#This Row],[OUT Quantity]],"")</f>
        <v/>
      </c>
      <c r="J118" s="92" t="str">
        <f ca="1">IFERROR(Register[[#This Row],[OUT Book Price]]*Register[[#This Row],[OUT Quantity]]/Register[[#This Row],[IN Quantity]],"")</f>
        <v/>
      </c>
      <c r="K118" s="92" t="str">
        <f>IFERROR(IF(Register[[#This Row],[IN Token]]="USD",Register[[#This Row],[IN Quantity]]*(1-Register[[#This Row],[IN Price]]),""),"")</f>
        <v/>
      </c>
      <c r="L118" s="81" t="str">
        <f t="array" aca="1" ref="L11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8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8" s="81" t="str">
        <f t="array" ref="N118">IF(Register[[#This Row],[Batch]]="","",Register[[#This Row],[OUT Total After Sale]]-Register[[#This Row],[OUT Quantity]])</f>
        <v/>
      </c>
      <c r="O118" s="82" t="str">
        <f t="array" aca="1" ref="O11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9" spans="2:15" x14ac:dyDescent="0.25">
      <c r="B119" s="83">
        <f>ROW()-ROW(Register[[#Headers],[Ind]])</f>
        <v>116</v>
      </c>
      <c r="C119" s="90" t="str">
        <f>IF(ISBLANK(Register[[#This Row],[IN Token]]),"",Register[[#This Row],[Ind]])</f>
        <v/>
      </c>
      <c r="D119" s="148"/>
      <c r="E119" s="84"/>
      <c r="F119" s="141"/>
      <c r="G119" s="84"/>
      <c r="H119" s="141"/>
      <c r="I119" s="94" t="str">
        <f t="array" aca="1" ref="I119" ca="1">IFERROR(IF(Register[[#This Row],[OUT Token]]="USD",Register[[#This Row],[OUT Quantity]],
      SUMPRODUCT($J$3:J118,
      IF(IF($E$3:E118 = Register[[#This Row],[OUT Token]],Register[[#This Row],[OUT Quantity]]-$L$3:L118+Register[[#This Row],[OUT Total Before Sale]]+$F$3:F118,0)  &gt;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 IF(IF($E$3:E118 = Register[[#This Row],[OUT Token]],Register[[#This Row],[OUT Quantity]]-$L$3:L118+Register[[#This Row],[OUT Total Before Sale]]+$F$3:F118,1) &lt;0,0,
           IF($E$3:E118 = Register[[#This Row],[OUT Token]],Register[[#This Row],[OUT Quantity]]-$L$3:L118+Register[[#This Row],[OUT Total Before Sale]]+$F$3:F118,0)))))/Register[[#This Row],[OUT Quantity]],"")</f>
        <v/>
      </c>
      <c r="J119" s="94" t="str">
        <f ca="1">IFERROR(Register[[#This Row],[OUT Book Price]]*Register[[#This Row],[OUT Quantity]]/Register[[#This Row],[IN Quantity]],"")</f>
        <v/>
      </c>
      <c r="K119" s="94" t="str">
        <f>IFERROR(IF(Register[[#This Row],[IN Token]]="USD",Register[[#This Row],[IN Quantity]]*(1-Register[[#This Row],[IN Price]]),""),"")</f>
        <v/>
      </c>
      <c r="L119" s="85" t="str">
        <f t="array" aca="1" ref="L11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9" s="85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9" s="85" t="str">
        <f t="array" ref="N119">IF(Register[[#This Row],[Batch]]="","",Register[[#This Row],[OUT Total After Sale]]-Register[[#This Row],[OUT Quantity]])</f>
        <v/>
      </c>
      <c r="O119" s="86" t="str">
        <f t="array" aca="1" ref="O11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0" spans="2:15" x14ac:dyDescent="0.25">
      <c r="B120" s="79">
        <f>ROW()-ROW(Register[[#Headers],[Ind]])</f>
        <v>117</v>
      </c>
      <c r="C120" s="89" t="str">
        <f>IF(ISBLANK(Register[[#This Row],[IN Token]]),"",Register[[#This Row],[Ind]])</f>
        <v/>
      </c>
      <c r="D120" s="147"/>
      <c r="E120" s="80"/>
      <c r="F120" s="140"/>
      <c r="G120" s="80"/>
      <c r="H120" s="140"/>
      <c r="I120" s="92" t="str">
        <f t="array" aca="1" ref="I120" ca="1">IFERROR(IF(Register[[#This Row],[OUT Token]]="USD",Register[[#This Row],[OUT Quantity]],
      SUMPRODUCT($J$3:J119,
      IF(IF($E$3:E119 = Register[[#This Row],[OUT Token]],Register[[#This Row],[OUT Quantity]]-$L$3:L119+Register[[#This Row],[OUT Total Before Sale]]+$F$3:F119,0)  &gt;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 IF(IF($E$3:E119 = Register[[#This Row],[OUT Token]],Register[[#This Row],[OUT Quantity]]-$L$3:L119+Register[[#This Row],[OUT Total Before Sale]]+$F$3:F119,1) &lt;0,0,
           IF($E$3:E119 = Register[[#This Row],[OUT Token]],Register[[#This Row],[OUT Quantity]]-$L$3:L119+Register[[#This Row],[OUT Total Before Sale]]+$F$3:F119,0)))))/Register[[#This Row],[OUT Quantity]],"")</f>
        <v/>
      </c>
      <c r="J120" s="92" t="str">
        <f ca="1">IFERROR(Register[[#This Row],[OUT Book Price]]*Register[[#This Row],[OUT Quantity]]/Register[[#This Row],[IN Quantity]],"")</f>
        <v/>
      </c>
      <c r="K120" s="92" t="str">
        <f>IFERROR(IF(Register[[#This Row],[IN Token]]="USD",Register[[#This Row],[IN Quantity]]*(1-Register[[#This Row],[IN Price]]),""),"")</f>
        <v/>
      </c>
      <c r="L120" s="81" t="str">
        <f t="array" aca="1" ref="L12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0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0" s="81" t="str">
        <f t="array" ref="N120">IF(Register[[#This Row],[Batch]]="","",Register[[#This Row],[OUT Total After Sale]]-Register[[#This Row],[OUT Quantity]])</f>
        <v/>
      </c>
      <c r="O120" s="82" t="str">
        <f t="array" aca="1" ref="O12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1" spans="2:15" x14ac:dyDescent="0.25">
      <c r="B121" s="79">
        <f>ROW()-ROW(Register[[#Headers],[Ind]])</f>
        <v>118</v>
      </c>
      <c r="C121" s="89" t="str">
        <f>IF(ISBLANK(Register[[#This Row],[IN Token]]),"",Register[[#This Row],[Ind]])</f>
        <v/>
      </c>
      <c r="D121" s="147"/>
      <c r="E121" s="80"/>
      <c r="F121" s="140"/>
      <c r="G121" s="80"/>
      <c r="H121" s="140"/>
      <c r="I121" s="92" t="str">
        <f t="array" aca="1" ref="I121" ca="1">IFERROR(IF(Register[[#This Row],[OUT Token]]="USD",Register[[#This Row],[OUT Quantity]],
      SUMPRODUCT($J$3:J120,
      IF(IF($E$3:E120 = Register[[#This Row],[OUT Token]],Register[[#This Row],[OUT Quantity]]-$L$3:L120+Register[[#This Row],[OUT Total Before Sale]]+$F$3:F120,0)  &gt;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 IF(IF($E$3:E120 = Register[[#This Row],[OUT Token]],Register[[#This Row],[OUT Quantity]]-$L$3:L120+Register[[#This Row],[OUT Total Before Sale]]+$F$3:F120,1) &lt;0,0,
           IF($E$3:E120 = Register[[#This Row],[OUT Token]],Register[[#This Row],[OUT Quantity]]-$L$3:L120+Register[[#This Row],[OUT Total Before Sale]]+$F$3:F120,0)))))/Register[[#This Row],[OUT Quantity]],"")</f>
        <v/>
      </c>
      <c r="J121" s="92" t="str">
        <f ca="1">IFERROR(Register[[#This Row],[OUT Book Price]]*Register[[#This Row],[OUT Quantity]]/Register[[#This Row],[IN Quantity]],"")</f>
        <v/>
      </c>
      <c r="K121" s="92" t="str">
        <f>IFERROR(IF(Register[[#This Row],[IN Token]]="USD",Register[[#This Row],[IN Quantity]]*(1-Register[[#This Row],[IN Price]]),""),"")</f>
        <v/>
      </c>
      <c r="L121" s="81" t="str">
        <f t="array" aca="1" ref="L12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1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1" s="81" t="str">
        <f t="array" ref="N121">IF(Register[[#This Row],[Batch]]="","",Register[[#This Row],[OUT Total After Sale]]-Register[[#This Row],[OUT Quantity]])</f>
        <v/>
      </c>
      <c r="O121" s="82" t="str">
        <f t="array" aca="1" ref="O12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2" spans="2:15" x14ac:dyDescent="0.25">
      <c r="B122" s="79">
        <f>ROW()-ROW(Register[[#Headers],[Ind]])</f>
        <v>119</v>
      </c>
      <c r="C122" s="89" t="str">
        <f>IF(ISBLANK(Register[[#This Row],[IN Token]]),"",Register[[#This Row],[Ind]])</f>
        <v/>
      </c>
      <c r="D122" s="147"/>
      <c r="E122" s="80"/>
      <c r="F122" s="140"/>
      <c r="G122" s="80"/>
      <c r="H122" s="140"/>
      <c r="I122" s="92" t="str">
        <f t="array" aca="1" ref="I122" ca="1">IFERROR(IF(Register[[#This Row],[OUT Token]]="USD",Register[[#This Row],[OUT Quantity]],
      SUMPRODUCT($J$3:J121,
      IF(IF($E$3:E121 = Register[[#This Row],[OUT Token]],Register[[#This Row],[OUT Quantity]]-$L$3:L121+Register[[#This Row],[OUT Total Before Sale]]+$F$3:F121,0)  &gt;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 IF(IF($E$3:E121 = Register[[#This Row],[OUT Token]],Register[[#This Row],[OUT Quantity]]-$L$3:L121+Register[[#This Row],[OUT Total Before Sale]]+$F$3:F121,1) &lt;0,0,
           IF($E$3:E121 = Register[[#This Row],[OUT Token]],Register[[#This Row],[OUT Quantity]]-$L$3:L121+Register[[#This Row],[OUT Total Before Sale]]+$F$3:F121,0)))))/Register[[#This Row],[OUT Quantity]],"")</f>
        <v/>
      </c>
      <c r="J122" s="92" t="str">
        <f ca="1">IFERROR(Register[[#This Row],[OUT Book Price]]*Register[[#This Row],[OUT Quantity]]/Register[[#This Row],[IN Quantity]],"")</f>
        <v/>
      </c>
      <c r="K122" s="92" t="str">
        <f>IFERROR(IF(Register[[#This Row],[IN Token]]="USD",Register[[#This Row],[IN Quantity]]*(1-Register[[#This Row],[IN Price]]),""),"")</f>
        <v/>
      </c>
      <c r="L122" s="81" t="str">
        <f t="array" aca="1" ref="L12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2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2" s="81" t="str">
        <f t="array" ref="N122">IF(Register[[#This Row],[Batch]]="","",Register[[#This Row],[OUT Total After Sale]]-Register[[#This Row],[OUT Quantity]])</f>
        <v/>
      </c>
      <c r="O122" s="82" t="str">
        <f t="array" aca="1" ref="O12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3" spans="2:15" x14ac:dyDescent="0.25">
      <c r="B123" s="79">
        <f>ROW()-ROW(Register[[#Headers],[Ind]])</f>
        <v>120</v>
      </c>
      <c r="C123" s="89" t="str">
        <f>IF(ISBLANK(Register[[#This Row],[IN Token]]),"",Register[[#This Row],[Ind]])</f>
        <v/>
      </c>
      <c r="D123" s="147"/>
      <c r="E123" s="80"/>
      <c r="F123" s="140"/>
      <c r="G123" s="80"/>
      <c r="H123" s="140"/>
      <c r="I123" s="92" t="str">
        <f t="array" aca="1" ref="I123" ca="1">IFERROR(IF(Register[[#This Row],[OUT Token]]="USD",Register[[#This Row],[OUT Quantity]],
      SUMPRODUCT($J$3:J122,
      IF(IF($E$3:E122 = Register[[#This Row],[OUT Token]],Register[[#This Row],[OUT Quantity]]-$L$3:L122+Register[[#This Row],[OUT Total Before Sale]]+$F$3:F122,0)  &gt;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 IF(IF($E$3:E122 = Register[[#This Row],[OUT Token]],Register[[#This Row],[OUT Quantity]]-$L$3:L122+Register[[#This Row],[OUT Total Before Sale]]+$F$3:F122,1) &lt;0,0,
           IF($E$3:E122 = Register[[#This Row],[OUT Token]],Register[[#This Row],[OUT Quantity]]-$L$3:L122+Register[[#This Row],[OUT Total Before Sale]]+$F$3:F122,0)))))/Register[[#This Row],[OUT Quantity]],"")</f>
        <v/>
      </c>
      <c r="J123" s="92" t="str">
        <f ca="1">IFERROR(Register[[#This Row],[OUT Book Price]]*Register[[#This Row],[OUT Quantity]]/Register[[#This Row],[IN Quantity]],"")</f>
        <v/>
      </c>
      <c r="K123" s="92" t="str">
        <f>IFERROR(IF(Register[[#This Row],[IN Token]]="USD",Register[[#This Row],[IN Quantity]]*(1-Register[[#This Row],[IN Price]]),""),"")</f>
        <v/>
      </c>
      <c r="L123" s="81" t="str">
        <f t="array" aca="1" ref="L12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3" s="8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3" s="81" t="str">
        <f t="array" ref="N123">IF(Register[[#This Row],[Batch]]="","",Register[[#This Row],[OUT Total After Sale]]-Register[[#This Row],[OUT Quantity]])</f>
        <v/>
      </c>
      <c r="O123" s="82" t="str">
        <f t="array" aca="1" ref="O12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4" spans="2:15" x14ac:dyDescent="0.25">
      <c r="B124" s="83">
        <f>ROW()-ROW(Register[[#Headers],[Ind]])</f>
        <v>121</v>
      </c>
      <c r="C124" s="90" t="str">
        <f>IF(ISBLANK(Register[[#This Row],[IN Token]]),"",Register[[#This Row],[Ind]])</f>
        <v/>
      </c>
      <c r="D124" s="148"/>
      <c r="E124" s="84"/>
      <c r="F124" s="141"/>
      <c r="G124" s="84"/>
      <c r="H124" s="141"/>
      <c r="I124" s="94" t="str">
        <f t="array" aca="1" ref="I124" ca="1">IFERROR(IF(Register[[#This Row],[OUT Token]]="USD",Register[[#This Row],[OUT Quantity]],
      SUMPRODUCT($J$3:J123,
      IF(IF($E$3:E123 = Register[[#This Row],[OUT Token]],Register[[#This Row],[OUT Quantity]]-$L$3:L123+Register[[#This Row],[OUT Total Before Sale]]+$F$3:F123,0)  &gt;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 IF(IF($E$3:E123 = Register[[#This Row],[OUT Token]],Register[[#This Row],[OUT Quantity]]-$L$3:L123+Register[[#This Row],[OUT Total Before Sale]]+$F$3:F123,1) &lt;0,0,
           IF($E$3:E123 = Register[[#This Row],[OUT Token]],Register[[#This Row],[OUT Quantity]]-$L$3:L123+Register[[#This Row],[OUT Total Before Sale]]+$F$3:F123,0)))))/Register[[#This Row],[OUT Quantity]],"")</f>
        <v/>
      </c>
      <c r="J124" s="94" t="str">
        <f ca="1">IFERROR(Register[[#This Row],[OUT Book Price]]*Register[[#This Row],[OUT Quantity]]/Register[[#This Row],[IN Quantity]],"")</f>
        <v/>
      </c>
      <c r="K124" s="94" t="str">
        <f>IFERROR(IF(Register[[#This Row],[IN Token]]="USD",Register[[#This Row],[IN Quantity]]*(1-Register[[#This Row],[IN Price]]),""),"")</f>
        <v/>
      </c>
      <c r="L124" s="85" t="str">
        <f t="array" aca="1" ref="L12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4" s="85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4" s="85" t="str">
        <f t="array" ref="N124">IF(Register[[#This Row],[Batch]]="","",Register[[#This Row],[OUT Total After Sale]]-Register[[#This Row],[OUT Quantity]])</f>
        <v/>
      </c>
      <c r="O124" s="86" t="str">
        <f t="array" aca="1" ref="O12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</sheetData>
  <sheetProtection formatCells="0" formatColumns="0" formatRows="0" insertColumns="0" insertRows="0" deleteRows="0" sort="0" autoFilter="0"/>
  <mergeCells count="1">
    <mergeCell ref="C2:K2"/>
  </mergeCells>
  <conditionalFormatting sqref="K4:K124">
    <cfRule type="expression" dxfId="158" priority="2">
      <formula>AND($K4&lt;&gt;"",$K4&gt;0)</formula>
    </cfRule>
    <cfRule type="expression" dxfId="157" priority="3">
      <formula>AND($K4&lt;&gt;"",$K4&lt;0)</formula>
    </cfRule>
  </conditionalFormatting>
  <conditionalFormatting sqref="H4:H124">
    <cfRule type="expression" dxfId="156" priority="1">
      <formula>AND($G4&lt;&gt;"USD",$H4&gt;$M4)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03AE8-7970-4F27-BBB5-7EA637186815}">
          <x14:formula1>
            <xm:f>Balance!$B$3:$B$103</xm:f>
          </x14:formula1>
          <xm:sqref>E4:E124 G4:G124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E78-B75A-4B7F-A6D3-905261662E1B}">
  <sheetPr>
    <tabColor rgb="FFC00000"/>
  </sheetPr>
  <dimension ref="A2:K38"/>
  <sheetViews>
    <sheetView showGridLines="0" showRowColHeaders="0" zoomScale="140" zoomScaleNormal="140" workbookViewId="0">
      <selection activeCell="F14" sqref="F14"/>
    </sheetView>
  </sheetViews>
  <sheetFormatPr defaultColWidth="9.140625" defaultRowHeight="15" x14ac:dyDescent="0.25"/>
  <cols>
    <col min="1" max="1" width="2.85546875" customWidth="1"/>
    <col min="2" max="2" width="9.140625" hidden="1" customWidth="1"/>
    <col min="3" max="3" width="17.140625" hidden="1" customWidth="1"/>
    <col min="4" max="4" width="12.85546875" customWidth="1"/>
    <col min="5" max="10" width="17.140625" customWidth="1"/>
    <col min="11" max="11" width="2.85546875" customWidth="1"/>
  </cols>
  <sheetData>
    <row r="2" spans="2:10" ht="15" customHeight="1" x14ac:dyDescent="0.25">
      <c r="D2" s="154" t="s">
        <v>307</v>
      </c>
      <c r="E2" s="59" t="s">
        <v>301</v>
      </c>
      <c r="F2" s="58" t="s">
        <v>302</v>
      </c>
      <c r="G2" s="30"/>
      <c r="H2" s="30"/>
      <c r="I2" s="154" t="s">
        <v>308</v>
      </c>
      <c r="J2" s="156">
        <v>0.18</v>
      </c>
    </row>
    <row r="3" spans="2:10" x14ac:dyDescent="0.25">
      <c r="D3" s="155"/>
      <c r="E3" s="57">
        <v>43101</v>
      </c>
      <c r="F3" s="60">
        <v>43465</v>
      </c>
      <c r="G3" s="30"/>
      <c r="H3" s="30"/>
      <c r="I3" s="155"/>
      <c r="J3" s="157"/>
    </row>
    <row r="4" spans="2:10" x14ac:dyDescent="0.25">
      <c r="D4" s="30"/>
      <c r="E4" s="30"/>
      <c r="F4" s="30"/>
      <c r="G4" s="30"/>
      <c r="H4" s="30"/>
      <c r="I4" s="30"/>
      <c r="J4" s="30"/>
    </row>
    <row r="5" spans="2:10" x14ac:dyDescent="0.25">
      <c r="B5" s="56" t="s">
        <v>6</v>
      </c>
      <c r="C5" s="56" t="s">
        <v>3</v>
      </c>
      <c r="D5" s="106" t="s">
        <v>113</v>
      </c>
      <c r="E5" s="106" t="s">
        <v>110</v>
      </c>
      <c r="F5" s="106" t="s">
        <v>303</v>
      </c>
      <c r="G5" s="106" t="s">
        <v>304</v>
      </c>
      <c r="H5" s="106" t="s">
        <v>305</v>
      </c>
      <c r="I5" s="106" t="s">
        <v>112</v>
      </c>
      <c r="J5" s="106" t="s">
        <v>306</v>
      </c>
    </row>
    <row r="6" spans="2:10" x14ac:dyDescent="0.25">
      <c r="B6" s="107">
        <f>ROW()-ROW(Taxes[[#Headers],[Ind]])</f>
        <v>1</v>
      </c>
      <c r="C6" s="108">
        <f t="array" aca="1" ref="C6" ca="1">IFERROR(SMALL(IFERROR(IF(Register[Date]&gt;=P_Start,1,NA())*IF(Register[Date]&lt;=P_End,1,NA())*IF(Register[Gain|Loss]&lt;&gt;"",1,NA())*Register[Batch],""),Taxes[[#This Row],[Ind]]),"")</f>
        <v>9</v>
      </c>
      <c r="D6" s="135">
        <f ca="1">IF(Taxes[[#This Row],[Batch]]="","",INDEX(Register[Date],MATCH(Taxes[[#This Row],[Batch]],Register[Batch])))</f>
        <v>43205</v>
      </c>
      <c r="E6" s="109" t="str">
        <f ca="1">IF(Taxes[[#This Row],[Batch]]="","",INDEX(Register[OUT Token],MATCH(Taxes[[#This Row],[Batch]],Register[Batch])))</f>
        <v>BTC</v>
      </c>
      <c r="F6" s="110">
        <f ca="1">IF(Taxes[[#This Row],[Batch]]="","",INDEX(Register[OUT Quantity],MATCH(Taxes[[#This Row],[Batch]],Register[Batch])))</f>
        <v>20</v>
      </c>
      <c r="G6" s="111">
        <f ca="1">IF(Taxes[[#This Row],[Batch]]="","",INDEX(Register[OUT Book Price],MATCH(Taxes[[#This Row],[Batch]],Register[Batch])))</f>
        <v>110.71428571428571</v>
      </c>
      <c r="H6" s="111">
        <f ca="1">IF(Taxes[[#This Row],[Batch]]="","",INDEX(Register[IN Quantity],MATCH(Taxes[[#This Row],[Batch]],Register[Batch]))/Taxes[[#This Row],[Quantity]])</f>
        <v>1400</v>
      </c>
      <c r="I6" s="112">
        <f ca="1">IF(Taxes[[#This Row],[Batch]]="","",INDEX(Register[Gain|Loss],MATCH(Taxes[[#This Row],[Batch]],Register[Batch])))</f>
        <v>25785.714285714286</v>
      </c>
      <c r="J6" s="113">
        <f ca="1">IF(Taxes[[#This Row],[Batch]]="","",Taxes[[#This Row],[Gain | Loss]]*Tax_Rate)</f>
        <v>4641.4285714285716</v>
      </c>
    </row>
    <row r="7" spans="2:10" x14ac:dyDescent="0.25">
      <c r="B7" s="114">
        <f>ROW()-ROW(Taxes[[#Headers],[Ind]])</f>
        <v>2</v>
      </c>
      <c r="C7" s="115">
        <f t="array" aca="1" ref="C7" ca="1">IFERROR(SMALL(IFERROR(IF(Register[Date]&gt;=P_Start,1,NA())*IF(Register[Date]&lt;=P_End,1,NA())*IF(Register[Gain|Loss]&lt;&gt;"",1,NA())*Register[Batch],""),Taxes[[#This Row],[Ind]]),"")</f>
        <v>10</v>
      </c>
      <c r="D7" s="136">
        <f ca="1">IF(Taxes[[#This Row],[Batch]]="","",INDEX(Register[Date],MATCH(Taxes[[#This Row],[Batch]],Register[Batch])))</f>
        <v>43244</v>
      </c>
      <c r="E7" s="116" t="str">
        <f ca="1">IF(Taxes[[#This Row],[Batch]]="","",INDEX(Register[OUT Token],MATCH(Taxes[[#This Row],[Batch]],Register[Batch])))</f>
        <v>BTC</v>
      </c>
      <c r="F7" s="117">
        <f ca="1">IF(Taxes[[#This Row],[Batch]]="","",INDEX(Register[OUT Quantity],MATCH(Taxes[[#This Row],[Batch]],Register[Batch])))</f>
        <v>15</v>
      </c>
      <c r="G7" s="118">
        <f ca="1">IF(Taxes[[#This Row],[Batch]]="","",INDEX(Register[OUT Book Price],MATCH(Taxes[[#This Row],[Batch]],Register[Batch])))</f>
        <v>178.51428571428571</v>
      </c>
      <c r="H7" s="118">
        <f ca="1">IF(Taxes[[#This Row],[Batch]]="","",INDEX(Register[IN Quantity],MATCH(Taxes[[#This Row],[Batch]],Register[Batch]))/Taxes[[#This Row],[Quantity]])</f>
        <v>1646.6666666666667</v>
      </c>
      <c r="I7" s="119">
        <f ca="1">IF(Taxes[[#This Row],[Batch]]="","",INDEX(Register[Gain|Loss],MATCH(Taxes[[#This Row],[Batch]],Register[Batch])))</f>
        <v>22022.285714285714</v>
      </c>
      <c r="J7" s="120">
        <f ca="1">IF(Taxes[[#This Row],[Batch]]="","",Taxes[[#This Row],[Gain | Loss]]*Tax_Rate)</f>
        <v>3964.0114285714285</v>
      </c>
    </row>
    <row r="8" spans="2:10" x14ac:dyDescent="0.25">
      <c r="B8" s="114">
        <f>ROW()-ROW(Taxes[[#Headers],[Ind]])</f>
        <v>3</v>
      </c>
      <c r="C8" s="115">
        <f t="array" aca="1" ref="C8" ca="1">IFERROR(SMALL(IFERROR(IF(Register[Date]&gt;=P_Start,1,NA())*IF(Register[Date]&lt;=P_End,1,NA())*IF(Register[Gain|Loss]&lt;&gt;"",1,NA())*Register[Batch],""),Taxes[[#This Row],[Ind]]),"")</f>
        <v>11</v>
      </c>
      <c r="D8" s="136">
        <f ca="1">IF(Taxes[[#This Row],[Batch]]="","",INDEX(Register[Date],MATCH(Taxes[[#This Row],[Batch]],Register[Batch])))</f>
        <v>43255</v>
      </c>
      <c r="E8" s="116" t="str">
        <f ca="1">IF(Taxes[[#This Row],[Batch]]="","",INDEX(Register[OUT Token],MATCH(Taxes[[#This Row],[Batch]],Register[Batch])))</f>
        <v>ETH</v>
      </c>
      <c r="F8" s="117">
        <f ca="1">IF(Taxes[[#This Row],[Batch]]="","",INDEX(Register[OUT Quantity],MATCH(Taxes[[#This Row],[Batch]],Register[Batch])))</f>
        <v>250</v>
      </c>
      <c r="G8" s="118">
        <f ca="1">IF(Taxes[[#This Row],[Batch]]="","",INDEX(Register[OUT Book Price],MATCH(Taxes[[#This Row],[Batch]],Register[Batch])))</f>
        <v>6.0228571428571431</v>
      </c>
      <c r="H8" s="118">
        <f ca="1">IF(Taxes[[#This Row],[Batch]]="","",INDEX(Register[IN Quantity],MATCH(Taxes[[#This Row],[Batch]],Register[Batch]))/Taxes[[#This Row],[Quantity]])</f>
        <v>2</v>
      </c>
      <c r="I8" s="119">
        <f ca="1">IF(Taxes[[#This Row],[Batch]]="","",INDEX(Register[Gain|Loss],MATCH(Taxes[[#This Row],[Batch]],Register[Batch])))</f>
        <v>-1005.7142857142858</v>
      </c>
      <c r="J8" s="120">
        <f ca="1">IF(Taxes[[#This Row],[Batch]]="","",Taxes[[#This Row],[Gain | Loss]]*Tax_Rate)</f>
        <v>-181.02857142857144</v>
      </c>
    </row>
    <row r="9" spans="2:10" x14ac:dyDescent="0.25">
      <c r="B9" s="114">
        <f>ROW()-ROW(Taxes[[#Headers],[Ind]])</f>
        <v>4</v>
      </c>
      <c r="C9" s="115">
        <f t="array" aca="1" ref="C9" ca="1">IFERROR(SMALL(IFERROR(IF(Register[Date]&gt;=P_Start,1,NA())*IF(Register[Date]&lt;=P_End,1,NA())*IF(Register[Gain|Loss]&lt;&gt;"",1,NA())*Register[Batch],""),Taxes[[#This Row],[Ind]]),"")</f>
        <v>12</v>
      </c>
      <c r="D9" s="136">
        <f ca="1">IF(Taxes[[#This Row],[Batch]]="","",INDEX(Register[Date],MATCH(Taxes[[#This Row],[Batch]],Register[Batch])))</f>
        <v>43285</v>
      </c>
      <c r="E9" s="116" t="str">
        <f ca="1">IF(Taxes[[#This Row],[Batch]]="","",INDEX(Register[OUT Token],MATCH(Taxes[[#This Row],[Batch]],Register[Batch])))</f>
        <v>LTC</v>
      </c>
      <c r="F9" s="117">
        <f ca="1">IF(Taxes[[#This Row],[Batch]]="","",INDEX(Register[OUT Quantity],MATCH(Taxes[[#This Row],[Batch]],Register[Batch])))</f>
        <v>200</v>
      </c>
      <c r="G9" s="118">
        <f ca="1">IF(Taxes[[#This Row],[Batch]]="","",INDEX(Register[OUT Book Price],MATCH(Taxes[[#This Row],[Batch]],Register[Batch])))</f>
        <v>2.5</v>
      </c>
      <c r="H9" s="118">
        <f ca="1">IF(Taxes[[#This Row],[Batch]]="","",INDEX(Register[IN Quantity],MATCH(Taxes[[#This Row],[Batch]],Register[Batch]))/Taxes[[#This Row],[Quantity]])</f>
        <v>7</v>
      </c>
      <c r="I9" s="119">
        <f ca="1">IF(Taxes[[#This Row],[Batch]]="","",INDEX(Register[Gain|Loss],MATCH(Taxes[[#This Row],[Batch]],Register[Batch])))</f>
        <v>899.99999999999989</v>
      </c>
      <c r="J9" s="120">
        <f ca="1">IF(Taxes[[#This Row],[Batch]]="","",Taxes[[#This Row],[Gain | Loss]]*Tax_Rate)</f>
        <v>161.99999999999997</v>
      </c>
    </row>
    <row r="10" spans="2:10" x14ac:dyDescent="0.25">
      <c r="B10" s="114">
        <f>ROW()-ROW(Taxes[[#Headers],[Ind]])</f>
        <v>5</v>
      </c>
      <c r="C10" s="115">
        <f t="array" aca="1" ref="C10" ca="1">IFERROR(SMALL(IFERROR(IF(Register[Date]&gt;=P_Start,1,NA())*IF(Register[Date]&lt;=P_End,1,NA())*IF(Register[Gain|Loss]&lt;&gt;"",1,NA())*Register[Batch],""),Taxes[[#This Row],[Ind]]),"")</f>
        <v>13</v>
      </c>
      <c r="D10" s="136">
        <f ca="1">IF(Taxes[[#This Row],[Batch]]="","",INDEX(Register[Date],MATCH(Taxes[[#This Row],[Batch]],Register[Batch])))</f>
        <v>43286</v>
      </c>
      <c r="E10" s="116" t="str">
        <f ca="1">IF(Taxes[[#This Row],[Batch]]="","",INDEX(Register[OUT Token],MATCH(Taxes[[#This Row],[Batch]],Register[Batch])))</f>
        <v>ETH</v>
      </c>
      <c r="F10" s="117">
        <f ca="1">IF(Taxes[[#This Row],[Batch]]="","",INDEX(Register[OUT Quantity],MATCH(Taxes[[#This Row],[Batch]],Register[Batch])))</f>
        <v>100</v>
      </c>
      <c r="G10" s="118">
        <f ca="1">IF(Taxes[[#This Row],[Batch]]="","",INDEX(Register[OUT Book Price],MATCH(Taxes[[#This Row],[Batch]],Register[Batch])))</f>
        <v>6.0228571428571431</v>
      </c>
      <c r="H10" s="118">
        <f ca="1">IF(Taxes[[#This Row],[Batch]]="","",INDEX(Register[IN Quantity],MATCH(Taxes[[#This Row],[Batch]],Register[Batch]))/Taxes[[#This Row],[Quantity]])</f>
        <v>24.8</v>
      </c>
      <c r="I10" s="119">
        <f ca="1">IF(Taxes[[#This Row],[Batch]]="","",INDEX(Register[Gain|Loss],MATCH(Taxes[[#This Row],[Batch]],Register[Batch])))</f>
        <v>1877.7142857142856</v>
      </c>
      <c r="J10" s="120">
        <f ca="1">IF(Taxes[[#This Row],[Batch]]="","",Taxes[[#This Row],[Gain | Loss]]*Tax_Rate)</f>
        <v>337.98857142857139</v>
      </c>
    </row>
    <row r="11" spans="2:10" x14ac:dyDescent="0.25">
      <c r="B11" s="114">
        <f>ROW()-ROW(Taxes[[#Headers],[Ind]])</f>
        <v>6</v>
      </c>
      <c r="C11" s="115">
        <f t="array" aca="1" ref="C11" ca="1">IFERROR(SMALL(IFERROR(IF(Register[Date]&gt;=P_Start,1,NA())*IF(Register[Date]&lt;=P_End,1,NA())*IF(Register[Gain|Loss]&lt;&gt;"",1,NA())*Register[Batch],""),Taxes[[#This Row],[Ind]]),"")</f>
        <v>15</v>
      </c>
      <c r="D11" s="136">
        <f ca="1">IF(Taxes[[#This Row],[Batch]]="","",INDEX(Register[Date],MATCH(Taxes[[#This Row],[Batch]],Register[Batch])))</f>
        <v>43299</v>
      </c>
      <c r="E11" s="116" t="str">
        <f ca="1">IF(Taxes[[#This Row],[Batch]]="","",INDEX(Register[OUT Token],MATCH(Taxes[[#This Row],[Batch]],Register[Batch])))</f>
        <v>BTC</v>
      </c>
      <c r="F11" s="117">
        <f ca="1">IF(Taxes[[#This Row],[Batch]]="","",INDEX(Register[OUT Quantity],MATCH(Taxes[[#This Row],[Batch]],Register[Batch])))</f>
        <v>5</v>
      </c>
      <c r="G11" s="118">
        <f ca="1">IF(Taxes[[#This Row],[Batch]]="","",INDEX(Register[OUT Book Price],MATCH(Taxes[[#This Row],[Batch]],Register[Batch])))</f>
        <v>7629.6</v>
      </c>
      <c r="H11" s="118">
        <f ca="1">IF(Taxes[[#This Row],[Batch]]="","",INDEX(Register[IN Quantity],MATCH(Taxes[[#This Row],[Batch]],Register[Batch]))/Taxes[[#This Row],[Quantity]])</f>
        <v>4816</v>
      </c>
      <c r="I11" s="119">
        <f ca="1">IF(Taxes[[#This Row],[Batch]]="","",INDEX(Register[Gain|Loss],MATCH(Taxes[[#This Row],[Batch]],Register[Batch])))</f>
        <v>-14067.999999999998</v>
      </c>
      <c r="J11" s="120">
        <f ca="1">IF(Taxes[[#This Row],[Batch]]="","",Taxes[[#This Row],[Gain | Loss]]*Tax_Rate)</f>
        <v>-2532.2399999999998</v>
      </c>
    </row>
    <row r="12" spans="2:10" x14ac:dyDescent="0.25">
      <c r="B12" s="114">
        <f>ROW()-ROW(Taxes[[#Headers],[Ind]])</f>
        <v>7</v>
      </c>
      <c r="C12" s="115">
        <f t="array" aca="1" ref="C12" ca="1">IFERROR(SMALL(IFERROR(IF(Register[Date]&gt;=P_Start,1,NA())*IF(Register[Date]&lt;=P_End,1,NA())*IF(Register[Gain|Loss]&lt;&gt;"",1,NA())*Register[Batch],""),Taxes[[#This Row],[Ind]]),"")</f>
        <v>20</v>
      </c>
      <c r="D12" s="136">
        <f ca="1">IF(Taxes[[#This Row],[Batch]]="","",INDEX(Register[Date],MATCH(Taxes[[#This Row],[Batch]],Register[Batch])))</f>
        <v>43311</v>
      </c>
      <c r="E12" s="116" t="str">
        <f ca="1">IF(Taxes[[#This Row],[Batch]]="","",INDEX(Register[OUT Token],MATCH(Taxes[[#This Row],[Batch]],Register[Batch])))</f>
        <v>BTC</v>
      </c>
      <c r="F12" s="117">
        <f ca="1">IF(Taxes[[#This Row],[Batch]]="","",INDEX(Register[OUT Quantity],MATCH(Taxes[[#This Row],[Batch]],Register[Batch])))</f>
        <v>20</v>
      </c>
      <c r="G12" s="118">
        <f ca="1">IF(Taxes[[#This Row],[Batch]]="","",INDEX(Register[OUT Book Price],MATCH(Taxes[[#This Row],[Batch]],Register[Batch])))</f>
        <v>10141.025641025641</v>
      </c>
      <c r="H12" s="118">
        <f ca="1">IF(Taxes[[#This Row],[Batch]]="","",INDEX(Register[IN Quantity],MATCH(Taxes[[#This Row],[Batch]],Register[Batch]))/Taxes[[#This Row],[Quantity]])</f>
        <v>13000</v>
      </c>
      <c r="I12" s="119">
        <f ca="1">IF(Taxes[[#This Row],[Batch]]="","",INDEX(Register[Gain|Loss],MATCH(Taxes[[#This Row],[Batch]],Register[Batch])))</f>
        <v>57179.48717948718</v>
      </c>
      <c r="J12" s="120">
        <f ca="1">IF(Taxes[[#This Row],[Batch]]="","",Taxes[[#This Row],[Gain | Loss]]*Tax_Rate)</f>
        <v>10292.307692307691</v>
      </c>
    </row>
    <row r="13" spans="2:10" x14ac:dyDescent="0.25">
      <c r="B13" s="114">
        <f>ROW()-ROW(Taxes[[#Headers],[Ind]])</f>
        <v>8</v>
      </c>
      <c r="C13" s="115" t="str">
        <f t="array" aca="1" ref="C13" ca="1">IFERROR(SMALL(IFERROR(IF(Register[Date]&gt;=P_Start,1,NA())*IF(Register[Date]&lt;=P_End,1,NA())*IF(Register[Gain|Loss]&lt;&gt;"",1,NA())*Register[Batch],""),Taxes[[#This Row],[Ind]]),"")</f>
        <v/>
      </c>
      <c r="D13" s="136" t="str">
        <f ca="1">IF(Taxes[[#This Row],[Batch]]="","",INDEX(Register[Date],MATCH(Taxes[[#This Row],[Batch]],Register[Batch])))</f>
        <v/>
      </c>
      <c r="E13" s="116" t="str">
        <f ca="1">IF(Taxes[[#This Row],[Batch]]="","",INDEX(Register[OUT Token],MATCH(Taxes[[#This Row],[Batch]],Register[Batch])))</f>
        <v/>
      </c>
      <c r="F13" s="117" t="str">
        <f ca="1">IF(Taxes[[#This Row],[Batch]]="","",INDEX(Register[OUT Quantity],MATCH(Taxes[[#This Row],[Batch]],Register[Batch])))</f>
        <v/>
      </c>
      <c r="G13" s="118" t="str">
        <f ca="1">IF(Taxes[[#This Row],[Batch]]="","",INDEX(Register[OUT Book Price],MATCH(Taxes[[#This Row],[Batch]],Register[Batch])))</f>
        <v/>
      </c>
      <c r="H13" s="118" t="str">
        <f ca="1">IF(Taxes[[#This Row],[Batch]]="","",INDEX(Register[IN Quantity],MATCH(Taxes[[#This Row],[Batch]],Register[Batch]))/Taxes[[#This Row],[Quantity]])</f>
        <v/>
      </c>
      <c r="I13" s="119" t="str">
        <f ca="1">IF(Taxes[[#This Row],[Batch]]="","",INDEX(Register[Gain|Loss],MATCH(Taxes[[#This Row],[Batch]],Register[Batch])))</f>
        <v/>
      </c>
      <c r="J13" s="120" t="str">
        <f ca="1">IF(Taxes[[#This Row],[Batch]]="","",Taxes[[#This Row],[Gain | Loss]]*Tax_Rate)</f>
        <v/>
      </c>
    </row>
    <row r="14" spans="2:10" x14ac:dyDescent="0.25">
      <c r="B14" s="114">
        <f>ROW()-ROW(Taxes[[#Headers],[Ind]])</f>
        <v>9</v>
      </c>
      <c r="C14" s="115" t="str">
        <f t="array" aca="1" ref="C14" ca="1">IFERROR(SMALL(IFERROR(IF(Register[Date]&gt;=P_Start,1,NA())*IF(Register[Date]&lt;=P_End,1,NA())*IF(Register[Gain|Loss]&lt;&gt;"",1,NA())*Register[Batch],""),Taxes[[#This Row],[Ind]]),"")</f>
        <v/>
      </c>
      <c r="D14" s="136" t="str">
        <f ca="1">IF(Taxes[[#This Row],[Batch]]="","",INDEX(Register[Date],MATCH(Taxes[[#This Row],[Batch]],Register[Batch])))</f>
        <v/>
      </c>
      <c r="E14" s="116" t="str">
        <f ca="1">IF(Taxes[[#This Row],[Batch]]="","",INDEX(Register[OUT Token],MATCH(Taxes[[#This Row],[Batch]],Register[Batch])))</f>
        <v/>
      </c>
      <c r="F14" s="117" t="str">
        <f ca="1">IF(Taxes[[#This Row],[Batch]]="","",INDEX(Register[OUT Quantity],MATCH(Taxes[[#This Row],[Batch]],Register[Batch])))</f>
        <v/>
      </c>
      <c r="G14" s="118" t="str">
        <f ca="1">IF(Taxes[[#This Row],[Batch]]="","",INDEX(Register[OUT Book Price],MATCH(Taxes[[#This Row],[Batch]],Register[Batch])))</f>
        <v/>
      </c>
      <c r="H14" s="118" t="str">
        <f ca="1">IF(Taxes[[#This Row],[Batch]]="","",INDEX(Register[IN Quantity],MATCH(Taxes[[#This Row],[Batch]],Register[Batch]))/Taxes[[#This Row],[Quantity]])</f>
        <v/>
      </c>
      <c r="I14" s="119" t="str">
        <f ca="1">IF(Taxes[[#This Row],[Batch]]="","",INDEX(Register[Gain|Loss],MATCH(Taxes[[#This Row],[Batch]],Register[Batch])))</f>
        <v/>
      </c>
      <c r="J14" s="120" t="str">
        <f ca="1">IF(Taxes[[#This Row],[Batch]]="","",Taxes[[#This Row],[Gain | Loss]]*Tax_Rate)</f>
        <v/>
      </c>
    </row>
    <row r="15" spans="2:10" x14ac:dyDescent="0.25">
      <c r="B15" s="114">
        <f>ROW()-ROW(Taxes[[#Headers],[Ind]])</f>
        <v>10</v>
      </c>
      <c r="C15" s="115" t="str">
        <f t="array" aca="1" ref="C15" ca="1">IFERROR(SMALL(IFERROR(IF(Register[Date]&gt;=P_Start,1,NA())*IF(Register[Date]&lt;=P_End,1,NA())*IF(Register[Gain|Loss]&lt;&gt;"",1,NA())*Register[Batch],""),Taxes[[#This Row],[Ind]]),"")</f>
        <v/>
      </c>
      <c r="D15" s="136" t="str">
        <f ca="1">IF(Taxes[[#This Row],[Batch]]="","",INDEX(Register[Date],MATCH(Taxes[[#This Row],[Batch]],Register[Batch])))</f>
        <v/>
      </c>
      <c r="E15" s="116" t="str">
        <f ca="1">IF(Taxes[[#This Row],[Batch]]="","",INDEX(Register[OUT Token],MATCH(Taxes[[#This Row],[Batch]],Register[Batch])))</f>
        <v/>
      </c>
      <c r="F15" s="117" t="str">
        <f ca="1">IF(Taxes[[#This Row],[Batch]]="","",INDEX(Register[OUT Quantity],MATCH(Taxes[[#This Row],[Batch]],Register[Batch])))</f>
        <v/>
      </c>
      <c r="G15" s="118" t="str">
        <f ca="1">IF(Taxes[[#This Row],[Batch]]="","",INDEX(Register[OUT Book Price],MATCH(Taxes[[#This Row],[Batch]],Register[Batch])))</f>
        <v/>
      </c>
      <c r="H15" s="118" t="str">
        <f ca="1">IF(Taxes[[#This Row],[Batch]]="","",INDEX(Register[IN Quantity],MATCH(Taxes[[#This Row],[Batch]],Register[Batch]))/Taxes[[#This Row],[Quantity]])</f>
        <v/>
      </c>
      <c r="I15" s="119" t="str">
        <f ca="1">IF(Taxes[[#This Row],[Batch]]="","",INDEX(Register[Gain|Loss],MATCH(Taxes[[#This Row],[Batch]],Register[Batch])))</f>
        <v/>
      </c>
      <c r="J15" s="120" t="str">
        <f ca="1">IF(Taxes[[#This Row],[Batch]]="","",Taxes[[#This Row],[Gain | Loss]]*Tax_Rate)</f>
        <v/>
      </c>
    </row>
    <row r="16" spans="2:10" x14ac:dyDescent="0.25">
      <c r="B16" s="121">
        <f>ROW()-ROW(Taxes[[#Headers],[Ind]])</f>
        <v>11</v>
      </c>
      <c r="C16" s="122" t="str">
        <f t="array" aca="1" ref="C16" ca="1">IFERROR(SMALL(IFERROR(IF(Register[Date]&gt;=P_Start,1,NA())*IF(Register[Date]&lt;=P_End,1,NA())*IF(Register[Gain|Loss]&lt;&gt;"",1,NA())*Register[Batch],""),Taxes[[#This Row],[Ind]]),"")</f>
        <v/>
      </c>
      <c r="D16" s="136" t="str">
        <f ca="1">IF(Taxes[[#This Row],[Batch]]="","",INDEX(Register[Date],MATCH(Taxes[[#This Row],[Batch]],Register[Batch])))</f>
        <v/>
      </c>
      <c r="E16" s="123" t="str">
        <f ca="1">IF(Taxes[[#This Row],[Batch]]="","",INDEX(Register[OUT Token],MATCH(Taxes[[#This Row],[Batch]],Register[Batch])))</f>
        <v/>
      </c>
      <c r="F16" s="117" t="str">
        <f ca="1">IF(Taxes[[#This Row],[Batch]]="","",INDEX(Register[OUT Quantity],MATCH(Taxes[[#This Row],[Batch]],Register[Batch])))</f>
        <v/>
      </c>
      <c r="G16" s="118" t="str">
        <f ca="1">IF(Taxes[[#This Row],[Batch]]="","",INDEX(Register[OUT Book Price],MATCH(Taxes[[#This Row],[Batch]],Register[Batch])))</f>
        <v/>
      </c>
      <c r="H16" s="118" t="str">
        <f ca="1">IF(Taxes[[#This Row],[Batch]]="","",INDEX(Register[IN Quantity],MATCH(Taxes[[#This Row],[Batch]],Register[Batch]))/Taxes[[#This Row],[Quantity]])</f>
        <v/>
      </c>
      <c r="I16" s="119" t="str">
        <f ca="1">IF(Taxes[[#This Row],[Batch]]="","",INDEX(Register[Gain|Loss],MATCH(Taxes[[#This Row],[Batch]],Register[Batch])))</f>
        <v/>
      </c>
      <c r="J16" s="120" t="str">
        <f ca="1">IF(Taxes[[#This Row],[Batch]]="","",Taxes[[#This Row],[Gain | Loss]]*Tax_Rate)</f>
        <v/>
      </c>
    </row>
    <row r="17" spans="2:10" x14ac:dyDescent="0.25">
      <c r="B17" s="121">
        <f>ROW()-ROW(Taxes[[#Headers],[Ind]])</f>
        <v>12</v>
      </c>
      <c r="C17" s="122" t="str">
        <f t="array" aca="1" ref="C17" ca="1">IFERROR(SMALL(IFERROR(IF(Register[Date]&gt;=P_Start,1,NA())*IF(Register[Date]&lt;=P_End,1,NA())*IF(Register[Gain|Loss]&lt;&gt;"",1,NA())*Register[Batch],""),Taxes[[#This Row],[Ind]]),"")</f>
        <v/>
      </c>
      <c r="D17" s="136" t="str">
        <f ca="1">IF(Taxes[[#This Row],[Batch]]="","",INDEX(Register[Date],MATCH(Taxes[[#This Row],[Batch]],Register[Batch])))</f>
        <v/>
      </c>
      <c r="E17" s="123" t="str">
        <f ca="1">IF(Taxes[[#This Row],[Batch]]="","",INDEX(Register[OUT Token],MATCH(Taxes[[#This Row],[Batch]],Register[Batch])))</f>
        <v/>
      </c>
      <c r="F17" s="117" t="str">
        <f ca="1">IF(Taxes[[#This Row],[Batch]]="","",INDEX(Register[OUT Quantity],MATCH(Taxes[[#This Row],[Batch]],Register[Batch])))</f>
        <v/>
      </c>
      <c r="G17" s="118" t="str">
        <f ca="1">IF(Taxes[[#This Row],[Batch]]="","",INDEX(Register[OUT Book Price],MATCH(Taxes[[#This Row],[Batch]],Register[Batch])))</f>
        <v/>
      </c>
      <c r="H17" s="118" t="str">
        <f ca="1">IF(Taxes[[#This Row],[Batch]]="","",INDEX(Register[IN Quantity],MATCH(Taxes[[#This Row],[Batch]],Register[Batch]))/Taxes[[#This Row],[Quantity]])</f>
        <v/>
      </c>
      <c r="I17" s="119" t="str">
        <f ca="1">IF(Taxes[[#This Row],[Batch]]="","",INDEX(Register[Gain|Loss],MATCH(Taxes[[#This Row],[Batch]],Register[Batch])))</f>
        <v/>
      </c>
      <c r="J17" s="120" t="str">
        <f ca="1">IF(Taxes[[#This Row],[Batch]]="","",Taxes[[#This Row],[Gain | Loss]]*Tax_Rate)</f>
        <v/>
      </c>
    </row>
    <row r="18" spans="2:10" x14ac:dyDescent="0.25">
      <c r="B18" s="121">
        <f>ROW()-ROW(Taxes[[#Headers],[Ind]])</f>
        <v>13</v>
      </c>
      <c r="C18" s="122" t="str">
        <f t="array" aca="1" ref="C18" ca="1">IFERROR(SMALL(IFERROR(IF(Register[Date]&gt;=P_Start,1,NA())*IF(Register[Date]&lt;=P_End,1,NA())*IF(Register[Gain|Loss]&lt;&gt;"",1,NA())*Register[Batch],""),Taxes[[#This Row],[Ind]]),"")</f>
        <v/>
      </c>
      <c r="D18" s="136" t="str">
        <f ca="1">IF(Taxes[[#This Row],[Batch]]="","",INDEX(Register[Date],MATCH(Taxes[[#This Row],[Batch]],Register[Batch])))</f>
        <v/>
      </c>
      <c r="E18" s="123" t="str">
        <f ca="1">IF(Taxes[[#This Row],[Batch]]="","",INDEX(Register[OUT Token],MATCH(Taxes[[#This Row],[Batch]],Register[Batch])))</f>
        <v/>
      </c>
      <c r="F18" s="117" t="str">
        <f ca="1">IF(Taxes[[#This Row],[Batch]]="","",INDEX(Register[OUT Quantity],MATCH(Taxes[[#This Row],[Batch]],Register[Batch])))</f>
        <v/>
      </c>
      <c r="G18" s="118" t="str">
        <f ca="1">IF(Taxes[[#This Row],[Batch]]="","",INDEX(Register[OUT Book Price],MATCH(Taxes[[#This Row],[Batch]],Register[Batch])))</f>
        <v/>
      </c>
      <c r="H18" s="118" t="str">
        <f ca="1">IF(Taxes[[#This Row],[Batch]]="","",INDEX(Register[IN Quantity],MATCH(Taxes[[#This Row],[Batch]],Register[Batch]))/Taxes[[#This Row],[Quantity]])</f>
        <v/>
      </c>
      <c r="I18" s="119" t="str">
        <f ca="1">IF(Taxes[[#This Row],[Batch]]="","",INDEX(Register[Gain|Loss],MATCH(Taxes[[#This Row],[Batch]],Register[Batch])))</f>
        <v/>
      </c>
      <c r="J18" s="120" t="str">
        <f ca="1">IF(Taxes[[#This Row],[Batch]]="","",Taxes[[#This Row],[Gain | Loss]]*Tax_Rate)</f>
        <v/>
      </c>
    </row>
    <row r="19" spans="2:10" x14ac:dyDescent="0.25">
      <c r="B19" s="121">
        <f>ROW()-ROW(Taxes[[#Headers],[Ind]])</f>
        <v>14</v>
      </c>
      <c r="C19" s="122" t="str">
        <f t="array" aca="1" ref="C19" ca="1">IFERROR(SMALL(IFERROR(IF(Register[Date]&gt;=P_Start,1,NA())*IF(Register[Date]&lt;=P_End,1,NA())*IF(Register[Gain|Loss]&lt;&gt;"",1,NA())*Register[Batch],""),Taxes[[#This Row],[Ind]]),"")</f>
        <v/>
      </c>
      <c r="D19" s="136" t="str">
        <f ca="1">IF(Taxes[[#This Row],[Batch]]="","",INDEX(Register[Date],MATCH(Taxes[[#This Row],[Batch]],Register[Batch])))</f>
        <v/>
      </c>
      <c r="E19" s="123" t="str">
        <f ca="1">IF(Taxes[[#This Row],[Batch]]="","",INDEX(Register[OUT Token],MATCH(Taxes[[#This Row],[Batch]],Register[Batch])))</f>
        <v/>
      </c>
      <c r="F19" s="117" t="str">
        <f ca="1">IF(Taxes[[#This Row],[Batch]]="","",INDEX(Register[OUT Quantity],MATCH(Taxes[[#This Row],[Batch]],Register[Batch])))</f>
        <v/>
      </c>
      <c r="G19" s="118" t="str">
        <f ca="1">IF(Taxes[[#This Row],[Batch]]="","",INDEX(Register[OUT Book Price],MATCH(Taxes[[#This Row],[Batch]],Register[Batch])))</f>
        <v/>
      </c>
      <c r="H19" s="118" t="str">
        <f ca="1">IF(Taxes[[#This Row],[Batch]]="","",INDEX(Register[IN Quantity],MATCH(Taxes[[#This Row],[Batch]],Register[Batch]))/Taxes[[#This Row],[Quantity]])</f>
        <v/>
      </c>
      <c r="I19" s="119" t="str">
        <f ca="1">IF(Taxes[[#This Row],[Batch]]="","",INDEX(Register[Gain|Loss],MATCH(Taxes[[#This Row],[Batch]],Register[Batch])))</f>
        <v/>
      </c>
      <c r="J19" s="120" t="str">
        <f ca="1">IF(Taxes[[#This Row],[Batch]]="","",Taxes[[#This Row],[Gain | Loss]]*Tax_Rate)</f>
        <v/>
      </c>
    </row>
    <row r="20" spans="2:10" x14ac:dyDescent="0.25">
      <c r="B20" s="121">
        <f>ROW()-ROW(Taxes[[#Headers],[Ind]])</f>
        <v>15</v>
      </c>
      <c r="C20" s="122" t="str">
        <f t="array" aca="1" ref="C20" ca="1">IFERROR(SMALL(IFERROR(IF(Register[Date]&gt;=P_Start,1,NA())*IF(Register[Date]&lt;=P_End,1,NA())*IF(Register[Gain|Loss]&lt;&gt;"",1,NA())*Register[Batch],""),Taxes[[#This Row],[Ind]]),"")</f>
        <v/>
      </c>
      <c r="D20" s="136" t="str">
        <f ca="1">IF(Taxes[[#This Row],[Batch]]="","",INDEX(Register[Date],MATCH(Taxes[[#This Row],[Batch]],Register[Batch])))</f>
        <v/>
      </c>
      <c r="E20" s="123" t="str">
        <f ca="1">IF(Taxes[[#This Row],[Batch]]="","",INDEX(Register[OUT Token],MATCH(Taxes[[#This Row],[Batch]],Register[Batch])))</f>
        <v/>
      </c>
      <c r="F20" s="117" t="str">
        <f ca="1">IF(Taxes[[#This Row],[Batch]]="","",INDEX(Register[OUT Quantity],MATCH(Taxes[[#This Row],[Batch]],Register[Batch])))</f>
        <v/>
      </c>
      <c r="G20" s="118" t="str">
        <f ca="1">IF(Taxes[[#This Row],[Batch]]="","",INDEX(Register[OUT Book Price],MATCH(Taxes[[#This Row],[Batch]],Register[Batch])))</f>
        <v/>
      </c>
      <c r="H20" s="118" t="str">
        <f ca="1">IF(Taxes[[#This Row],[Batch]]="","",INDEX(Register[IN Quantity],MATCH(Taxes[[#This Row],[Batch]],Register[Batch]))/Taxes[[#This Row],[Quantity]])</f>
        <v/>
      </c>
      <c r="I20" s="119" t="str">
        <f ca="1">IF(Taxes[[#This Row],[Batch]]="","",INDEX(Register[Gain|Loss],MATCH(Taxes[[#This Row],[Batch]],Register[Batch])))</f>
        <v/>
      </c>
      <c r="J20" s="120" t="str">
        <f ca="1">IF(Taxes[[#This Row],[Batch]]="","",Taxes[[#This Row],[Gain | Loss]]*Tax_Rate)</f>
        <v/>
      </c>
    </row>
    <row r="21" spans="2:10" x14ac:dyDescent="0.25">
      <c r="B21" s="121">
        <f>ROW()-ROW(Taxes[[#Headers],[Ind]])</f>
        <v>16</v>
      </c>
      <c r="C21" s="122" t="str">
        <f t="array" aca="1" ref="C21" ca="1">IFERROR(SMALL(IFERROR(IF(Register[Date]&gt;=P_Start,1,NA())*IF(Register[Date]&lt;=P_End,1,NA())*IF(Register[Gain|Loss]&lt;&gt;"",1,NA())*Register[Batch],""),Taxes[[#This Row],[Ind]]),"")</f>
        <v/>
      </c>
      <c r="D21" s="136" t="str">
        <f ca="1">IF(Taxes[[#This Row],[Batch]]="","",INDEX(Register[Date],MATCH(Taxes[[#This Row],[Batch]],Register[Batch])))</f>
        <v/>
      </c>
      <c r="E21" s="123" t="str">
        <f ca="1">IF(Taxes[[#This Row],[Batch]]="","",INDEX(Register[OUT Token],MATCH(Taxes[[#This Row],[Batch]],Register[Batch])))</f>
        <v/>
      </c>
      <c r="F21" s="117" t="str">
        <f ca="1">IF(Taxes[[#This Row],[Batch]]="","",INDEX(Register[OUT Quantity],MATCH(Taxes[[#This Row],[Batch]],Register[Batch])))</f>
        <v/>
      </c>
      <c r="G21" s="118" t="str">
        <f ca="1">IF(Taxes[[#This Row],[Batch]]="","",INDEX(Register[OUT Book Price],MATCH(Taxes[[#This Row],[Batch]],Register[Batch])))</f>
        <v/>
      </c>
      <c r="H21" s="118" t="str">
        <f ca="1">IF(Taxes[[#This Row],[Batch]]="","",INDEX(Register[IN Quantity],MATCH(Taxes[[#This Row],[Batch]],Register[Batch]))/Taxes[[#This Row],[Quantity]])</f>
        <v/>
      </c>
      <c r="I21" s="119" t="str">
        <f ca="1">IF(Taxes[[#This Row],[Batch]]="","",INDEX(Register[Gain|Loss],MATCH(Taxes[[#This Row],[Batch]],Register[Batch])))</f>
        <v/>
      </c>
      <c r="J21" s="120" t="str">
        <f ca="1">IF(Taxes[[#This Row],[Batch]]="","",Taxes[[#This Row],[Gain | Loss]]*Tax_Rate)</f>
        <v/>
      </c>
    </row>
    <row r="22" spans="2:10" x14ac:dyDescent="0.25">
      <c r="B22" s="121">
        <f>ROW()-ROW(Taxes[[#Headers],[Ind]])</f>
        <v>17</v>
      </c>
      <c r="C22" s="122" t="str">
        <f t="array" aca="1" ref="C22" ca="1">IFERROR(SMALL(IFERROR(IF(Register[Date]&gt;=P_Start,1,NA())*IF(Register[Date]&lt;=P_End,1,NA())*IF(Register[Gain|Loss]&lt;&gt;"",1,NA())*Register[Batch],""),Taxes[[#This Row],[Ind]]),"")</f>
        <v/>
      </c>
      <c r="D22" s="136" t="str">
        <f ca="1">IF(Taxes[[#This Row],[Batch]]="","",INDEX(Register[Date],MATCH(Taxes[[#This Row],[Batch]],Register[Batch])))</f>
        <v/>
      </c>
      <c r="E22" s="123" t="str">
        <f ca="1">IF(Taxes[[#This Row],[Batch]]="","",INDEX(Register[OUT Token],MATCH(Taxes[[#This Row],[Batch]],Register[Batch])))</f>
        <v/>
      </c>
      <c r="F22" s="117" t="str">
        <f ca="1">IF(Taxes[[#This Row],[Batch]]="","",INDEX(Register[OUT Quantity],MATCH(Taxes[[#This Row],[Batch]],Register[Batch])))</f>
        <v/>
      </c>
      <c r="G22" s="118" t="str">
        <f ca="1">IF(Taxes[[#This Row],[Batch]]="","",INDEX(Register[OUT Book Price],MATCH(Taxes[[#This Row],[Batch]],Register[Batch])))</f>
        <v/>
      </c>
      <c r="H22" s="118" t="str">
        <f ca="1">IF(Taxes[[#This Row],[Batch]]="","",INDEX(Register[IN Quantity],MATCH(Taxes[[#This Row],[Batch]],Register[Batch]))/Taxes[[#This Row],[Quantity]])</f>
        <v/>
      </c>
      <c r="I22" s="119" t="str">
        <f ca="1">IF(Taxes[[#This Row],[Batch]]="","",INDEX(Register[Gain|Loss],MATCH(Taxes[[#This Row],[Batch]],Register[Batch])))</f>
        <v/>
      </c>
      <c r="J22" s="120" t="str">
        <f ca="1">IF(Taxes[[#This Row],[Batch]]="","",Taxes[[#This Row],[Gain | Loss]]*Tax_Rate)</f>
        <v/>
      </c>
    </row>
    <row r="23" spans="2:10" x14ac:dyDescent="0.25">
      <c r="B23" s="121">
        <f>ROW()-ROW(Taxes[[#Headers],[Ind]])</f>
        <v>18</v>
      </c>
      <c r="C23" s="122" t="str">
        <f t="array" aca="1" ref="C23" ca="1">IFERROR(SMALL(IFERROR(IF(Register[Date]&gt;=P_Start,1,NA())*IF(Register[Date]&lt;=P_End,1,NA())*IF(Register[Gain|Loss]&lt;&gt;"",1,NA())*Register[Batch],""),Taxes[[#This Row],[Ind]]),"")</f>
        <v/>
      </c>
      <c r="D23" s="136" t="str">
        <f ca="1">IF(Taxes[[#This Row],[Batch]]="","",INDEX(Register[Date],MATCH(Taxes[[#This Row],[Batch]],Register[Batch])))</f>
        <v/>
      </c>
      <c r="E23" s="123" t="str">
        <f ca="1">IF(Taxes[[#This Row],[Batch]]="","",INDEX(Register[OUT Token],MATCH(Taxes[[#This Row],[Batch]],Register[Batch])))</f>
        <v/>
      </c>
      <c r="F23" s="117" t="str">
        <f ca="1">IF(Taxes[[#This Row],[Batch]]="","",INDEX(Register[OUT Quantity],MATCH(Taxes[[#This Row],[Batch]],Register[Batch])))</f>
        <v/>
      </c>
      <c r="G23" s="118" t="str">
        <f ca="1">IF(Taxes[[#This Row],[Batch]]="","",INDEX(Register[OUT Book Price],MATCH(Taxes[[#This Row],[Batch]],Register[Batch])))</f>
        <v/>
      </c>
      <c r="H23" s="118" t="str">
        <f ca="1">IF(Taxes[[#This Row],[Batch]]="","",INDEX(Register[IN Quantity],MATCH(Taxes[[#This Row],[Batch]],Register[Batch]))/Taxes[[#This Row],[Quantity]])</f>
        <v/>
      </c>
      <c r="I23" s="119" t="str">
        <f ca="1">IF(Taxes[[#This Row],[Batch]]="","",INDEX(Register[Gain|Loss],MATCH(Taxes[[#This Row],[Batch]],Register[Batch])))</f>
        <v/>
      </c>
      <c r="J23" s="120" t="str">
        <f ca="1">IF(Taxes[[#This Row],[Batch]]="","",Taxes[[#This Row],[Gain | Loss]]*Tax_Rate)</f>
        <v/>
      </c>
    </row>
    <row r="24" spans="2:10" x14ac:dyDescent="0.25">
      <c r="B24" s="121">
        <f>ROW()-ROW(Taxes[[#Headers],[Ind]])</f>
        <v>19</v>
      </c>
      <c r="C24" s="122" t="str">
        <f t="array" aca="1" ref="C24" ca="1">IFERROR(SMALL(IFERROR(IF(Register[Date]&gt;=P_Start,1,NA())*IF(Register[Date]&lt;=P_End,1,NA())*IF(Register[Gain|Loss]&lt;&gt;"",1,NA())*Register[Batch],""),Taxes[[#This Row],[Ind]]),"")</f>
        <v/>
      </c>
      <c r="D24" s="136" t="str">
        <f ca="1">IF(Taxes[[#This Row],[Batch]]="","",INDEX(Register[Date],MATCH(Taxes[[#This Row],[Batch]],Register[Batch])))</f>
        <v/>
      </c>
      <c r="E24" s="123" t="str">
        <f ca="1">IF(Taxes[[#This Row],[Batch]]="","",INDEX(Register[OUT Token],MATCH(Taxes[[#This Row],[Batch]],Register[Batch])))</f>
        <v/>
      </c>
      <c r="F24" s="117" t="str">
        <f ca="1">IF(Taxes[[#This Row],[Batch]]="","",INDEX(Register[OUT Quantity],MATCH(Taxes[[#This Row],[Batch]],Register[Batch])))</f>
        <v/>
      </c>
      <c r="G24" s="118" t="str">
        <f ca="1">IF(Taxes[[#This Row],[Batch]]="","",INDEX(Register[OUT Book Price],MATCH(Taxes[[#This Row],[Batch]],Register[Batch])))</f>
        <v/>
      </c>
      <c r="H24" s="118" t="str">
        <f ca="1">IF(Taxes[[#This Row],[Batch]]="","",INDEX(Register[IN Quantity],MATCH(Taxes[[#This Row],[Batch]],Register[Batch]))/Taxes[[#This Row],[Quantity]])</f>
        <v/>
      </c>
      <c r="I24" s="119" t="str">
        <f ca="1">IF(Taxes[[#This Row],[Batch]]="","",INDEX(Register[Gain|Loss],MATCH(Taxes[[#This Row],[Batch]],Register[Batch])))</f>
        <v/>
      </c>
      <c r="J24" s="120" t="str">
        <f ca="1">IF(Taxes[[#This Row],[Batch]]="","",Taxes[[#This Row],[Gain | Loss]]*Tax_Rate)</f>
        <v/>
      </c>
    </row>
    <row r="25" spans="2:10" x14ac:dyDescent="0.25">
      <c r="B25" s="121">
        <f>ROW()-ROW(Taxes[[#Headers],[Ind]])</f>
        <v>20</v>
      </c>
      <c r="C25" s="122" t="str">
        <f t="array" aca="1" ref="C25" ca="1">IFERROR(SMALL(IFERROR(IF(Register[Date]&gt;=P_Start,1,NA())*IF(Register[Date]&lt;=P_End,1,NA())*IF(Register[Gain|Loss]&lt;&gt;"",1,NA())*Register[Batch],""),Taxes[[#This Row],[Ind]]),"")</f>
        <v/>
      </c>
      <c r="D25" s="136" t="str">
        <f ca="1">IF(Taxes[[#This Row],[Batch]]="","",INDEX(Register[Date],MATCH(Taxes[[#This Row],[Batch]],Register[Batch])))</f>
        <v/>
      </c>
      <c r="E25" s="123" t="str">
        <f ca="1">IF(Taxes[[#This Row],[Batch]]="","",INDEX(Register[OUT Token],MATCH(Taxes[[#This Row],[Batch]],Register[Batch])))</f>
        <v/>
      </c>
      <c r="F25" s="117" t="str">
        <f ca="1">IF(Taxes[[#This Row],[Batch]]="","",INDEX(Register[OUT Quantity],MATCH(Taxes[[#This Row],[Batch]],Register[Batch])))</f>
        <v/>
      </c>
      <c r="G25" s="118" t="str">
        <f ca="1">IF(Taxes[[#This Row],[Batch]]="","",INDEX(Register[OUT Book Price],MATCH(Taxes[[#This Row],[Batch]],Register[Batch])))</f>
        <v/>
      </c>
      <c r="H25" s="118" t="str">
        <f ca="1">IF(Taxes[[#This Row],[Batch]]="","",INDEX(Register[IN Quantity],MATCH(Taxes[[#This Row],[Batch]],Register[Batch]))/Taxes[[#This Row],[Quantity]])</f>
        <v/>
      </c>
      <c r="I25" s="119" t="str">
        <f ca="1">IF(Taxes[[#This Row],[Batch]]="","",INDEX(Register[Gain|Loss],MATCH(Taxes[[#This Row],[Batch]],Register[Batch])))</f>
        <v/>
      </c>
      <c r="J25" s="120" t="str">
        <f ca="1">IF(Taxes[[#This Row],[Batch]]="","",Taxes[[#This Row],[Gain | Loss]]*Tax_Rate)</f>
        <v/>
      </c>
    </row>
    <row r="26" spans="2:10" x14ac:dyDescent="0.25">
      <c r="B26" s="121">
        <f>ROW()-ROW(Taxes[[#Headers],[Ind]])</f>
        <v>21</v>
      </c>
      <c r="C26" s="122" t="str">
        <f t="array" aca="1" ref="C26" ca="1">IFERROR(SMALL(IFERROR(IF(Register[Date]&gt;=P_Start,1,NA())*IF(Register[Date]&lt;=P_End,1,NA())*IF(Register[Gain|Loss]&lt;&gt;"",1,NA())*Register[Batch],""),Taxes[[#This Row],[Ind]]),"")</f>
        <v/>
      </c>
      <c r="D26" s="136" t="str">
        <f ca="1">IF(Taxes[[#This Row],[Batch]]="","",INDEX(Register[Date],MATCH(Taxes[[#This Row],[Batch]],Register[Batch])))</f>
        <v/>
      </c>
      <c r="E26" s="123" t="str">
        <f ca="1">IF(Taxes[[#This Row],[Batch]]="","",INDEX(Register[OUT Token],MATCH(Taxes[[#This Row],[Batch]],Register[Batch])))</f>
        <v/>
      </c>
      <c r="F26" s="117" t="str">
        <f ca="1">IF(Taxes[[#This Row],[Batch]]="","",INDEX(Register[OUT Quantity],MATCH(Taxes[[#This Row],[Batch]],Register[Batch])))</f>
        <v/>
      </c>
      <c r="G26" s="118" t="str">
        <f ca="1">IF(Taxes[[#This Row],[Batch]]="","",INDEX(Register[OUT Book Price],MATCH(Taxes[[#This Row],[Batch]],Register[Batch])))</f>
        <v/>
      </c>
      <c r="H26" s="118" t="str">
        <f ca="1">IF(Taxes[[#This Row],[Batch]]="","",INDEX(Register[IN Quantity],MATCH(Taxes[[#This Row],[Batch]],Register[Batch]))/Taxes[[#This Row],[Quantity]])</f>
        <v/>
      </c>
      <c r="I26" s="119" t="str">
        <f ca="1">IF(Taxes[[#This Row],[Batch]]="","",INDEX(Register[Gain|Loss],MATCH(Taxes[[#This Row],[Batch]],Register[Batch])))</f>
        <v/>
      </c>
      <c r="J26" s="120" t="str">
        <f ca="1">IF(Taxes[[#This Row],[Batch]]="","",Taxes[[#This Row],[Gain | Loss]]*Tax_Rate)</f>
        <v/>
      </c>
    </row>
    <row r="27" spans="2:10" x14ac:dyDescent="0.25">
      <c r="B27" s="121">
        <f>ROW()-ROW(Taxes[[#Headers],[Ind]])</f>
        <v>22</v>
      </c>
      <c r="C27" s="122" t="str">
        <f t="array" aca="1" ref="C27" ca="1">IFERROR(SMALL(IFERROR(IF(Register[Date]&gt;=P_Start,1,NA())*IF(Register[Date]&lt;=P_End,1,NA())*IF(Register[Gain|Loss]&lt;&gt;"",1,NA())*Register[Batch],""),Taxes[[#This Row],[Ind]]),"")</f>
        <v/>
      </c>
      <c r="D27" s="136" t="str">
        <f ca="1">IF(Taxes[[#This Row],[Batch]]="","",INDEX(Register[Date],MATCH(Taxes[[#This Row],[Batch]],Register[Batch])))</f>
        <v/>
      </c>
      <c r="E27" s="123" t="str">
        <f ca="1">IF(Taxes[[#This Row],[Batch]]="","",INDEX(Register[OUT Token],MATCH(Taxes[[#This Row],[Batch]],Register[Batch])))</f>
        <v/>
      </c>
      <c r="F27" s="117" t="str">
        <f ca="1">IF(Taxes[[#This Row],[Batch]]="","",INDEX(Register[OUT Quantity],MATCH(Taxes[[#This Row],[Batch]],Register[Batch])))</f>
        <v/>
      </c>
      <c r="G27" s="118" t="str">
        <f ca="1">IF(Taxes[[#This Row],[Batch]]="","",INDEX(Register[OUT Book Price],MATCH(Taxes[[#This Row],[Batch]],Register[Batch])))</f>
        <v/>
      </c>
      <c r="H27" s="118" t="str">
        <f ca="1">IF(Taxes[[#This Row],[Batch]]="","",INDEX(Register[IN Quantity],MATCH(Taxes[[#This Row],[Batch]],Register[Batch]))/Taxes[[#This Row],[Quantity]])</f>
        <v/>
      </c>
      <c r="I27" s="119" t="str">
        <f ca="1">IF(Taxes[[#This Row],[Batch]]="","",INDEX(Register[Gain|Loss],MATCH(Taxes[[#This Row],[Batch]],Register[Batch])))</f>
        <v/>
      </c>
      <c r="J27" s="120" t="str">
        <f ca="1">IF(Taxes[[#This Row],[Batch]]="","",Taxes[[#This Row],[Gain | Loss]]*Tax_Rate)</f>
        <v/>
      </c>
    </row>
    <row r="28" spans="2:10" x14ac:dyDescent="0.25">
      <c r="B28" s="121">
        <f>ROW()-ROW(Taxes[[#Headers],[Ind]])</f>
        <v>23</v>
      </c>
      <c r="C28" s="122" t="str">
        <f t="array" aca="1" ref="C28" ca="1">IFERROR(SMALL(IFERROR(IF(Register[Date]&gt;=P_Start,1,NA())*IF(Register[Date]&lt;=P_End,1,NA())*IF(Register[Gain|Loss]&lt;&gt;"",1,NA())*Register[Batch],""),Taxes[[#This Row],[Ind]]),"")</f>
        <v/>
      </c>
      <c r="D28" s="136" t="str">
        <f ca="1">IF(Taxes[[#This Row],[Batch]]="","",INDEX(Register[Date],MATCH(Taxes[[#This Row],[Batch]],Register[Batch])))</f>
        <v/>
      </c>
      <c r="E28" s="123" t="str">
        <f ca="1">IF(Taxes[[#This Row],[Batch]]="","",INDEX(Register[OUT Token],MATCH(Taxes[[#This Row],[Batch]],Register[Batch])))</f>
        <v/>
      </c>
      <c r="F28" s="117" t="str">
        <f ca="1">IF(Taxes[[#This Row],[Batch]]="","",INDEX(Register[OUT Quantity],MATCH(Taxes[[#This Row],[Batch]],Register[Batch])))</f>
        <v/>
      </c>
      <c r="G28" s="118" t="str">
        <f ca="1">IF(Taxes[[#This Row],[Batch]]="","",INDEX(Register[OUT Book Price],MATCH(Taxes[[#This Row],[Batch]],Register[Batch])))</f>
        <v/>
      </c>
      <c r="H28" s="118" t="str">
        <f ca="1">IF(Taxes[[#This Row],[Batch]]="","",INDEX(Register[IN Quantity],MATCH(Taxes[[#This Row],[Batch]],Register[Batch]))/Taxes[[#This Row],[Quantity]])</f>
        <v/>
      </c>
      <c r="I28" s="119" t="str">
        <f ca="1">IF(Taxes[[#This Row],[Batch]]="","",INDEX(Register[Gain|Loss],MATCH(Taxes[[#This Row],[Batch]],Register[Batch])))</f>
        <v/>
      </c>
      <c r="J28" s="120" t="str">
        <f ca="1">IF(Taxes[[#This Row],[Batch]]="","",Taxes[[#This Row],[Gain | Loss]]*Tax_Rate)</f>
        <v/>
      </c>
    </row>
    <row r="29" spans="2:10" x14ac:dyDescent="0.25">
      <c r="B29" s="121">
        <f>ROW()-ROW(Taxes[[#Headers],[Ind]])</f>
        <v>24</v>
      </c>
      <c r="C29" s="122" t="str">
        <f t="array" aca="1" ref="C29" ca="1">IFERROR(SMALL(IFERROR(IF(Register[Date]&gt;=P_Start,1,NA())*IF(Register[Date]&lt;=P_End,1,NA())*IF(Register[Gain|Loss]&lt;&gt;"",1,NA())*Register[Batch],""),Taxes[[#This Row],[Ind]]),"")</f>
        <v/>
      </c>
      <c r="D29" s="136" t="str">
        <f ca="1">IF(Taxes[[#This Row],[Batch]]="","",INDEX(Register[Date],MATCH(Taxes[[#This Row],[Batch]],Register[Batch])))</f>
        <v/>
      </c>
      <c r="E29" s="123" t="str">
        <f ca="1">IF(Taxes[[#This Row],[Batch]]="","",INDEX(Register[OUT Token],MATCH(Taxes[[#This Row],[Batch]],Register[Batch])))</f>
        <v/>
      </c>
      <c r="F29" s="117" t="str">
        <f ca="1">IF(Taxes[[#This Row],[Batch]]="","",INDEX(Register[OUT Quantity],MATCH(Taxes[[#This Row],[Batch]],Register[Batch])))</f>
        <v/>
      </c>
      <c r="G29" s="118" t="str">
        <f ca="1">IF(Taxes[[#This Row],[Batch]]="","",INDEX(Register[OUT Book Price],MATCH(Taxes[[#This Row],[Batch]],Register[Batch])))</f>
        <v/>
      </c>
      <c r="H29" s="118" t="str">
        <f ca="1">IF(Taxes[[#This Row],[Batch]]="","",INDEX(Register[IN Quantity],MATCH(Taxes[[#This Row],[Batch]],Register[Batch]))/Taxes[[#This Row],[Quantity]])</f>
        <v/>
      </c>
      <c r="I29" s="119" t="str">
        <f ca="1">IF(Taxes[[#This Row],[Batch]]="","",INDEX(Register[Gain|Loss],MATCH(Taxes[[#This Row],[Batch]],Register[Batch])))</f>
        <v/>
      </c>
      <c r="J29" s="120" t="str">
        <f ca="1">IF(Taxes[[#This Row],[Batch]]="","",Taxes[[#This Row],[Gain | Loss]]*Tax_Rate)</f>
        <v/>
      </c>
    </row>
    <row r="30" spans="2:10" x14ac:dyDescent="0.25">
      <c r="B30" s="121">
        <f>ROW()-ROW(Taxes[[#Headers],[Ind]])</f>
        <v>25</v>
      </c>
      <c r="C30" s="122" t="str">
        <f t="array" aca="1" ref="C30" ca="1">IFERROR(SMALL(IFERROR(IF(Register[Date]&gt;=P_Start,1,NA())*IF(Register[Date]&lt;=P_End,1,NA())*IF(Register[Gain|Loss]&lt;&gt;"",1,NA())*Register[Batch],""),Taxes[[#This Row],[Ind]]),"")</f>
        <v/>
      </c>
      <c r="D30" s="136" t="str">
        <f ca="1">IF(Taxes[[#This Row],[Batch]]="","",INDEX(Register[Date],MATCH(Taxes[[#This Row],[Batch]],Register[Batch])))</f>
        <v/>
      </c>
      <c r="E30" s="123" t="str">
        <f ca="1">IF(Taxes[[#This Row],[Batch]]="","",INDEX(Register[OUT Token],MATCH(Taxes[[#This Row],[Batch]],Register[Batch])))</f>
        <v/>
      </c>
      <c r="F30" s="117" t="str">
        <f ca="1">IF(Taxes[[#This Row],[Batch]]="","",INDEX(Register[OUT Quantity],MATCH(Taxes[[#This Row],[Batch]],Register[Batch])))</f>
        <v/>
      </c>
      <c r="G30" s="118" t="str">
        <f ca="1">IF(Taxes[[#This Row],[Batch]]="","",INDEX(Register[OUT Book Price],MATCH(Taxes[[#This Row],[Batch]],Register[Batch])))</f>
        <v/>
      </c>
      <c r="H30" s="118" t="str">
        <f ca="1">IF(Taxes[[#This Row],[Batch]]="","",INDEX(Register[IN Quantity],MATCH(Taxes[[#This Row],[Batch]],Register[Batch]))/Taxes[[#This Row],[Quantity]])</f>
        <v/>
      </c>
      <c r="I30" s="119" t="str">
        <f ca="1">IF(Taxes[[#This Row],[Batch]]="","",INDEX(Register[Gain|Loss],MATCH(Taxes[[#This Row],[Batch]],Register[Batch])))</f>
        <v/>
      </c>
      <c r="J30" s="120" t="str">
        <f ca="1">IF(Taxes[[#This Row],[Batch]]="","",Taxes[[#This Row],[Gain | Loss]]*Tax_Rate)</f>
        <v/>
      </c>
    </row>
    <row r="31" spans="2:10" x14ac:dyDescent="0.25">
      <c r="B31" s="121">
        <f>ROW()-ROW(Taxes[[#Headers],[Ind]])</f>
        <v>26</v>
      </c>
      <c r="C31" s="122" t="str">
        <f t="array" aca="1" ref="C31" ca="1">IFERROR(SMALL(IFERROR(IF(Register[Date]&gt;=P_Start,1,NA())*IF(Register[Date]&lt;=P_End,1,NA())*IF(Register[Gain|Loss]&lt;&gt;"",1,NA())*Register[Batch],""),Taxes[[#This Row],[Ind]]),"")</f>
        <v/>
      </c>
      <c r="D31" s="136" t="str">
        <f ca="1">IF(Taxes[[#This Row],[Batch]]="","",INDEX(Register[Date],MATCH(Taxes[[#This Row],[Batch]],Register[Batch])))</f>
        <v/>
      </c>
      <c r="E31" s="123" t="str">
        <f ca="1">IF(Taxes[[#This Row],[Batch]]="","",INDEX(Register[OUT Token],MATCH(Taxes[[#This Row],[Batch]],Register[Batch])))</f>
        <v/>
      </c>
      <c r="F31" s="117" t="str">
        <f ca="1">IF(Taxes[[#This Row],[Batch]]="","",INDEX(Register[OUT Quantity],MATCH(Taxes[[#This Row],[Batch]],Register[Batch])))</f>
        <v/>
      </c>
      <c r="G31" s="118" t="str">
        <f ca="1">IF(Taxes[[#This Row],[Batch]]="","",INDEX(Register[OUT Book Price],MATCH(Taxes[[#This Row],[Batch]],Register[Batch])))</f>
        <v/>
      </c>
      <c r="H31" s="118" t="str">
        <f ca="1">IF(Taxes[[#This Row],[Batch]]="","",INDEX(Register[IN Quantity],MATCH(Taxes[[#This Row],[Batch]],Register[Batch]))/Taxes[[#This Row],[Quantity]])</f>
        <v/>
      </c>
      <c r="I31" s="119" t="str">
        <f ca="1">IF(Taxes[[#This Row],[Batch]]="","",INDEX(Register[Gain|Loss],MATCH(Taxes[[#This Row],[Batch]],Register[Batch])))</f>
        <v/>
      </c>
      <c r="J31" s="120" t="str">
        <f ca="1">IF(Taxes[[#This Row],[Batch]]="","",Taxes[[#This Row],[Gain | Loss]]*Tax_Rate)</f>
        <v/>
      </c>
    </row>
    <row r="32" spans="2:10" x14ac:dyDescent="0.25">
      <c r="B32" s="121">
        <f>ROW()-ROW(Taxes[[#Headers],[Ind]])</f>
        <v>27</v>
      </c>
      <c r="C32" s="122" t="str">
        <f t="array" aca="1" ref="C32" ca="1">IFERROR(SMALL(IFERROR(IF(Register[Date]&gt;=P_Start,1,NA())*IF(Register[Date]&lt;=P_End,1,NA())*IF(Register[Gain|Loss]&lt;&gt;"",1,NA())*Register[Batch],""),Taxes[[#This Row],[Ind]]),"")</f>
        <v/>
      </c>
      <c r="D32" s="136" t="str">
        <f ca="1">IF(Taxes[[#This Row],[Batch]]="","",INDEX(Register[Date],MATCH(Taxes[[#This Row],[Batch]],Register[Batch])))</f>
        <v/>
      </c>
      <c r="E32" s="123" t="str">
        <f ca="1">IF(Taxes[[#This Row],[Batch]]="","",INDEX(Register[OUT Token],MATCH(Taxes[[#This Row],[Batch]],Register[Batch])))</f>
        <v/>
      </c>
      <c r="F32" s="117" t="str">
        <f ca="1">IF(Taxes[[#This Row],[Batch]]="","",INDEX(Register[OUT Quantity],MATCH(Taxes[[#This Row],[Batch]],Register[Batch])))</f>
        <v/>
      </c>
      <c r="G32" s="118" t="str">
        <f ca="1">IF(Taxes[[#This Row],[Batch]]="","",INDEX(Register[OUT Book Price],MATCH(Taxes[[#This Row],[Batch]],Register[Batch])))</f>
        <v/>
      </c>
      <c r="H32" s="118" t="str">
        <f ca="1">IF(Taxes[[#This Row],[Batch]]="","",INDEX(Register[IN Quantity],MATCH(Taxes[[#This Row],[Batch]],Register[Batch]))/Taxes[[#This Row],[Quantity]])</f>
        <v/>
      </c>
      <c r="I32" s="119" t="str">
        <f ca="1">IF(Taxes[[#This Row],[Batch]]="","",INDEX(Register[Gain|Loss],MATCH(Taxes[[#This Row],[Batch]],Register[Batch])))</f>
        <v/>
      </c>
      <c r="J32" s="120" t="str">
        <f ca="1">IF(Taxes[[#This Row],[Batch]]="","",Taxes[[#This Row],[Gain | Loss]]*Tax_Rate)</f>
        <v/>
      </c>
    </row>
    <row r="33" spans="2:10" x14ac:dyDescent="0.25">
      <c r="B33" s="121">
        <f>ROW()-ROW(Taxes[[#Headers],[Ind]])</f>
        <v>28</v>
      </c>
      <c r="C33" s="122" t="str">
        <f t="array" aca="1" ref="C33" ca="1">IFERROR(SMALL(IFERROR(IF(Register[Date]&gt;=P_Start,1,NA())*IF(Register[Date]&lt;=P_End,1,NA())*IF(Register[Gain|Loss]&lt;&gt;"",1,NA())*Register[Batch],""),Taxes[[#This Row],[Ind]]),"")</f>
        <v/>
      </c>
      <c r="D33" s="136" t="str">
        <f ca="1">IF(Taxes[[#This Row],[Batch]]="","",INDEX(Register[Date],MATCH(Taxes[[#This Row],[Batch]],Register[Batch])))</f>
        <v/>
      </c>
      <c r="E33" s="123" t="str">
        <f ca="1">IF(Taxes[[#This Row],[Batch]]="","",INDEX(Register[OUT Token],MATCH(Taxes[[#This Row],[Batch]],Register[Batch])))</f>
        <v/>
      </c>
      <c r="F33" s="117" t="str">
        <f ca="1">IF(Taxes[[#This Row],[Batch]]="","",INDEX(Register[OUT Quantity],MATCH(Taxes[[#This Row],[Batch]],Register[Batch])))</f>
        <v/>
      </c>
      <c r="G33" s="118" t="str">
        <f ca="1">IF(Taxes[[#This Row],[Batch]]="","",INDEX(Register[OUT Book Price],MATCH(Taxes[[#This Row],[Batch]],Register[Batch])))</f>
        <v/>
      </c>
      <c r="H33" s="118" t="str">
        <f ca="1">IF(Taxes[[#This Row],[Batch]]="","",INDEX(Register[IN Quantity],MATCH(Taxes[[#This Row],[Batch]],Register[Batch]))/Taxes[[#This Row],[Quantity]])</f>
        <v/>
      </c>
      <c r="I33" s="119" t="str">
        <f ca="1">IF(Taxes[[#This Row],[Batch]]="","",INDEX(Register[Gain|Loss],MATCH(Taxes[[#This Row],[Batch]],Register[Batch])))</f>
        <v/>
      </c>
      <c r="J33" s="120" t="str">
        <f ca="1">IF(Taxes[[#This Row],[Batch]]="","",Taxes[[#This Row],[Gain | Loss]]*Tax_Rate)</f>
        <v/>
      </c>
    </row>
    <row r="34" spans="2:10" x14ac:dyDescent="0.25">
      <c r="B34" s="121">
        <f>ROW()-ROW(Taxes[[#Headers],[Ind]])</f>
        <v>29</v>
      </c>
      <c r="C34" s="122" t="str">
        <f t="array" aca="1" ref="C34" ca="1">IFERROR(SMALL(IFERROR(IF(Register[Date]&gt;=P_Start,1,NA())*IF(Register[Date]&lt;=P_End,1,NA())*IF(Register[Gain|Loss]&lt;&gt;"",1,NA())*Register[Batch],""),Taxes[[#This Row],[Ind]]),"")</f>
        <v/>
      </c>
      <c r="D34" s="136" t="str">
        <f ca="1">IF(Taxes[[#This Row],[Batch]]="","",INDEX(Register[Date],MATCH(Taxes[[#This Row],[Batch]],Register[Batch])))</f>
        <v/>
      </c>
      <c r="E34" s="123" t="str">
        <f ca="1">IF(Taxes[[#This Row],[Batch]]="","",INDEX(Register[OUT Token],MATCH(Taxes[[#This Row],[Batch]],Register[Batch])))</f>
        <v/>
      </c>
      <c r="F34" s="117" t="str">
        <f ca="1">IF(Taxes[[#This Row],[Batch]]="","",INDEX(Register[OUT Quantity],MATCH(Taxes[[#This Row],[Batch]],Register[Batch])))</f>
        <v/>
      </c>
      <c r="G34" s="118" t="str">
        <f ca="1">IF(Taxes[[#This Row],[Batch]]="","",INDEX(Register[OUT Book Price],MATCH(Taxes[[#This Row],[Batch]],Register[Batch])))</f>
        <v/>
      </c>
      <c r="H34" s="118" t="str">
        <f ca="1">IF(Taxes[[#This Row],[Batch]]="","",INDEX(Register[IN Quantity],MATCH(Taxes[[#This Row],[Batch]],Register[Batch]))/Taxes[[#This Row],[Quantity]])</f>
        <v/>
      </c>
      <c r="I34" s="119" t="str">
        <f ca="1">IF(Taxes[[#This Row],[Batch]]="","",INDEX(Register[Gain|Loss],MATCH(Taxes[[#This Row],[Batch]],Register[Batch])))</f>
        <v/>
      </c>
      <c r="J34" s="120" t="str">
        <f ca="1">IF(Taxes[[#This Row],[Batch]]="","",Taxes[[#This Row],[Gain | Loss]]*Tax_Rate)</f>
        <v/>
      </c>
    </row>
    <row r="35" spans="2:10" x14ac:dyDescent="0.25">
      <c r="B35" s="121">
        <f>ROW()-ROW(Taxes[[#Headers],[Ind]])</f>
        <v>30</v>
      </c>
      <c r="C35" s="122" t="str">
        <f t="array" aca="1" ref="C35" ca="1">IFERROR(SMALL(IFERROR(IF(Register[Date]&gt;=P_Start,1,NA())*IF(Register[Date]&lt;=P_End,1,NA())*IF(Register[Gain|Loss]&lt;&gt;"",1,NA())*Register[Batch],""),Taxes[[#This Row],[Ind]]),"")</f>
        <v/>
      </c>
      <c r="D35" s="136" t="str">
        <f ca="1">IF(Taxes[[#This Row],[Batch]]="","",INDEX(Register[Date],MATCH(Taxes[[#This Row],[Batch]],Register[Batch])))</f>
        <v/>
      </c>
      <c r="E35" s="123" t="str">
        <f ca="1">IF(Taxes[[#This Row],[Batch]]="","",INDEX(Register[OUT Token],MATCH(Taxes[[#This Row],[Batch]],Register[Batch])))</f>
        <v/>
      </c>
      <c r="F35" s="117" t="str">
        <f ca="1">IF(Taxes[[#This Row],[Batch]]="","",INDEX(Register[OUT Quantity],MATCH(Taxes[[#This Row],[Batch]],Register[Batch])))</f>
        <v/>
      </c>
      <c r="G35" s="118" t="str">
        <f ca="1">IF(Taxes[[#This Row],[Batch]]="","",INDEX(Register[OUT Book Price],MATCH(Taxes[[#This Row],[Batch]],Register[Batch])))</f>
        <v/>
      </c>
      <c r="H35" s="118" t="str">
        <f ca="1">IF(Taxes[[#This Row],[Batch]]="","",INDEX(Register[IN Quantity],MATCH(Taxes[[#This Row],[Batch]],Register[Batch]))/Taxes[[#This Row],[Quantity]])</f>
        <v/>
      </c>
      <c r="I35" s="119" t="str">
        <f ca="1">IF(Taxes[[#This Row],[Batch]]="","",INDEX(Register[Gain|Loss],MATCH(Taxes[[#This Row],[Batch]],Register[Batch])))</f>
        <v/>
      </c>
      <c r="J35" s="120" t="str">
        <f ca="1">IF(Taxes[[#This Row],[Batch]]="","",Taxes[[#This Row],[Gain | Loss]]*Tax_Rate)</f>
        <v/>
      </c>
    </row>
    <row r="36" spans="2:10" x14ac:dyDescent="0.25">
      <c r="B36" s="121">
        <f>ROW()-ROW(Taxes[[#Headers],[Ind]])</f>
        <v>31</v>
      </c>
      <c r="C36" s="122" t="str">
        <f t="array" aca="1" ref="C36" ca="1">IFERROR(SMALL(IFERROR(IF(Register[Date]&gt;=P_Start,1,NA())*IF(Register[Date]&lt;=P_End,1,NA())*IF(Register[Gain|Loss]&lt;&gt;"",1,NA())*Register[Batch],""),Taxes[[#This Row],[Ind]]),"")</f>
        <v/>
      </c>
      <c r="D36" s="136" t="str">
        <f ca="1">IF(Taxes[[#This Row],[Batch]]="","",INDEX(Register[Date],MATCH(Taxes[[#This Row],[Batch]],Register[Batch])))</f>
        <v/>
      </c>
      <c r="E36" s="123" t="str">
        <f ca="1">IF(Taxes[[#This Row],[Batch]]="","",INDEX(Register[OUT Token],MATCH(Taxes[[#This Row],[Batch]],Register[Batch])))</f>
        <v/>
      </c>
      <c r="F36" s="117" t="str">
        <f ca="1">IF(Taxes[[#This Row],[Batch]]="","",INDEX(Register[OUT Quantity],MATCH(Taxes[[#This Row],[Batch]],Register[Batch])))</f>
        <v/>
      </c>
      <c r="G36" s="118" t="str">
        <f ca="1">IF(Taxes[[#This Row],[Batch]]="","",INDEX(Register[OUT Book Price],MATCH(Taxes[[#This Row],[Batch]],Register[Batch])))</f>
        <v/>
      </c>
      <c r="H36" s="118" t="str">
        <f ca="1">IF(Taxes[[#This Row],[Batch]]="","",INDEX(Register[IN Quantity],MATCH(Taxes[[#This Row],[Batch]],Register[Batch]))/Taxes[[#This Row],[Quantity]])</f>
        <v/>
      </c>
      <c r="I36" s="119" t="str">
        <f ca="1">IF(Taxes[[#This Row],[Batch]]="","",INDEX(Register[Gain|Loss],MATCH(Taxes[[#This Row],[Batch]],Register[Batch])))</f>
        <v/>
      </c>
      <c r="J36" s="120" t="str">
        <f ca="1">IF(Taxes[[#This Row],[Batch]]="","",Taxes[[#This Row],[Gain | Loss]]*Tax_Rate)</f>
        <v/>
      </c>
    </row>
    <row r="37" spans="2:10" x14ac:dyDescent="0.25">
      <c r="B37" s="124">
        <f>ROW()-ROW(Taxes[[#Headers],[Ind]])</f>
        <v>32</v>
      </c>
      <c r="C37" s="125" t="str">
        <f t="array" aca="1" ref="C37" ca="1">IFERROR(SMALL(IFERROR(IF(Register[Date]&gt;=P_Start,1,NA())*IF(Register[Date]&lt;=P_End,1,NA())*IF(Register[Gain|Loss]&lt;&gt;"",1,NA())*Register[Batch],""),Taxes[[#This Row],[Ind]]),"")</f>
        <v/>
      </c>
      <c r="D37" s="137" t="str">
        <f ca="1">IF(Taxes[[#This Row],[Batch]]="","",INDEX(Register[Date],MATCH(Taxes[[#This Row],[Batch]],Register[Batch])))</f>
        <v/>
      </c>
      <c r="E37" s="126" t="str">
        <f ca="1">IF(Taxes[[#This Row],[Batch]]="","",INDEX(Register[OUT Token],MATCH(Taxes[[#This Row],[Batch]],Register[Batch])))</f>
        <v/>
      </c>
      <c r="F37" s="127" t="str">
        <f ca="1">IF(Taxes[[#This Row],[Batch]]="","",INDEX(Register[OUT Quantity],MATCH(Taxes[[#This Row],[Batch]],Register[Batch])))</f>
        <v/>
      </c>
      <c r="G37" s="128" t="str">
        <f ca="1">IF(Taxes[[#This Row],[Batch]]="","",INDEX(Register[OUT Book Price],MATCH(Taxes[[#This Row],[Batch]],Register[Batch])))</f>
        <v/>
      </c>
      <c r="H37" s="128" t="str">
        <f ca="1">IF(Taxes[[#This Row],[Batch]]="","",INDEX(Register[IN Quantity],MATCH(Taxes[[#This Row],[Batch]],Register[Batch]))/Taxes[[#This Row],[Quantity]])</f>
        <v/>
      </c>
      <c r="I37" s="129" t="str">
        <f ca="1">IF(Taxes[[#This Row],[Batch]]="","",INDEX(Register[Gain|Loss],MATCH(Taxes[[#This Row],[Batch]],Register[Batch])))</f>
        <v/>
      </c>
      <c r="J37" s="130" t="str">
        <f ca="1">IF(Taxes[[#This Row],[Batch]]="","",Taxes[[#This Row],[Gain | Loss]]*Tax_Rate)</f>
        <v/>
      </c>
    </row>
    <row r="38" spans="2:10" x14ac:dyDescent="0.25">
      <c r="B38" t="s">
        <v>294</v>
      </c>
      <c r="I38" s="55">
        <f ca="1">SUBTOTAL(109,Taxes[Gain | Loss])</f>
        <v>92691.487179487187</v>
      </c>
      <c r="J38" s="55">
        <f ca="1">SUBTOTAL(109,Taxes[Tax to Pay])</f>
        <v>16684.467692307691</v>
      </c>
    </row>
  </sheetData>
  <mergeCells count="3">
    <mergeCell ref="D2:D3"/>
    <mergeCell ref="I2:I3"/>
    <mergeCell ref="J2:J3"/>
  </mergeCells>
  <conditionalFormatting sqref="I6:I37">
    <cfRule type="expression" dxfId="139" priority="1">
      <formula>AND($I6&lt;&gt;"",$I6&lt;0)</formula>
    </cfRule>
    <cfRule type="expression" dxfId="138" priority="2">
      <formula>AND($I6&lt;&gt;"",$I6&gt;0)</formula>
    </cfRule>
  </conditionalFormatting>
  <dataValidations count="1">
    <dataValidation type="date" allowBlank="1" showInputMessage="1" showErrorMessage="1" sqref="E3:F3" xr:uid="{E730C399-DE30-4E17-BF6A-3FA08AA152B2}">
      <formula1>36526</formula1>
      <formula2>51501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E1D-F5C6-43EC-99E3-3A813964DE0C}">
  <sheetPr>
    <tabColor theme="2" tint="-0.749992370372631"/>
  </sheetPr>
  <dimension ref="A1:I103"/>
  <sheetViews>
    <sheetView showRowColHeaders="0" workbookViewId="0">
      <pane ySplit="2" topLeftCell="A3" activePane="bottomLeft" state="frozen"/>
      <selection activeCell="E18" sqref="E18"/>
      <selection pane="bottomLeft" activeCell="F11" sqref="F11"/>
    </sheetView>
  </sheetViews>
  <sheetFormatPr defaultColWidth="0" defaultRowHeight="15" zeroHeight="1" x14ac:dyDescent="0.25"/>
  <cols>
    <col min="1" max="1" width="2.85546875" customWidth="1"/>
    <col min="2" max="2" width="10" customWidth="1"/>
    <col min="3" max="3" width="17.140625" customWidth="1"/>
    <col min="4" max="5" width="14.140625" hidden="1" customWidth="1"/>
    <col min="6" max="8" width="17.140625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95" t="s">
        <v>110</v>
      </c>
      <c r="C2" s="96" t="s">
        <v>273</v>
      </c>
      <c r="D2" s="96" t="s">
        <v>274</v>
      </c>
      <c r="E2" s="96" t="s">
        <v>275</v>
      </c>
      <c r="F2" s="96" t="s">
        <v>276</v>
      </c>
      <c r="G2" s="96" t="s">
        <v>287</v>
      </c>
      <c r="H2" s="95" t="s">
        <v>112</v>
      </c>
    </row>
    <row r="3" spans="2:8" x14ac:dyDescent="0.25">
      <c r="B3" s="97" t="str">
        <f>Rates[[#This Row],[Token]]</f>
        <v>BTC</v>
      </c>
      <c r="C3" s="98">
        <f>SUMIF(Register[IN Token],Balance[[#This Row],[Token]],Register[IN Quantity])-SUMIF(Register[OUT Token],Balance[[#This Row],[Token]],Register[OUT Quantity])</f>
        <v>5</v>
      </c>
      <c r="D3" s="98">
        <f>SUMIF(Register[IN Token],Balance[[#This Row],[Token]],Register[IN Quantity])</f>
        <v>65</v>
      </c>
      <c r="E3" s="98">
        <f>SUMIF(Register[OUT Token],Balance[[#This Row],[Token]],Register[OUT Quantity])</f>
        <v>60</v>
      </c>
      <c r="F3" s="98">
        <f t="array" aca="1" ref="F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76762.820512820501</v>
      </c>
      <c r="G3" s="98">
        <f>INDEX(Rates[],MATCH(Balance[[#This Row],[Token]],Rates[Token],0),3)*Balance[[#This Row],[Balance]]</f>
        <v>32724.5567195</v>
      </c>
      <c r="H3" s="99">
        <f ca="1">Balance[[#This Row],[Market Value]]-Balance[[#This Row],[Book Value]]</f>
        <v>-44038.263793320497</v>
      </c>
    </row>
    <row r="4" spans="2:8" x14ac:dyDescent="0.25">
      <c r="B4" s="100" t="str">
        <f>Rates[[#This Row],[Token]]</f>
        <v>MKR</v>
      </c>
      <c r="C4" s="101">
        <f>SUMIF(Register[IN Token],Balance[[#This Row],[Token]],Register[IN Quantity])-SUMIF(Register[OUT Token],Balance[[#This Row],[Token]],Register[OUT Quantity])</f>
        <v>0</v>
      </c>
      <c r="D4" s="101">
        <f>SUMIF(Register[IN Token],Balance[[#This Row],[Token]],Register[IN Quantity])</f>
        <v>0</v>
      </c>
      <c r="E4" s="101">
        <f>SUMIF(Register[OUT Token],Balance[[#This Row],[Token]],Register[OUT Quantity])</f>
        <v>0</v>
      </c>
      <c r="F4" s="101">
        <f t="array" aca="1" ref="F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" s="101">
        <f>INDEX(Rates[],MATCH(Balance[[#This Row],[Token]],Rates[Token],0),3)*Balance[[#This Row],[Balance]]</f>
        <v>0</v>
      </c>
      <c r="H4" s="102">
        <f ca="1">Balance[[#This Row],[Market Value]]-Balance[[#This Row],[Book Value]]</f>
        <v>0</v>
      </c>
    </row>
    <row r="5" spans="2:8" x14ac:dyDescent="0.25">
      <c r="B5" s="100" t="str">
        <f>Rates[[#This Row],[Token]]</f>
        <v>BCH</v>
      </c>
      <c r="C5" s="101">
        <f>SUMIF(Register[IN Token],Balance[[#This Row],[Token]],Register[IN Quantity])-SUMIF(Register[OUT Token],Balance[[#This Row],[Token]],Register[OUT Quantity])</f>
        <v>0</v>
      </c>
      <c r="D5" s="101">
        <f>SUMIF(Register[IN Token],Balance[[#This Row],[Token]],Register[IN Quantity])</f>
        <v>0</v>
      </c>
      <c r="E5" s="101">
        <f>SUMIF(Register[OUT Token],Balance[[#This Row],[Token]],Register[OUT Quantity])</f>
        <v>0</v>
      </c>
      <c r="F5" s="101">
        <f t="array" aca="1" ref="F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" s="101">
        <f>INDEX(Rates[],MATCH(Balance[[#This Row],[Token]],Rates[Token],0),3)*Balance[[#This Row],[Balance]]</f>
        <v>0</v>
      </c>
      <c r="H5" s="102">
        <f ca="1">Balance[[#This Row],[Market Value]]-Balance[[#This Row],[Book Value]]</f>
        <v>0</v>
      </c>
    </row>
    <row r="6" spans="2:8" x14ac:dyDescent="0.25">
      <c r="B6" s="100" t="str">
        <f>Rates[[#This Row],[Token]]</f>
        <v>ETH</v>
      </c>
      <c r="C6" s="101">
        <f>SUMIF(Register[IN Token],Balance[[#This Row],[Token]],Register[IN Quantity])-SUMIF(Register[OUT Token],Balance[[#This Row],[Token]],Register[OUT Quantity])</f>
        <v>500</v>
      </c>
      <c r="D6" s="101">
        <f>SUMIF(Register[IN Token],Balance[[#This Row],[Token]],Register[IN Quantity])</f>
        <v>1800</v>
      </c>
      <c r="E6" s="101">
        <f>SUMIF(Register[OUT Token],Balance[[#This Row],[Token]],Register[OUT Quantity])</f>
        <v>1300</v>
      </c>
      <c r="F6" s="101">
        <f t="array" aca="1" ref="F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210916.66666666666</v>
      </c>
      <c r="G6" s="101">
        <f>INDEX(Rates[],MATCH(Balance[[#This Row],[Token]],Rates[Token],0),3)*Balance[[#This Row],[Balance]]</f>
        <v>109162.1221875</v>
      </c>
      <c r="H6" s="102">
        <f ca="1">Balance[[#This Row],[Market Value]]-Balance[[#This Row],[Book Value]]</f>
        <v>-101754.54447916665</v>
      </c>
    </row>
    <row r="7" spans="2:8" x14ac:dyDescent="0.25">
      <c r="B7" s="100" t="str">
        <f>Rates[[#This Row],[Token]]</f>
        <v>DASH</v>
      </c>
      <c r="C7" s="101">
        <f>SUMIF(Register[IN Token],Balance[[#This Row],[Token]],Register[IN Quantity])-SUMIF(Register[OUT Token],Balance[[#This Row],[Token]],Register[OUT Quantity])</f>
        <v>0</v>
      </c>
      <c r="D7" s="101">
        <f>SUMIF(Register[IN Token],Balance[[#This Row],[Token]],Register[IN Quantity])</f>
        <v>0</v>
      </c>
      <c r="E7" s="101">
        <f>SUMIF(Register[OUT Token],Balance[[#This Row],[Token]],Register[OUT Quantity])</f>
        <v>0</v>
      </c>
      <c r="F7" s="101">
        <f t="array" aca="1" ref="F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" s="101">
        <f>INDEX(Rates[],MATCH(Balance[[#This Row],[Token]],Rates[Token],0),3)*Balance[[#This Row],[Balance]]</f>
        <v>0</v>
      </c>
      <c r="H7" s="102">
        <f ca="1">Balance[[#This Row],[Market Value]]-Balance[[#This Row],[Book Value]]</f>
        <v>0</v>
      </c>
    </row>
    <row r="8" spans="2:8" x14ac:dyDescent="0.25">
      <c r="B8" s="100" t="str">
        <f>Rates[[#This Row],[Token]]</f>
        <v>XIN</v>
      </c>
      <c r="C8" s="101">
        <f>SUMIF(Register[IN Token],Balance[[#This Row],[Token]],Register[IN Quantity])-SUMIF(Register[OUT Token],Balance[[#This Row],[Token]],Register[OUT Quantity])</f>
        <v>0</v>
      </c>
      <c r="D8" s="101">
        <f>SUMIF(Register[IN Token],Balance[[#This Row],[Token]],Register[IN Quantity])</f>
        <v>0</v>
      </c>
      <c r="E8" s="101">
        <f>SUMIF(Register[OUT Token],Balance[[#This Row],[Token]],Register[OUT Quantity])</f>
        <v>0</v>
      </c>
      <c r="F8" s="101">
        <f t="array" aca="1" ref="F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" s="101">
        <f>INDEX(Rates[],MATCH(Balance[[#This Row],[Token]],Rates[Token],0),3)*Balance[[#This Row],[Balance]]</f>
        <v>0</v>
      </c>
      <c r="H8" s="102">
        <f ca="1">Balance[[#This Row],[Market Value]]-Balance[[#This Row],[Book Value]]</f>
        <v>0</v>
      </c>
    </row>
    <row r="9" spans="2:8" x14ac:dyDescent="0.25">
      <c r="B9" s="100" t="str">
        <f>Rates[[#This Row],[Token]]</f>
        <v>ZEC</v>
      </c>
      <c r="C9" s="101">
        <f>SUMIF(Register[IN Token],Balance[[#This Row],[Token]],Register[IN Quantity])-SUMIF(Register[OUT Token],Balance[[#This Row],[Token]],Register[OUT Quantity])</f>
        <v>0</v>
      </c>
      <c r="D9" s="101">
        <f>SUMIF(Register[IN Token],Balance[[#This Row],[Token]],Register[IN Quantity])</f>
        <v>0</v>
      </c>
      <c r="E9" s="101">
        <f>SUMIF(Register[OUT Token],Balance[[#This Row],[Token]],Register[OUT Quantity])</f>
        <v>0</v>
      </c>
      <c r="F9" s="101">
        <f t="array" aca="1" ref="F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" s="101">
        <f>INDEX(Rates[],MATCH(Balance[[#This Row],[Token]],Rates[Token],0),3)*Balance[[#This Row],[Balance]]</f>
        <v>0</v>
      </c>
      <c r="H9" s="102">
        <f ca="1">Balance[[#This Row],[Market Value]]-Balance[[#This Row],[Book Value]]</f>
        <v>0</v>
      </c>
    </row>
    <row r="10" spans="2:8" x14ac:dyDescent="0.25">
      <c r="B10" s="100" t="str">
        <f>Rates[[#This Row],[Token]]</f>
        <v>XMR</v>
      </c>
      <c r="C10" s="101">
        <f>SUMIF(Register[IN Token],Balance[[#This Row],[Token]],Register[IN Quantity])-SUMIF(Register[OUT Token],Balance[[#This Row],[Token]],Register[OUT Quantity])</f>
        <v>0</v>
      </c>
      <c r="D10" s="101">
        <f>SUMIF(Register[IN Token],Balance[[#This Row],[Token]],Register[IN Quantity])</f>
        <v>0</v>
      </c>
      <c r="E10" s="101">
        <f>SUMIF(Register[OUT Token],Balance[[#This Row],[Token]],Register[OUT Quantity])</f>
        <v>0</v>
      </c>
      <c r="F10" s="101">
        <f t="array" aca="1" ref="F1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" s="101">
        <f>INDEX(Rates[],MATCH(Balance[[#This Row],[Token]],Rates[Token],0),3)*Balance[[#This Row],[Balance]]</f>
        <v>0</v>
      </c>
      <c r="H10" s="102">
        <f ca="1">Balance[[#This Row],[Market Value]]-Balance[[#This Row],[Book Value]]</f>
        <v>0</v>
      </c>
    </row>
    <row r="11" spans="2:8" x14ac:dyDescent="0.25">
      <c r="B11" s="100" t="str">
        <f>Rates[[#This Row],[Token]]</f>
        <v>LTC</v>
      </c>
      <c r="C11" s="101">
        <f>SUMIF(Register[IN Token],Balance[[#This Row],[Token]],Register[IN Quantity])-SUMIF(Register[OUT Token],Balance[[#This Row],[Token]],Register[OUT Quantity])</f>
        <v>800</v>
      </c>
      <c r="D11" s="101">
        <f>SUMIF(Register[IN Token],Balance[[#This Row],[Token]],Register[IN Quantity])</f>
        <v>1000</v>
      </c>
      <c r="E11" s="101">
        <f>SUMIF(Register[OUT Token],Balance[[#This Row],[Token]],Register[OUT Quantity])</f>
        <v>200</v>
      </c>
      <c r="F11" s="101">
        <f t="array" aca="1" ref="F1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56000</v>
      </c>
      <c r="G11" s="101">
        <f>INDEX(Rates[],MATCH(Balance[[#This Row],[Token]],Rates[Token],0),3)*Balance[[#This Row],[Balance]]</f>
        <v>43555.119666240003</v>
      </c>
      <c r="H11" s="102">
        <f ca="1">Balance[[#This Row],[Market Value]]-Balance[[#This Row],[Book Value]]</f>
        <v>-12444.880333759997</v>
      </c>
    </row>
    <row r="12" spans="2:8" x14ac:dyDescent="0.25">
      <c r="B12" s="100" t="str">
        <f>Rates[[#This Row],[Token]]</f>
        <v>DGD</v>
      </c>
      <c r="C12" s="101">
        <f>SUMIF(Register[IN Token],Balance[[#This Row],[Token]],Register[IN Quantity])-SUMIF(Register[OUT Token],Balance[[#This Row],[Token]],Register[OUT Quantity])</f>
        <v>0</v>
      </c>
      <c r="D12" s="101">
        <f>SUMIF(Register[IN Token],Balance[[#This Row],[Token]],Register[IN Quantity])</f>
        <v>0</v>
      </c>
      <c r="E12" s="101">
        <f>SUMIF(Register[OUT Token],Balance[[#This Row],[Token]],Register[OUT Quantity])</f>
        <v>0</v>
      </c>
      <c r="F12" s="101">
        <f t="array" aca="1" ref="F1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2" s="101">
        <f>INDEX(Rates[],MATCH(Balance[[#This Row],[Token]],Rates[Token],0),3)*Balance[[#This Row],[Balance]]</f>
        <v>0</v>
      </c>
      <c r="H12" s="102">
        <f ca="1">Balance[[#This Row],[Market Value]]-Balance[[#This Row],[Book Value]]</f>
        <v>0</v>
      </c>
    </row>
    <row r="13" spans="2:8" x14ac:dyDescent="0.25">
      <c r="B13" s="100" t="str">
        <f>Rates[[#This Row],[Token]]</f>
        <v>DCR</v>
      </c>
      <c r="C13" s="101">
        <f>SUMIF(Register[IN Token],Balance[[#This Row],[Token]],Register[IN Quantity])-SUMIF(Register[OUT Token],Balance[[#This Row],[Token]],Register[OUT Quantity])</f>
        <v>0</v>
      </c>
      <c r="D13" s="101">
        <f>SUMIF(Register[IN Token],Balance[[#This Row],[Token]],Register[IN Quantity])</f>
        <v>0</v>
      </c>
      <c r="E13" s="101">
        <f>SUMIF(Register[OUT Token],Balance[[#This Row],[Token]],Register[OUT Quantity])</f>
        <v>0</v>
      </c>
      <c r="F13" s="101">
        <f t="array" aca="1" ref="F1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3" s="101">
        <f>INDEX(Rates[],MATCH(Balance[[#This Row],[Token]],Rates[Token],0),3)*Balance[[#This Row],[Balance]]</f>
        <v>0</v>
      </c>
      <c r="H13" s="102">
        <f ca="1">Balance[[#This Row],[Market Value]]-Balance[[#This Row],[Book Value]]</f>
        <v>0</v>
      </c>
    </row>
    <row r="14" spans="2:8" x14ac:dyDescent="0.25">
      <c r="B14" s="100" t="str">
        <f>Rates[[#This Row],[Token]]</f>
        <v>VERI</v>
      </c>
      <c r="C14" s="101">
        <f>SUMIF(Register[IN Token],Balance[[#This Row],[Token]],Register[IN Quantity])-SUMIF(Register[OUT Token],Balance[[#This Row],[Token]],Register[OUT Quantity])</f>
        <v>0</v>
      </c>
      <c r="D14" s="101">
        <f>SUMIF(Register[IN Token],Balance[[#This Row],[Token]],Register[IN Quantity])</f>
        <v>0</v>
      </c>
      <c r="E14" s="101">
        <f>SUMIF(Register[OUT Token],Balance[[#This Row],[Token]],Register[OUT Quantity])</f>
        <v>0</v>
      </c>
      <c r="F14" s="101">
        <f t="array" aca="1" ref="F1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4" s="101">
        <f>INDEX(Rates[],MATCH(Balance[[#This Row],[Token]],Rates[Token],0),3)*Balance[[#This Row],[Balance]]</f>
        <v>0</v>
      </c>
      <c r="H14" s="102">
        <f ca="1">Balance[[#This Row],[Market Value]]-Balance[[#This Row],[Book Value]]</f>
        <v>0</v>
      </c>
    </row>
    <row r="15" spans="2:8" x14ac:dyDescent="0.25">
      <c r="B15" s="100" t="str">
        <f>Rates[[#This Row],[Token]]</f>
        <v>BTG</v>
      </c>
      <c r="C15" s="101">
        <f>SUMIF(Register[IN Token],Balance[[#This Row],[Token]],Register[IN Quantity])-SUMIF(Register[OUT Token],Balance[[#This Row],[Token]],Register[OUT Quantity])</f>
        <v>0</v>
      </c>
      <c r="D15" s="101">
        <f>SUMIF(Register[IN Token],Balance[[#This Row],[Token]],Register[IN Quantity])</f>
        <v>0</v>
      </c>
      <c r="E15" s="101">
        <f>SUMIF(Register[OUT Token],Balance[[#This Row],[Token]],Register[OUT Quantity])</f>
        <v>0</v>
      </c>
      <c r="F15" s="101">
        <f t="array" aca="1" ref="F1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5" s="101">
        <f>INDEX(Rates[],MATCH(Balance[[#This Row],[Token]],Rates[Token],0),3)*Balance[[#This Row],[Balance]]</f>
        <v>0</v>
      </c>
      <c r="H15" s="102">
        <f ca="1">Balance[[#This Row],[Market Value]]-Balance[[#This Row],[Book Value]]</f>
        <v>0</v>
      </c>
    </row>
    <row r="16" spans="2:8" x14ac:dyDescent="0.25">
      <c r="B16" s="100" t="str">
        <f>Rates[[#This Row],[Token]]</f>
        <v>NEO</v>
      </c>
      <c r="C16" s="101">
        <f>SUMIF(Register[IN Token],Balance[[#This Row],[Token]],Register[IN Quantity])-SUMIF(Register[OUT Token],Balance[[#This Row],[Token]],Register[OUT Quantity])</f>
        <v>0</v>
      </c>
      <c r="D16" s="101">
        <f>SUMIF(Register[IN Token],Balance[[#This Row],[Token]],Register[IN Quantity])</f>
        <v>0</v>
      </c>
      <c r="E16" s="101">
        <f>SUMIF(Register[OUT Token],Balance[[#This Row],[Token]],Register[OUT Quantity])</f>
        <v>0</v>
      </c>
      <c r="F16" s="101">
        <f t="array" aca="1" ref="F1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6" s="101">
        <f>INDEX(Rates[],MATCH(Balance[[#This Row],[Token]],Rates[Token],0),3)*Balance[[#This Row],[Balance]]</f>
        <v>0</v>
      </c>
      <c r="H16" s="102">
        <f ca="1">Balance[[#This Row],[Market Value]]-Balance[[#This Row],[Book Value]]</f>
        <v>0</v>
      </c>
    </row>
    <row r="17" spans="2:8" x14ac:dyDescent="0.25">
      <c r="B17" s="100" t="str">
        <f>Rates[[#This Row],[Token]]</f>
        <v>ZEN</v>
      </c>
      <c r="C17" s="101">
        <f>SUMIF(Register[IN Token],Balance[[#This Row],[Token]],Register[IN Quantity])-SUMIF(Register[OUT Token],Balance[[#This Row],[Token]],Register[OUT Quantity])</f>
        <v>0</v>
      </c>
      <c r="D17" s="101">
        <f>SUMIF(Register[IN Token],Balance[[#This Row],[Token]],Register[IN Quantity])</f>
        <v>0</v>
      </c>
      <c r="E17" s="101">
        <f>SUMIF(Register[OUT Token],Balance[[#This Row],[Token]],Register[OUT Quantity])</f>
        <v>0</v>
      </c>
      <c r="F17" s="101">
        <f t="array" aca="1" ref="F1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7" s="101">
        <f>INDEX(Rates[],MATCH(Balance[[#This Row],[Token]],Rates[Token],0),3)*Balance[[#This Row],[Balance]]</f>
        <v>0</v>
      </c>
      <c r="H17" s="102">
        <f ca="1">Balance[[#This Row],[Market Value]]-Balance[[#This Row],[Book Value]]</f>
        <v>0</v>
      </c>
    </row>
    <row r="18" spans="2:8" x14ac:dyDescent="0.25">
      <c r="B18" s="100" t="str">
        <f>Rates[[#This Row],[Token]]</f>
        <v>REP</v>
      </c>
      <c r="C18" s="101">
        <f>SUMIF(Register[IN Token],Balance[[#This Row],[Token]],Register[IN Quantity])-SUMIF(Register[OUT Token],Balance[[#This Row],[Token]],Register[OUT Quantity])</f>
        <v>0</v>
      </c>
      <c r="D18" s="101">
        <f>SUMIF(Register[IN Token],Balance[[#This Row],[Token]],Register[IN Quantity])</f>
        <v>0</v>
      </c>
      <c r="E18" s="101">
        <f>SUMIF(Register[OUT Token],Balance[[#This Row],[Token]],Register[OUT Quantity])</f>
        <v>0</v>
      </c>
      <c r="F18" s="101">
        <f t="array" aca="1" ref="F1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8" s="101">
        <f>INDEX(Rates[],MATCH(Balance[[#This Row],[Token]],Rates[Token],0),3)*Balance[[#This Row],[Balance]]</f>
        <v>0</v>
      </c>
      <c r="H18" s="102">
        <f ca="1">Balance[[#This Row],[Market Value]]-Balance[[#This Row],[Book Value]]</f>
        <v>0</v>
      </c>
    </row>
    <row r="19" spans="2:8" x14ac:dyDescent="0.25">
      <c r="B19" s="100" t="str">
        <f>Rates[[#This Row],[Token]]</f>
        <v>BNB</v>
      </c>
      <c r="C19" s="101">
        <f>SUMIF(Register[IN Token],Balance[[#This Row],[Token]],Register[IN Quantity])-SUMIF(Register[OUT Token],Balance[[#This Row],[Token]],Register[OUT Quantity])</f>
        <v>0</v>
      </c>
      <c r="D19" s="101">
        <f>SUMIF(Register[IN Token],Balance[[#This Row],[Token]],Register[IN Quantity])</f>
        <v>0</v>
      </c>
      <c r="E19" s="101">
        <f>SUMIF(Register[OUT Token],Balance[[#This Row],[Token]],Register[OUT Quantity])</f>
        <v>0</v>
      </c>
      <c r="F19" s="101">
        <f t="array" aca="1" ref="F1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9" s="101">
        <f>INDEX(Rates[],MATCH(Balance[[#This Row],[Token]],Rates[Token],0),3)*Balance[[#This Row],[Balance]]</f>
        <v>0</v>
      </c>
      <c r="H19" s="102">
        <f ca="1">Balance[[#This Row],[Market Value]]-Balance[[#This Row],[Book Value]]</f>
        <v>0</v>
      </c>
    </row>
    <row r="20" spans="2:8" x14ac:dyDescent="0.25">
      <c r="B20" s="100" t="str">
        <f>Rates[[#This Row],[Token]]</f>
        <v>ETC</v>
      </c>
      <c r="C20" s="101">
        <f>SUMIF(Register[IN Token],Balance[[#This Row],[Token]],Register[IN Quantity])-SUMIF(Register[OUT Token],Balance[[#This Row],[Token]],Register[OUT Quantity])</f>
        <v>0</v>
      </c>
      <c r="D20" s="101">
        <f>SUMIF(Register[IN Token],Balance[[#This Row],[Token]],Register[IN Quantity])</f>
        <v>0</v>
      </c>
      <c r="E20" s="101">
        <f>SUMIF(Register[OUT Token],Balance[[#This Row],[Token]],Register[OUT Quantity])</f>
        <v>0</v>
      </c>
      <c r="F20" s="101">
        <f t="array" aca="1" ref="F2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0" s="101">
        <f>INDEX(Rates[],MATCH(Balance[[#This Row],[Token]],Rates[Token],0),3)*Balance[[#This Row],[Balance]]</f>
        <v>0</v>
      </c>
      <c r="H20" s="102">
        <f ca="1">Balance[[#This Row],[Market Value]]-Balance[[#This Row],[Book Value]]</f>
        <v>0</v>
      </c>
    </row>
    <row r="21" spans="2:8" x14ac:dyDescent="0.25">
      <c r="B21" s="100" t="str">
        <f>Rates[[#This Row],[Token]]</f>
        <v>EOS</v>
      </c>
      <c r="C21" s="101">
        <f>SUMIF(Register[IN Token],Balance[[#This Row],[Token]],Register[IN Quantity])-SUMIF(Register[OUT Token],Balance[[#This Row],[Token]],Register[OUT Quantity])</f>
        <v>0</v>
      </c>
      <c r="D21" s="101">
        <f>SUMIF(Register[IN Token],Balance[[#This Row],[Token]],Register[IN Quantity])</f>
        <v>0</v>
      </c>
      <c r="E21" s="101">
        <f>SUMIF(Register[OUT Token],Balance[[#This Row],[Token]],Register[OUT Quantity])</f>
        <v>0</v>
      </c>
      <c r="F21" s="101">
        <f t="array" aca="1" ref="F2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1" s="101">
        <f>INDEX(Rates[],MATCH(Balance[[#This Row],[Token]],Rates[Token],0),3)*Balance[[#This Row],[Balance]]</f>
        <v>0</v>
      </c>
      <c r="H21" s="102">
        <f ca="1">Balance[[#This Row],[Market Value]]-Balance[[#This Row],[Book Value]]</f>
        <v>0</v>
      </c>
    </row>
    <row r="22" spans="2:8" x14ac:dyDescent="0.25">
      <c r="B22" s="100" t="str">
        <f>Rates[[#This Row],[Token]]</f>
        <v>MCO</v>
      </c>
      <c r="C22" s="101">
        <f>SUMIF(Register[IN Token],Balance[[#This Row],[Token]],Register[IN Quantity])-SUMIF(Register[OUT Token],Balance[[#This Row],[Token]],Register[OUT Quantity])</f>
        <v>0</v>
      </c>
      <c r="D22" s="101">
        <f>SUMIF(Register[IN Token],Balance[[#This Row],[Token]],Register[IN Quantity])</f>
        <v>0</v>
      </c>
      <c r="E22" s="101">
        <f>SUMIF(Register[OUT Token],Balance[[#This Row],[Token]],Register[OUT Quantity])</f>
        <v>0</v>
      </c>
      <c r="F22" s="101">
        <f t="array" aca="1" ref="F2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2" s="101">
        <f>INDEX(Rates[],MATCH(Balance[[#This Row],[Token]],Rates[Token],0),3)*Balance[[#This Row],[Balance]]</f>
        <v>0</v>
      </c>
      <c r="H22" s="102">
        <f ca="1">Balance[[#This Row],[Market Value]]-Balance[[#This Row],[Book Value]]</f>
        <v>0</v>
      </c>
    </row>
    <row r="23" spans="2:8" x14ac:dyDescent="0.25">
      <c r="B23" s="100" t="str">
        <f>Rates[[#This Row],[Token]]</f>
        <v>QTUM</v>
      </c>
      <c r="C23" s="101">
        <f>SUMIF(Register[IN Token],Balance[[#This Row],[Token]],Register[IN Quantity])-SUMIF(Register[OUT Token],Balance[[#This Row],[Token]],Register[OUT Quantity])</f>
        <v>0</v>
      </c>
      <c r="D23" s="101">
        <f>SUMIF(Register[IN Token],Balance[[#This Row],[Token]],Register[IN Quantity])</f>
        <v>0</v>
      </c>
      <c r="E23" s="101">
        <f>SUMIF(Register[OUT Token],Balance[[#This Row],[Token]],Register[OUT Quantity])</f>
        <v>0</v>
      </c>
      <c r="F23" s="101">
        <f t="array" aca="1" ref="F2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3" s="101">
        <f>INDEX(Rates[],MATCH(Balance[[#This Row],[Token]],Rates[Token],0),3)*Balance[[#This Row],[Balance]]</f>
        <v>0</v>
      </c>
      <c r="H23" s="102">
        <f ca="1">Balance[[#This Row],[Market Value]]-Balance[[#This Row],[Book Value]]</f>
        <v>0</v>
      </c>
    </row>
    <row r="24" spans="2:8" x14ac:dyDescent="0.25">
      <c r="B24" s="100" t="str">
        <f>Rates[[#This Row],[Token]]</f>
        <v>PPT</v>
      </c>
      <c r="C24" s="101">
        <f>SUMIF(Register[IN Token],Balance[[#This Row],[Token]],Register[IN Quantity])-SUMIF(Register[OUT Token],Balance[[#This Row],[Token]],Register[OUT Quantity])</f>
        <v>0</v>
      </c>
      <c r="D24" s="101">
        <f>SUMIF(Register[IN Token],Balance[[#This Row],[Token]],Register[IN Quantity])</f>
        <v>0</v>
      </c>
      <c r="E24" s="101">
        <f>SUMIF(Register[OUT Token],Balance[[#This Row],[Token]],Register[OUT Quantity])</f>
        <v>0</v>
      </c>
      <c r="F24" s="101">
        <f t="array" aca="1" ref="F2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4" s="101">
        <f>INDEX(Rates[],MATCH(Balance[[#This Row],[Token]],Rates[Token],0),3)*Balance[[#This Row],[Balance]]</f>
        <v>0</v>
      </c>
      <c r="H24" s="102">
        <f ca="1">Balance[[#This Row],[Market Value]]-Balance[[#This Row],[Book Value]]</f>
        <v>0</v>
      </c>
    </row>
    <row r="25" spans="2:8" x14ac:dyDescent="0.25">
      <c r="B25" s="100" t="str">
        <f>Rates[[#This Row],[Token]]</f>
        <v>OMG</v>
      </c>
      <c r="C25" s="101">
        <f>SUMIF(Register[IN Token],Balance[[#This Row],[Token]],Register[IN Quantity])-SUMIF(Register[OUT Token],Balance[[#This Row],[Token]],Register[OUT Quantity])</f>
        <v>0</v>
      </c>
      <c r="D25" s="101">
        <f>SUMIF(Register[IN Token],Balance[[#This Row],[Token]],Register[IN Quantity])</f>
        <v>0</v>
      </c>
      <c r="E25" s="101">
        <f>SUMIF(Register[OUT Token],Balance[[#This Row],[Token]],Register[OUT Quantity])</f>
        <v>0</v>
      </c>
      <c r="F25" s="101">
        <f t="array" aca="1" ref="F2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5" s="101">
        <f>INDEX(Rates[],MATCH(Balance[[#This Row],[Token]],Rates[Token],0),3)*Balance[[#This Row],[Balance]]</f>
        <v>0</v>
      </c>
      <c r="H25" s="102">
        <f ca="1">Balance[[#This Row],[Market Value]]-Balance[[#This Row],[Book Value]]</f>
        <v>0</v>
      </c>
    </row>
    <row r="26" spans="2:8" x14ac:dyDescent="0.25">
      <c r="B26" s="100" t="str">
        <f>Rates[[#This Row],[Token]]</f>
        <v>ETP</v>
      </c>
      <c r="C26" s="101">
        <f>SUMIF(Register[IN Token],Balance[[#This Row],[Token]],Register[IN Quantity])-SUMIF(Register[OUT Token],Balance[[#This Row],[Token]],Register[OUT Quantity])</f>
        <v>0</v>
      </c>
      <c r="D26" s="101">
        <f>SUMIF(Register[IN Token],Balance[[#This Row],[Token]],Register[IN Quantity])</f>
        <v>0</v>
      </c>
      <c r="E26" s="101">
        <f>SUMIF(Register[OUT Token],Balance[[#This Row],[Token]],Register[OUT Quantity])</f>
        <v>0</v>
      </c>
      <c r="F26" s="101">
        <f t="array" aca="1" ref="F2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6" s="101">
        <f>INDEX(Rates[],MATCH(Balance[[#This Row],[Token]],Rates[Token],0),3)*Balance[[#This Row],[Balance]]</f>
        <v>0</v>
      </c>
      <c r="H26" s="102">
        <f ca="1">Balance[[#This Row],[Market Value]]-Balance[[#This Row],[Book Value]]</f>
        <v>0</v>
      </c>
    </row>
    <row r="27" spans="2:8" x14ac:dyDescent="0.25">
      <c r="B27" s="100" t="str">
        <f>Rates[[#This Row],[Token]]</f>
        <v>WTC</v>
      </c>
      <c r="C27" s="101">
        <f>SUMIF(Register[IN Token],Balance[[#This Row],[Token]],Register[IN Quantity])-SUMIF(Register[OUT Token],Balance[[#This Row],[Token]],Register[OUT Quantity])</f>
        <v>0</v>
      </c>
      <c r="D27" s="101">
        <f>SUMIF(Register[IN Token],Balance[[#This Row],[Token]],Register[IN Quantity])</f>
        <v>0</v>
      </c>
      <c r="E27" s="101">
        <f>SUMIF(Register[OUT Token],Balance[[#This Row],[Token]],Register[OUT Quantity])</f>
        <v>0</v>
      </c>
      <c r="F27" s="101">
        <f t="array" aca="1" ref="F2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7" s="101">
        <f>INDEX(Rates[],MATCH(Balance[[#This Row],[Token]],Rates[Token],0),3)*Balance[[#This Row],[Balance]]</f>
        <v>0</v>
      </c>
      <c r="H27" s="102">
        <f ca="1">Balance[[#This Row],[Market Value]]-Balance[[#This Row],[Book Value]]</f>
        <v>0</v>
      </c>
    </row>
    <row r="28" spans="2:8" x14ac:dyDescent="0.25">
      <c r="B28" s="100" t="str">
        <f>Rates[[#This Row],[Token]]</f>
        <v>LSK</v>
      </c>
      <c r="C28" s="101">
        <f>SUMIF(Register[IN Token],Balance[[#This Row],[Token]],Register[IN Quantity])-SUMIF(Register[OUT Token],Balance[[#This Row],[Token]],Register[OUT Quantity])</f>
        <v>0</v>
      </c>
      <c r="D28" s="101">
        <f>SUMIF(Register[IN Token],Balance[[#This Row],[Token]],Register[IN Quantity])</f>
        <v>0</v>
      </c>
      <c r="E28" s="101">
        <f>SUMIF(Register[OUT Token],Balance[[#This Row],[Token]],Register[OUT Quantity])</f>
        <v>0</v>
      </c>
      <c r="F28" s="101">
        <f t="array" aca="1" ref="F2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8" s="101">
        <f>INDEX(Rates[],MATCH(Balance[[#This Row],[Token]],Rates[Token],0),3)*Balance[[#This Row],[Balance]]</f>
        <v>0</v>
      </c>
      <c r="H28" s="102">
        <f ca="1">Balance[[#This Row],[Market Value]]-Balance[[#This Row],[Book Value]]</f>
        <v>0</v>
      </c>
    </row>
    <row r="29" spans="2:8" x14ac:dyDescent="0.25">
      <c r="B29" s="100" t="str">
        <f>Rates[[#This Row],[Token]]</f>
        <v>CNX</v>
      </c>
      <c r="C29" s="101">
        <f>SUMIF(Register[IN Token],Balance[[#This Row],[Token]],Register[IN Quantity])-SUMIF(Register[OUT Token],Balance[[#This Row],[Token]],Register[OUT Quantity])</f>
        <v>0</v>
      </c>
      <c r="D29" s="101">
        <f>SUMIF(Register[IN Token],Balance[[#This Row],[Token]],Register[IN Quantity])</f>
        <v>0</v>
      </c>
      <c r="E29" s="101">
        <f>SUMIF(Register[OUT Token],Balance[[#This Row],[Token]],Register[OUT Quantity])</f>
        <v>0</v>
      </c>
      <c r="F29" s="101">
        <f t="array" aca="1" ref="F2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9" s="101">
        <f>INDEX(Rates[],MATCH(Balance[[#This Row],[Token]],Rates[Token],0),3)*Balance[[#This Row],[Balance]]</f>
        <v>0</v>
      </c>
      <c r="H29" s="102">
        <f ca="1">Balance[[#This Row],[Market Value]]-Balance[[#This Row],[Book Value]]</f>
        <v>0</v>
      </c>
    </row>
    <row r="30" spans="2:8" x14ac:dyDescent="0.25">
      <c r="B30" s="100" t="str">
        <f>Rates[[#This Row],[Token]]</f>
        <v>NANO</v>
      </c>
      <c r="C30" s="101">
        <f>SUMIF(Register[IN Token],Balance[[#This Row],[Token]],Register[IN Quantity])-SUMIF(Register[OUT Token],Balance[[#This Row],[Token]],Register[OUT Quantity])</f>
        <v>0</v>
      </c>
      <c r="D30" s="101">
        <f>SUMIF(Register[IN Token],Balance[[#This Row],[Token]],Register[IN Quantity])</f>
        <v>0</v>
      </c>
      <c r="E30" s="101">
        <f>SUMIF(Register[OUT Token],Balance[[#This Row],[Token]],Register[OUT Quantity])</f>
        <v>0</v>
      </c>
      <c r="F30" s="101">
        <f t="array" aca="1" ref="F3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0" s="101">
        <f>INDEX(Rates[],MATCH(Balance[[#This Row],[Token]],Rates[Token],0),3)*Balance[[#This Row],[Balance]]</f>
        <v>0</v>
      </c>
      <c r="H30" s="102">
        <f ca="1">Balance[[#This Row],[Market Value]]-Balance[[#This Row],[Book Value]]</f>
        <v>0</v>
      </c>
    </row>
    <row r="31" spans="2:8" x14ac:dyDescent="0.25">
      <c r="B31" s="100" t="str">
        <f>Rates[[#This Row],[Token]]</f>
        <v>HC</v>
      </c>
      <c r="C31" s="101">
        <f>SUMIF(Register[IN Token],Balance[[#This Row],[Token]],Register[IN Quantity])-SUMIF(Register[OUT Token],Balance[[#This Row],[Token]],Register[OUT Quantity])</f>
        <v>0</v>
      </c>
      <c r="D31" s="101">
        <f>SUMIF(Register[IN Token],Balance[[#This Row],[Token]],Register[IN Quantity])</f>
        <v>0</v>
      </c>
      <c r="E31" s="101">
        <f>SUMIF(Register[OUT Token],Balance[[#This Row],[Token]],Register[OUT Quantity])</f>
        <v>0</v>
      </c>
      <c r="F31" s="101">
        <f t="array" aca="1" ref="F3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1" s="101">
        <f>INDEX(Rates[],MATCH(Balance[[#This Row],[Token]],Rates[Token],0),3)*Balance[[#This Row],[Balance]]</f>
        <v>0</v>
      </c>
      <c r="H31" s="102">
        <f ca="1">Balance[[#This Row],[Market Value]]-Balance[[#This Row],[Book Value]]</f>
        <v>0</v>
      </c>
    </row>
    <row r="32" spans="2:8" x14ac:dyDescent="0.25">
      <c r="B32" s="100" t="str">
        <f>Rates[[#This Row],[Token]]</f>
        <v>WAVES</v>
      </c>
      <c r="C32" s="101">
        <f>SUMIF(Register[IN Token],Balance[[#This Row],[Token]],Register[IN Quantity])-SUMIF(Register[OUT Token],Balance[[#This Row],[Token]],Register[OUT Quantity])</f>
        <v>0</v>
      </c>
      <c r="D32" s="101">
        <f>SUMIF(Register[IN Token],Balance[[#This Row],[Token]],Register[IN Quantity])</f>
        <v>0</v>
      </c>
      <c r="E32" s="101">
        <f>SUMIF(Register[OUT Token],Balance[[#This Row],[Token]],Register[OUT Quantity])</f>
        <v>0</v>
      </c>
      <c r="F32" s="101">
        <f t="array" aca="1" ref="F3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2" s="101">
        <f>INDEX(Rates[],MATCH(Balance[[#This Row],[Token]],Rates[Token],0),3)*Balance[[#This Row],[Balance]]</f>
        <v>0</v>
      </c>
      <c r="H32" s="102">
        <f ca="1">Balance[[#This Row],[Market Value]]-Balance[[#This Row],[Book Value]]</f>
        <v>0</v>
      </c>
    </row>
    <row r="33" spans="2:8" x14ac:dyDescent="0.25">
      <c r="B33" s="100" t="str">
        <f>Rates[[#This Row],[Token]]</f>
        <v>BCD</v>
      </c>
      <c r="C33" s="101">
        <f>SUMIF(Register[IN Token],Balance[[#This Row],[Token]],Register[IN Quantity])-SUMIF(Register[OUT Token],Balance[[#This Row],[Token]],Register[OUT Quantity])</f>
        <v>0</v>
      </c>
      <c r="D33" s="101">
        <f>SUMIF(Register[IN Token],Balance[[#This Row],[Token]],Register[IN Quantity])</f>
        <v>0</v>
      </c>
      <c r="E33" s="101">
        <f>SUMIF(Register[OUT Token],Balance[[#This Row],[Token]],Register[OUT Quantity])</f>
        <v>0</v>
      </c>
      <c r="F33" s="101">
        <f t="array" aca="1" ref="F3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3" s="101">
        <f>INDEX(Rates[],MATCH(Balance[[#This Row],[Token]],Rates[Token],0),3)*Balance[[#This Row],[Balance]]</f>
        <v>0</v>
      </c>
      <c r="H33" s="102">
        <f ca="1">Balance[[#This Row],[Market Value]]-Balance[[#This Row],[Book Value]]</f>
        <v>0</v>
      </c>
    </row>
    <row r="34" spans="2:8" x14ac:dyDescent="0.25">
      <c r="B34" s="100" t="str">
        <f>Rates[[#This Row],[Token]]</f>
        <v>ONT</v>
      </c>
      <c r="C34" s="101">
        <f>SUMIF(Register[IN Token],Balance[[#This Row],[Token]],Register[IN Quantity])-SUMIF(Register[OUT Token],Balance[[#This Row],[Token]],Register[OUT Quantity])</f>
        <v>0</v>
      </c>
      <c r="D34" s="101">
        <f>SUMIF(Register[IN Token],Balance[[#This Row],[Token]],Register[IN Quantity])</f>
        <v>0</v>
      </c>
      <c r="E34" s="101">
        <f>SUMIF(Register[OUT Token],Balance[[#This Row],[Token]],Register[OUT Quantity])</f>
        <v>0</v>
      </c>
      <c r="F34" s="101">
        <f t="array" aca="1" ref="F3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4" s="101">
        <f>INDEX(Rates[],MATCH(Balance[[#This Row],[Token]],Rates[Token],0),3)*Balance[[#This Row],[Balance]]</f>
        <v>0</v>
      </c>
      <c r="H34" s="102">
        <f ca="1">Balance[[#This Row],[Market Value]]-Balance[[#This Row],[Book Value]]</f>
        <v>0</v>
      </c>
    </row>
    <row r="35" spans="2:8" x14ac:dyDescent="0.25">
      <c r="B35" s="100" t="str">
        <f>Rates[[#This Row],[Token]]</f>
        <v>HT</v>
      </c>
      <c r="C35" s="101">
        <f>SUMIF(Register[IN Token],Balance[[#This Row],[Token]],Register[IN Quantity])-SUMIF(Register[OUT Token],Balance[[#This Row],[Token]],Register[OUT Quantity])</f>
        <v>0</v>
      </c>
      <c r="D35" s="101">
        <f>SUMIF(Register[IN Token],Balance[[#This Row],[Token]],Register[IN Quantity])</f>
        <v>0</v>
      </c>
      <c r="E35" s="101">
        <f>SUMIF(Register[OUT Token],Balance[[#This Row],[Token]],Register[OUT Quantity])</f>
        <v>0</v>
      </c>
      <c r="F35" s="101">
        <f t="array" aca="1" ref="F3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5" s="101">
        <f>INDEX(Rates[],MATCH(Balance[[#This Row],[Token]],Rates[Token],0),3)*Balance[[#This Row],[Balance]]</f>
        <v>0</v>
      </c>
      <c r="H35" s="102">
        <f ca="1">Balance[[#This Row],[Market Value]]-Balance[[#This Row],[Book Value]]</f>
        <v>0</v>
      </c>
    </row>
    <row r="36" spans="2:8" x14ac:dyDescent="0.25">
      <c r="B36" s="100" t="str">
        <f>Rates[[#This Row],[Token]]</f>
        <v>STRAT</v>
      </c>
      <c r="C36" s="101">
        <f>SUMIF(Register[IN Token],Balance[[#This Row],[Token]],Register[IN Quantity])-SUMIF(Register[OUT Token],Balance[[#This Row],[Token]],Register[OUT Quantity])</f>
        <v>0</v>
      </c>
      <c r="D36" s="101">
        <f>SUMIF(Register[IN Token],Balance[[#This Row],[Token]],Register[IN Quantity])</f>
        <v>0</v>
      </c>
      <c r="E36" s="101">
        <f>SUMIF(Register[OUT Token],Balance[[#This Row],[Token]],Register[OUT Quantity])</f>
        <v>0</v>
      </c>
      <c r="F36" s="101">
        <f t="array" aca="1" ref="F3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6" s="101">
        <f>INDEX(Rates[],MATCH(Balance[[#This Row],[Token]],Rates[Token],0),3)*Balance[[#This Row],[Balance]]</f>
        <v>0</v>
      </c>
      <c r="H36" s="102">
        <f ca="1">Balance[[#This Row],[Market Value]]-Balance[[#This Row],[Book Value]]</f>
        <v>0</v>
      </c>
    </row>
    <row r="37" spans="2:8" x14ac:dyDescent="0.25">
      <c r="B37" s="100" t="str">
        <f>Rates[[#This Row],[Token]]</f>
        <v>NAS</v>
      </c>
      <c r="C37" s="101">
        <f>SUMIF(Register[IN Token],Balance[[#This Row],[Token]],Register[IN Quantity])-SUMIF(Register[OUT Token],Balance[[#This Row],[Token]],Register[OUT Quantity])</f>
        <v>0</v>
      </c>
      <c r="D37" s="101">
        <f>SUMIF(Register[IN Token],Balance[[#This Row],[Token]],Register[IN Quantity])</f>
        <v>0</v>
      </c>
      <c r="E37" s="101">
        <f>SUMIF(Register[OUT Token],Balance[[#This Row],[Token]],Register[OUT Quantity])</f>
        <v>0</v>
      </c>
      <c r="F37" s="101">
        <f t="array" aca="1" ref="F3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7" s="101">
        <f>INDEX(Rates[],MATCH(Balance[[#This Row],[Token]],Rates[Token],0),3)*Balance[[#This Row],[Balance]]</f>
        <v>0</v>
      </c>
      <c r="H37" s="102">
        <f ca="1">Balance[[#This Row],[Market Value]]-Balance[[#This Row],[Book Value]]</f>
        <v>0</v>
      </c>
    </row>
    <row r="38" spans="2:8" x14ac:dyDescent="0.25">
      <c r="B38" s="100" t="str">
        <f>Rates[[#This Row],[Token]]</f>
        <v>BNT</v>
      </c>
      <c r="C38" s="101">
        <f>SUMIF(Register[IN Token],Balance[[#This Row],[Token]],Register[IN Quantity])-SUMIF(Register[OUT Token],Balance[[#This Row],[Token]],Register[OUT Quantity])</f>
        <v>0</v>
      </c>
      <c r="D38" s="101">
        <f>SUMIF(Register[IN Token],Balance[[#This Row],[Token]],Register[IN Quantity])</f>
        <v>0</v>
      </c>
      <c r="E38" s="101">
        <f>SUMIF(Register[OUT Token],Balance[[#This Row],[Token]],Register[OUT Quantity])</f>
        <v>0</v>
      </c>
      <c r="F38" s="101">
        <f t="array" aca="1" ref="F3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8" s="101">
        <f>INDEX(Rates[],MATCH(Balance[[#This Row],[Token]],Rates[Token],0),3)*Balance[[#This Row],[Balance]]</f>
        <v>0</v>
      </c>
      <c r="H38" s="102">
        <f ca="1">Balance[[#This Row],[Market Value]]-Balance[[#This Row],[Book Value]]</f>
        <v>0</v>
      </c>
    </row>
    <row r="39" spans="2:8" x14ac:dyDescent="0.25">
      <c r="B39" s="100" t="str">
        <f>Rates[[#This Row],[Token]]</f>
        <v>GXS</v>
      </c>
      <c r="C39" s="101">
        <f>SUMIF(Register[IN Token],Balance[[#This Row],[Token]],Register[IN Quantity])-SUMIF(Register[OUT Token],Balance[[#This Row],[Token]],Register[OUT Quantity])</f>
        <v>0</v>
      </c>
      <c r="D39" s="101">
        <f>SUMIF(Register[IN Token],Balance[[#This Row],[Token]],Register[IN Quantity])</f>
        <v>0</v>
      </c>
      <c r="E39" s="101">
        <f>SUMIF(Register[OUT Token],Balance[[#This Row],[Token]],Register[OUT Quantity])</f>
        <v>0</v>
      </c>
      <c r="F39" s="101">
        <f t="array" aca="1" ref="F3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9" s="101">
        <f>INDEX(Rates[],MATCH(Balance[[#This Row],[Token]],Rates[Token],0),3)*Balance[[#This Row],[Balance]]</f>
        <v>0</v>
      </c>
      <c r="H39" s="102">
        <f ca="1">Balance[[#This Row],[Market Value]]-Balance[[#This Row],[Book Value]]</f>
        <v>0</v>
      </c>
    </row>
    <row r="40" spans="2:8" x14ac:dyDescent="0.25">
      <c r="B40" s="100" t="str">
        <f>Rates[[#This Row],[Token]]</f>
        <v>PIVX</v>
      </c>
      <c r="C40" s="101">
        <f>SUMIF(Register[IN Token],Balance[[#This Row],[Token]],Register[IN Quantity])-SUMIF(Register[OUT Token],Balance[[#This Row],[Token]],Register[OUT Quantity])</f>
        <v>0</v>
      </c>
      <c r="D40" s="101">
        <f>SUMIF(Register[IN Token],Balance[[#This Row],[Token]],Register[IN Quantity])</f>
        <v>0</v>
      </c>
      <c r="E40" s="101">
        <f>SUMIF(Register[OUT Token],Balance[[#This Row],[Token]],Register[OUT Quantity])</f>
        <v>0</v>
      </c>
      <c r="F40" s="101">
        <f t="array" aca="1" ref="F4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0" s="101">
        <f>INDEX(Rates[],MATCH(Balance[[#This Row],[Token]],Rates[Token],0),3)*Balance[[#This Row],[Balance]]</f>
        <v>0</v>
      </c>
      <c r="H40" s="102">
        <f ca="1">Balance[[#This Row],[Market Value]]-Balance[[#This Row],[Book Value]]</f>
        <v>0</v>
      </c>
    </row>
    <row r="41" spans="2:8" x14ac:dyDescent="0.25">
      <c r="B41" s="100" t="str">
        <f>Rates[[#This Row],[Token]]</f>
        <v>XTZ</v>
      </c>
      <c r="C41" s="101">
        <f>SUMIF(Register[IN Token],Balance[[#This Row],[Token]],Register[IN Quantity])-SUMIF(Register[OUT Token],Balance[[#This Row],[Token]],Register[OUT Quantity])</f>
        <v>0</v>
      </c>
      <c r="D41" s="101">
        <f>SUMIF(Register[IN Token],Balance[[#This Row],[Token]],Register[IN Quantity])</f>
        <v>0</v>
      </c>
      <c r="E41" s="101">
        <f>SUMIF(Register[OUT Token],Balance[[#This Row],[Token]],Register[OUT Quantity])</f>
        <v>0</v>
      </c>
      <c r="F41" s="101">
        <f t="array" aca="1" ref="F4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1" s="101">
        <f>INDEX(Rates[],MATCH(Balance[[#This Row],[Token]],Rates[Token],0),3)*Balance[[#This Row],[Balance]]</f>
        <v>0</v>
      </c>
      <c r="H41" s="102">
        <f ca="1">Balance[[#This Row],[Market Value]]-Balance[[#This Row],[Book Value]]</f>
        <v>0</v>
      </c>
    </row>
    <row r="42" spans="2:8" x14ac:dyDescent="0.25">
      <c r="B42" s="100" t="str">
        <f>Rates[[#This Row],[Token]]</f>
        <v>AE</v>
      </c>
      <c r="C42" s="101">
        <f>SUMIF(Register[IN Token],Balance[[#This Row],[Token]],Register[IN Quantity])-SUMIF(Register[OUT Token],Balance[[#This Row],[Token]],Register[OUT Quantity])</f>
        <v>0</v>
      </c>
      <c r="D42" s="101">
        <f>SUMIF(Register[IN Token],Balance[[#This Row],[Token]],Register[IN Quantity])</f>
        <v>0</v>
      </c>
      <c r="E42" s="101">
        <f>SUMIF(Register[OUT Token],Balance[[#This Row],[Token]],Register[OUT Quantity])</f>
        <v>0</v>
      </c>
      <c r="F42" s="101">
        <f t="array" aca="1" ref="F4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2" s="101">
        <f>INDEX(Rates[],MATCH(Balance[[#This Row],[Token]],Rates[Token],0),3)*Balance[[#This Row],[Balance]]</f>
        <v>0</v>
      </c>
      <c r="H42" s="102">
        <f ca="1">Balance[[#This Row],[Market Value]]-Balance[[#This Row],[Book Value]]</f>
        <v>0</v>
      </c>
    </row>
    <row r="43" spans="2:8" x14ac:dyDescent="0.25">
      <c r="B43" s="100" t="str">
        <f>Rates[[#This Row],[Token]]</f>
        <v>KMD</v>
      </c>
      <c r="C43" s="101">
        <f>SUMIF(Register[IN Token],Balance[[#This Row],[Token]],Register[IN Quantity])-SUMIF(Register[OUT Token],Balance[[#This Row],[Token]],Register[OUT Quantity])</f>
        <v>0</v>
      </c>
      <c r="D43" s="101">
        <f>SUMIF(Register[IN Token],Balance[[#This Row],[Token]],Register[IN Quantity])</f>
        <v>0</v>
      </c>
      <c r="E43" s="101">
        <f>SUMIF(Register[OUT Token],Balance[[#This Row],[Token]],Register[OUT Quantity])</f>
        <v>0</v>
      </c>
      <c r="F43" s="101">
        <f t="array" aca="1" ref="F4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3" s="101">
        <f>INDEX(Rates[],MATCH(Balance[[#This Row],[Token]],Rates[Token],0),3)*Balance[[#This Row],[Balance]]</f>
        <v>0</v>
      </c>
      <c r="H43" s="102">
        <f ca="1">Balance[[#This Row],[Market Value]]-Balance[[#This Row],[Book Value]]</f>
        <v>0</v>
      </c>
    </row>
    <row r="44" spans="2:8" x14ac:dyDescent="0.25">
      <c r="B44" s="100" t="str">
        <f>Rates[[#This Row],[Token]]</f>
        <v>MONA</v>
      </c>
      <c r="C44" s="101">
        <f>SUMIF(Register[IN Token],Balance[[#This Row],[Token]],Register[IN Quantity])-SUMIF(Register[OUT Token],Balance[[#This Row],[Token]],Register[OUT Quantity])</f>
        <v>0</v>
      </c>
      <c r="D44" s="101">
        <f>SUMIF(Register[IN Token],Balance[[#This Row],[Token]],Register[IN Quantity])</f>
        <v>0</v>
      </c>
      <c r="E44" s="101">
        <f>SUMIF(Register[OUT Token],Balance[[#This Row],[Token]],Register[OUT Quantity])</f>
        <v>0</v>
      </c>
      <c r="F44" s="101">
        <f t="array" aca="1" ref="F4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4" s="101">
        <f>INDEX(Rates[],MATCH(Balance[[#This Row],[Token]],Rates[Token],0),3)*Balance[[#This Row],[Balance]]</f>
        <v>0</v>
      </c>
      <c r="H44" s="102">
        <f ca="1">Balance[[#This Row],[Market Value]]-Balance[[#This Row],[Book Value]]</f>
        <v>0</v>
      </c>
    </row>
    <row r="45" spans="2:8" x14ac:dyDescent="0.25">
      <c r="B45" s="100" t="str">
        <f>Rates[[#This Row],[Token]]</f>
        <v>MOAC</v>
      </c>
      <c r="C45" s="101">
        <f>SUMIF(Register[IN Token],Balance[[#This Row],[Token]],Register[IN Quantity])-SUMIF(Register[OUT Token],Balance[[#This Row],[Token]],Register[OUT Quantity])</f>
        <v>0</v>
      </c>
      <c r="D45" s="101">
        <f>SUMIF(Register[IN Token],Balance[[#This Row],[Token]],Register[IN Quantity])</f>
        <v>0</v>
      </c>
      <c r="E45" s="101">
        <f>SUMIF(Register[OUT Token],Balance[[#This Row],[Token]],Register[OUT Quantity])</f>
        <v>0</v>
      </c>
      <c r="F45" s="101">
        <f t="array" aca="1" ref="F4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5" s="101">
        <f>INDEX(Rates[],MATCH(Balance[[#This Row],[Token]],Rates[Token],0),3)*Balance[[#This Row],[Balance]]</f>
        <v>0</v>
      </c>
      <c r="H45" s="102">
        <f ca="1">Balance[[#This Row],[Market Value]]-Balance[[#This Row],[Book Value]]</f>
        <v>0</v>
      </c>
    </row>
    <row r="46" spans="2:8" x14ac:dyDescent="0.25">
      <c r="B46" s="100" t="str">
        <f>Rates[[#This Row],[Token]]</f>
        <v>KCS</v>
      </c>
      <c r="C46" s="101">
        <f>SUMIF(Register[IN Token],Balance[[#This Row],[Token]],Register[IN Quantity])-SUMIF(Register[OUT Token],Balance[[#This Row],[Token]],Register[OUT Quantity])</f>
        <v>0</v>
      </c>
      <c r="D46" s="101">
        <f>SUMIF(Register[IN Token],Balance[[#This Row],[Token]],Register[IN Quantity])</f>
        <v>0</v>
      </c>
      <c r="E46" s="101">
        <f>SUMIF(Register[OUT Token],Balance[[#This Row],[Token]],Register[OUT Quantity])</f>
        <v>0</v>
      </c>
      <c r="F46" s="101">
        <f t="array" aca="1" ref="F4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6" s="101">
        <f>INDEX(Rates[],MATCH(Balance[[#This Row],[Token]],Rates[Token],0),3)*Balance[[#This Row],[Balance]]</f>
        <v>0</v>
      </c>
      <c r="H46" s="102">
        <f ca="1">Balance[[#This Row],[Market Value]]-Balance[[#This Row],[Book Value]]</f>
        <v>0</v>
      </c>
    </row>
    <row r="47" spans="2:8" x14ac:dyDescent="0.25">
      <c r="B47" s="100" t="str">
        <f>Rates[[#This Row],[Token]]</f>
        <v>XET</v>
      </c>
      <c r="C47" s="101">
        <f>SUMIF(Register[IN Token],Balance[[#This Row],[Token]],Register[IN Quantity])-SUMIF(Register[OUT Token],Balance[[#This Row],[Token]],Register[OUT Quantity])</f>
        <v>0</v>
      </c>
      <c r="D47" s="101">
        <f>SUMIF(Register[IN Token],Balance[[#This Row],[Token]],Register[IN Quantity])</f>
        <v>0</v>
      </c>
      <c r="E47" s="101">
        <f>SUMIF(Register[OUT Token],Balance[[#This Row],[Token]],Register[OUT Quantity])</f>
        <v>0</v>
      </c>
      <c r="F47" s="101">
        <f t="array" aca="1" ref="F4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7" s="101">
        <f>INDEX(Rates[],MATCH(Balance[[#This Row],[Token]],Rates[Token],0),3)*Balance[[#This Row],[Balance]]</f>
        <v>0</v>
      </c>
      <c r="H47" s="102">
        <f ca="1">Balance[[#This Row],[Market Value]]-Balance[[#This Row],[Book Value]]</f>
        <v>0</v>
      </c>
    </row>
    <row r="48" spans="2:8" x14ac:dyDescent="0.25">
      <c r="B48" s="100" t="str">
        <f>Rates[[#This Row],[Token]]</f>
        <v>WAN</v>
      </c>
      <c r="C48" s="101">
        <f>SUMIF(Register[IN Token],Balance[[#This Row],[Token]],Register[IN Quantity])-SUMIF(Register[OUT Token],Balance[[#This Row],[Token]],Register[OUT Quantity])</f>
        <v>0</v>
      </c>
      <c r="D48" s="101">
        <f>SUMIF(Register[IN Token],Balance[[#This Row],[Token]],Register[IN Quantity])</f>
        <v>0</v>
      </c>
      <c r="E48" s="101">
        <f>SUMIF(Register[OUT Token],Balance[[#This Row],[Token]],Register[OUT Quantity])</f>
        <v>0</v>
      </c>
      <c r="F48" s="101">
        <f t="array" aca="1" ref="F4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8" s="101">
        <f>INDEX(Rates[],MATCH(Balance[[#This Row],[Token]],Rates[Token],0),3)*Balance[[#This Row],[Balance]]</f>
        <v>0</v>
      </c>
      <c r="H48" s="102">
        <f ca="1">Balance[[#This Row],[Market Value]]-Balance[[#This Row],[Book Value]]</f>
        <v>0</v>
      </c>
    </row>
    <row r="49" spans="2:8" x14ac:dyDescent="0.25">
      <c r="B49" s="100" t="str">
        <f>Rates[[#This Row],[Token]]</f>
        <v>USDC</v>
      </c>
      <c r="C49" s="101">
        <f>SUMIF(Register[IN Token],Balance[[#This Row],[Token]],Register[IN Quantity])-SUMIF(Register[OUT Token],Balance[[#This Row],[Token]],Register[OUT Quantity])</f>
        <v>0</v>
      </c>
      <c r="D49" s="101">
        <f>SUMIF(Register[IN Token],Balance[[#This Row],[Token]],Register[IN Quantity])</f>
        <v>0</v>
      </c>
      <c r="E49" s="101">
        <f>SUMIF(Register[OUT Token],Balance[[#This Row],[Token]],Register[OUT Quantity])</f>
        <v>0</v>
      </c>
      <c r="F49" s="101">
        <f t="array" aca="1" ref="F4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9" s="101">
        <f>INDEX(Rates[],MATCH(Balance[[#This Row],[Token]],Rates[Token],0),3)*Balance[[#This Row],[Balance]]</f>
        <v>0</v>
      </c>
      <c r="H49" s="102">
        <f ca="1">Balance[[#This Row],[Market Value]]-Balance[[#This Row],[Book Value]]</f>
        <v>0</v>
      </c>
    </row>
    <row r="50" spans="2:8" x14ac:dyDescent="0.25">
      <c r="B50" s="100" t="str">
        <f>Rates[[#This Row],[Token]]</f>
        <v>TUSD</v>
      </c>
      <c r="C50" s="101">
        <f>SUMIF(Register[IN Token],Balance[[#This Row],[Token]],Register[IN Quantity])-SUMIF(Register[OUT Token],Balance[[#This Row],[Token]],Register[OUT Quantity])</f>
        <v>0</v>
      </c>
      <c r="D50" s="101">
        <f>SUMIF(Register[IN Token],Balance[[#This Row],[Token]],Register[IN Quantity])</f>
        <v>0</v>
      </c>
      <c r="E50" s="101">
        <f>SUMIF(Register[OUT Token],Balance[[#This Row],[Token]],Register[OUT Quantity])</f>
        <v>0</v>
      </c>
      <c r="F50" s="101">
        <f t="array" aca="1" ref="F5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0" s="101">
        <f>INDEX(Rates[],MATCH(Balance[[#This Row],[Token]],Rates[Token],0),3)*Balance[[#This Row],[Balance]]</f>
        <v>0</v>
      </c>
      <c r="H50" s="102">
        <f ca="1">Balance[[#This Row],[Market Value]]-Balance[[#This Row],[Book Value]]</f>
        <v>0</v>
      </c>
    </row>
    <row r="51" spans="2:8" x14ac:dyDescent="0.25">
      <c r="B51" s="100" t="str">
        <f>Rates[[#This Row],[Token]]</f>
        <v>DAI</v>
      </c>
      <c r="C51" s="101">
        <f>SUMIF(Register[IN Token],Balance[[#This Row],[Token]],Register[IN Quantity])-SUMIF(Register[OUT Token],Balance[[#This Row],[Token]],Register[OUT Quantity])</f>
        <v>0</v>
      </c>
      <c r="D51" s="101">
        <f>SUMIF(Register[IN Token],Balance[[#This Row],[Token]],Register[IN Quantity])</f>
        <v>0</v>
      </c>
      <c r="E51" s="101">
        <f>SUMIF(Register[OUT Token],Balance[[#This Row],[Token]],Register[OUT Quantity])</f>
        <v>0</v>
      </c>
      <c r="F51" s="101">
        <f t="array" aca="1" ref="F5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1" s="101">
        <f>INDEX(Rates[],MATCH(Balance[[#This Row],[Token]],Rates[Token],0),3)*Balance[[#This Row],[Balance]]</f>
        <v>0</v>
      </c>
      <c r="H51" s="102">
        <f ca="1">Balance[[#This Row],[Market Value]]-Balance[[#This Row],[Book Value]]</f>
        <v>0</v>
      </c>
    </row>
    <row r="52" spans="2:8" x14ac:dyDescent="0.25">
      <c r="B52" s="100" t="str">
        <f>Rates[[#This Row],[Token]]</f>
        <v>PAX</v>
      </c>
      <c r="C52" s="101">
        <f>SUMIF(Register[IN Token],Balance[[#This Row],[Token]],Register[IN Quantity])-SUMIF(Register[OUT Token],Balance[[#This Row],[Token]],Register[OUT Quantity])</f>
        <v>0</v>
      </c>
      <c r="D52" s="101">
        <f>SUMIF(Register[IN Token],Balance[[#This Row],[Token]],Register[IN Quantity])</f>
        <v>0</v>
      </c>
      <c r="E52" s="101">
        <f>SUMIF(Register[OUT Token],Balance[[#This Row],[Token]],Register[OUT Quantity])</f>
        <v>0</v>
      </c>
      <c r="F52" s="101">
        <f t="array" aca="1" ref="F5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2" s="101">
        <f>INDEX(Rates[],MATCH(Balance[[#This Row],[Token]],Rates[Token],0),3)*Balance[[#This Row],[Balance]]</f>
        <v>0</v>
      </c>
      <c r="H52" s="102">
        <f ca="1">Balance[[#This Row],[Market Value]]-Balance[[#This Row],[Book Value]]</f>
        <v>0</v>
      </c>
    </row>
    <row r="53" spans="2:8" x14ac:dyDescent="0.25">
      <c r="B53" s="100" t="str">
        <f>Rates[[#This Row],[Token]]</f>
        <v>USDT</v>
      </c>
      <c r="C53" s="101">
        <f>SUMIF(Register[IN Token],Balance[[#This Row],[Token]],Register[IN Quantity])-SUMIF(Register[OUT Token],Balance[[#This Row],[Token]],Register[OUT Quantity])</f>
        <v>0</v>
      </c>
      <c r="D53" s="101">
        <f>SUMIF(Register[IN Token],Balance[[#This Row],[Token]],Register[IN Quantity])</f>
        <v>0</v>
      </c>
      <c r="E53" s="101">
        <f>SUMIF(Register[OUT Token],Balance[[#This Row],[Token]],Register[OUT Quantity])</f>
        <v>0</v>
      </c>
      <c r="F53" s="101">
        <f t="array" aca="1" ref="F5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3" s="101">
        <f>INDEX(Rates[],MATCH(Balance[[#This Row],[Token]],Rates[Token],0),3)*Balance[[#This Row],[Balance]]</f>
        <v>0</v>
      </c>
      <c r="H53" s="102">
        <f ca="1">Balance[[#This Row],[Market Value]]-Balance[[#This Row],[Book Value]]</f>
        <v>0</v>
      </c>
    </row>
    <row r="54" spans="2:8" x14ac:dyDescent="0.25">
      <c r="B54" s="100" t="str">
        <f>Rates[[#This Row],[Token]]</f>
        <v>STEEM</v>
      </c>
      <c r="C54" s="101">
        <f>SUMIF(Register[IN Token],Balance[[#This Row],[Token]],Register[IN Quantity])-SUMIF(Register[OUT Token],Balance[[#This Row],[Token]],Register[OUT Quantity])</f>
        <v>0</v>
      </c>
      <c r="D54" s="101">
        <f>SUMIF(Register[IN Token],Balance[[#This Row],[Token]],Register[IN Quantity])</f>
        <v>0</v>
      </c>
      <c r="E54" s="101">
        <f>SUMIF(Register[OUT Token],Balance[[#This Row],[Token]],Register[OUT Quantity])</f>
        <v>0</v>
      </c>
      <c r="F54" s="101">
        <f t="array" aca="1" ref="F5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4" s="101">
        <f>INDEX(Rates[],MATCH(Balance[[#This Row],[Token]],Rates[Token],0),3)*Balance[[#This Row],[Balance]]</f>
        <v>0</v>
      </c>
      <c r="H54" s="102">
        <f ca="1">Balance[[#This Row],[Market Value]]-Balance[[#This Row],[Book Value]]</f>
        <v>0</v>
      </c>
    </row>
    <row r="55" spans="2:8" x14ac:dyDescent="0.25">
      <c r="B55" s="100" t="str">
        <f>Rates[[#This Row],[Token]]</f>
        <v>ARK</v>
      </c>
      <c r="C55" s="101">
        <f>SUMIF(Register[IN Token],Balance[[#This Row],[Token]],Register[IN Quantity])-SUMIF(Register[OUT Token],Balance[[#This Row],[Token]],Register[OUT Quantity])</f>
        <v>0</v>
      </c>
      <c r="D55" s="101">
        <f>SUMIF(Register[IN Token],Balance[[#This Row],[Token]],Register[IN Quantity])</f>
        <v>0</v>
      </c>
      <c r="E55" s="101">
        <f>SUMIF(Register[OUT Token],Balance[[#This Row],[Token]],Register[OUT Quantity])</f>
        <v>0</v>
      </c>
      <c r="F55" s="101">
        <f t="array" aca="1" ref="F5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5" s="101">
        <f>INDEX(Rates[],MATCH(Balance[[#This Row],[Token]],Rates[Token],0),3)*Balance[[#This Row],[Balance]]</f>
        <v>0</v>
      </c>
      <c r="H55" s="102">
        <f ca="1">Balance[[#This Row],[Market Value]]-Balance[[#This Row],[Book Value]]</f>
        <v>0</v>
      </c>
    </row>
    <row r="56" spans="2:8" x14ac:dyDescent="0.25">
      <c r="B56" s="100" t="str">
        <f>Rates[[#This Row],[Token]]</f>
        <v>ZRX</v>
      </c>
      <c r="C56" s="101">
        <f>SUMIF(Register[IN Token],Balance[[#This Row],[Token]],Register[IN Quantity])-SUMIF(Register[OUT Token],Balance[[#This Row],[Token]],Register[OUT Quantity])</f>
        <v>0</v>
      </c>
      <c r="D56" s="101">
        <f>SUMIF(Register[IN Token],Balance[[#This Row],[Token]],Register[IN Quantity])</f>
        <v>0</v>
      </c>
      <c r="E56" s="101">
        <f>SUMIF(Register[OUT Token],Balance[[#This Row],[Token]],Register[OUT Quantity])</f>
        <v>0</v>
      </c>
      <c r="F56" s="101">
        <f t="array" aca="1" ref="F5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6" s="101">
        <f>INDEX(Rates[],MATCH(Balance[[#This Row],[Token]],Rates[Token],0),3)*Balance[[#This Row],[Balance]]</f>
        <v>0</v>
      </c>
      <c r="H56" s="102">
        <f ca="1">Balance[[#This Row],[Market Value]]-Balance[[#This Row],[Book Value]]</f>
        <v>0</v>
      </c>
    </row>
    <row r="57" spans="2:8" x14ac:dyDescent="0.25">
      <c r="B57" s="100" t="str">
        <f>Rates[[#This Row],[Token]]</f>
        <v>ICX</v>
      </c>
      <c r="C57" s="101">
        <f>SUMIF(Register[IN Token],Balance[[#This Row],[Token]],Register[IN Quantity])-SUMIF(Register[OUT Token],Balance[[#This Row],[Token]],Register[OUT Quantity])</f>
        <v>0</v>
      </c>
      <c r="D57" s="101">
        <f>SUMIF(Register[IN Token],Balance[[#This Row],[Token]],Register[IN Quantity])</f>
        <v>0</v>
      </c>
      <c r="E57" s="101">
        <f>SUMIF(Register[OUT Token],Balance[[#This Row],[Token]],Register[OUT Quantity])</f>
        <v>0</v>
      </c>
      <c r="F57" s="101">
        <f t="array" aca="1" ref="F5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7" s="101">
        <f>INDEX(Rates[],MATCH(Balance[[#This Row],[Token]],Rates[Token],0),3)*Balance[[#This Row],[Balance]]</f>
        <v>0</v>
      </c>
      <c r="H57" s="102">
        <f ca="1">Balance[[#This Row],[Market Value]]-Balance[[#This Row],[Book Value]]</f>
        <v>0</v>
      </c>
    </row>
    <row r="58" spans="2:8" x14ac:dyDescent="0.25">
      <c r="B58" s="100" t="str">
        <f>Rates[[#This Row],[Token]]</f>
        <v>XRP</v>
      </c>
      <c r="C58" s="101">
        <f>SUMIF(Register[IN Token],Balance[[#This Row],[Token]],Register[IN Quantity])-SUMIF(Register[OUT Token],Balance[[#This Row],[Token]],Register[OUT Quantity])</f>
        <v>0</v>
      </c>
      <c r="D58" s="101">
        <f>SUMIF(Register[IN Token],Balance[[#This Row],[Token]],Register[IN Quantity])</f>
        <v>0</v>
      </c>
      <c r="E58" s="101">
        <f>SUMIF(Register[OUT Token],Balance[[#This Row],[Token]],Register[OUT Quantity])</f>
        <v>0</v>
      </c>
      <c r="F58" s="101">
        <f t="array" aca="1" ref="F5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8" s="101">
        <f>INDEX(Rates[],MATCH(Balance[[#This Row],[Token]],Rates[Token],0),3)*Balance[[#This Row],[Balance]]</f>
        <v>0</v>
      </c>
      <c r="H58" s="102">
        <f ca="1">Balance[[#This Row],[Market Value]]-Balance[[#This Row],[Book Value]]</f>
        <v>0</v>
      </c>
    </row>
    <row r="59" spans="2:8" x14ac:dyDescent="0.25">
      <c r="B59" s="100" t="str">
        <f>Rates[[#This Row],[Token]]</f>
        <v>MIOTA</v>
      </c>
      <c r="C59" s="101">
        <f>SUMIF(Register[IN Token],Balance[[#This Row],[Token]],Register[IN Quantity])-SUMIF(Register[OUT Token],Balance[[#This Row],[Token]],Register[OUT Quantity])</f>
        <v>0</v>
      </c>
      <c r="D59" s="101">
        <f>SUMIF(Register[IN Token],Balance[[#This Row],[Token]],Register[IN Quantity])</f>
        <v>0</v>
      </c>
      <c r="E59" s="101">
        <f>SUMIF(Register[OUT Token],Balance[[#This Row],[Token]],Register[OUT Quantity])</f>
        <v>0</v>
      </c>
      <c r="F59" s="101">
        <f t="array" aca="1" ref="F5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9" s="101">
        <f>INDEX(Rates[],MATCH(Balance[[#This Row],[Token]],Rates[Token],0),3)*Balance[[#This Row],[Balance]]</f>
        <v>0</v>
      </c>
      <c r="H59" s="102">
        <f ca="1">Balance[[#This Row],[Market Value]]-Balance[[#This Row],[Book Value]]</f>
        <v>0</v>
      </c>
    </row>
    <row r="60" spans="2:8" x14ac:dyDescent="0.25">
      <c r="B60" s="100" t="str">
        <f>Rates[[#This Row],[Token]]</f>
        <v>LINK</v>
      </c>
      <c r="C60" s="101">
        <f>SUMIF(Register[IN Token],Balance[[#This Row],[Token]],Register[IN Quantity])-SUMIF(Register[OUT Token],Balance[[#This Row],[Token]],Register[OUT Quantity])</f>
        <v>0</v>
      </c>
      <c r="D60" s="101">
        <f>SUMIF(Register[IN Token],Balance[[#This Row],[Token]],Register[IN Quantity])</f>
        <v>0</v>
      </c>
      <c r="E60" s="101">
        <f>SUMIF(Register[OUT Token],Balance[[#This Row],[Token]],Register[OUT Quantity])</f>
        <v>0</v>
      </c>
      <c r="F60" s="101">
        <f t="array" aca="1" ref="F6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0" s="101">
        <f>INDEX(Rates[],MATCH(Balance[[#This Row],[Token]],Rates[Token],0),3)*Balance[[#This Row],[Balance]]</f>
        <v>0</v>
      </c>
      <c r="H60" s="102">
        <f ca="1">Balance[[#This Row],[Market Value]]-Balance[[#This Row],[Book Value]]</f>
        <v>0</v>
      </c>
    </row>
    <row r="61" spans="2:8" x14ac:dyDescent="0.25">
      <c r="B61" s="100" t="str">
        <f>Rates[[#This Row],[Token]]</f>
        <v>AION</v>
      </c>
      <c r="C61" s="101">
        <f>SUMIF(Register[IN Token],Balance[[#This Row],[Token]],Register[IN Quantity])-SUMIF(Register[OUT Token],Balance[[#This Row],[Token]],Register[OUT Quantity])</f>
        <v>0</v>
      </c>
      <c r="D61" s="101">
        <f>SUMIF(Register[IN Token],Balance[[#This Row],[Token]],Register[IN Quantity])</f>
        <v>0</v>
      </c>
      <c r="E61" s="101">
        <f>SUMIF(Register[OUT Token],Balance[[#This Row],[Token]],Register[OUT Quantity])</f>
        <v>0</v>
      </c>
      <c r="F61" s="101">
        <f t="array" aca="1" ref="F6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1" s="101">
        <f>INDEX(Rates[],MATCH(Balance[[#This Row],[Token]],Rates[Token],0),3)*Balance[[#This Row],[Balance]]</f>
        <v>0</v>
      </c>
      <c r="H61" s="102">
        <f ca="1">Balance[[#This Row],[Market Value]]-Balance[[#This Row],[Book Value]]</f>
        <v>0</v>
      </c>
    </row>
    <row r="62" spans="2:8" x14ac:dyDescent="0.25">
      <c r="B62" s="100" t="str">
        <f>Rates[[#This Row],[Token]]</f>
        <v>BAT</v>
      </c>
      <c r="C62" s="101">
        <f>SUMIF(Register[IN Token],Balance[[#This Row],[Token]],Register[IN Quantity])-SUMIF(Register[OUT Token],Balance[[#This Row],[Token]],Register[OUT Quantity])</f>
        <v>0</v>
      </c>
      <c r="D62" s="101">
        <f>SUMIF(Register[IN Token],Balance[[#This Row],[Token]],Register[IN Quantity])</f>
        <v>0</v>
      </c>
      <c r="E62" s="101">
        <f>SUMIF(Register[OUT Token],Balance[[#This Row],[Token]],Register[OUT Quantity])</f>
        <v>0</v>
      </c>
      <c r="F62" s="101">
        <f t="array" aca="1" ref="F6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2" s="101">
        <f>INDEX(Rates[],MATCH(Balance[[#This Row],[Token]],Rates[Token],0),3)*Balance[[#This Row],[Balance]]</f>
        <v>0</v>
      </c>
      <c r="H62" s="102">
        <f ca="1">Balance[[#This Row],[Market Value]]-Balance[[#This Row],[Book Value]]</f>
        <v>0</v>
      </c>
    </row>
    <row r="63" spans="2:8" x14ac:dyDescent="0.25">
      <c r="B63" s="100" t="str">
        <f>Rates[[#This Row],[Token]]</f>
        <v>ELF</v>
      </c>
      <c r="C63" s="101">
        <f>SUMIF(Register[IN Token],Balance[[#This Row],[Token]],Register[IN Quantity])-SUMIF(Register[OUT Token],Balance[[#This Row],[Token]],Register[OUT Quantity])</f>
        <v>0</v>
      </c>
      <c r="D63" s="101">
        <f>SUMIF(Register[IN Token],Balance[[#This Row],[Token]],Register[IN Quantity])</f>
        <v>0</v>
      </c>
      <c r="E63" s="101">
        <f>SUMIF(Register[OUT Token],Balance[[#This Row],[Token]],Register[OUT Quantity])</f>
        <v>0</v>
      </c>
      <c r="F63" s="101">
        <f t="array" aca="1" ref="F6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3" s="101">
        <f>INDEX(Rates[],MATCH(Balance[[#This Row],[Token]],Rates[Token],0),3)*Balance[[#This Row],[Balance]]</f>
        <v>0</v>
      </c>
      <c r="H63" s="102">
        <f ca="1">Balance[[#This Row],[Market Value]]-Balance[[#This Row],[Book Value]]</f>
        <v>0</v>
      </c>
    </row>
    <row r="64" spans="2:8" x14ac:dyDescent="0.25">
      <c r="B64" s="100" t="str">
        <f>Rates[[#This Row],[Token]]</f>
        <v>POLY</v>
      </c>
      <c r="C64" s="101">
        <f>SUMIF(Register[IN Token],Balance[[#This Row],[Token]],Register[IN Quantity])-SUMIF(Register[OUT Token],Balance[[#This Row],[Token]],Register[OUT Quantity])</f>
        <v>0</v>
      </c>
      <c r="D64" s="101">
        <f>SUMIF(Register[IN Token],Balance[[#This Row],[Token]],Register[IN Quantity])</f>
        <v>0</v>
      </c>
      <c r="E64" s="101">
        <f>SUMIF(Register[OUT Token],Balance[[#This Row],[Token]],Register[OUT Quantity])</f>
        <v>0</v>
      </c>
      <c r="F64" s="101">
        <f t="array" aca="1" ref="F6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4" s="101">
        <f>INDEX(Rates[],MATCH(Balance[[#This Row],[Token]],Rates[Token],0),3)*Balance[[#This Row],[Balance]]</f>
        <v>0</v>
      </c>
      <c r="H64" s="102">
        <f ca="1">Balance[[#This Row],[Market Value]]-Balance[[#This Row],[Book Value]]</f>
        <v>0</v>
      </c>
    </row>
    <row r="65" spans="2:8" x14ac:dyDescent="0.25">
      <c r="B65" s="100" t="str">
        <f>Rates[[#This Row],[Token]]</f>
        <v>MITH</v>
      </c>
      <c r="C65" s="101">
        <f>SUMIF(Register[IN Token],Balance[[#This Row],[Token]],Register[IN Quantity])-SUMIF(Register[OUT Token],Balance[[#This Row],[Token]],Register[OUT Quantity])</f>
        <v>0</v>
      </c>
      <c r="D65" s="101">
        <f>SUMIF(Register[IN Token],Balance[[#This Row],[Token]],Register[IN Quantity])</f>
        <v>0</v>
      </c>
      <c r="E65" s="101">
        <f>SUMIF(Register[OUT Token],Balance[[#This Row],[Token]],Register[OUT Quantity])</f>
        <v>0</v>
      </c>
      <c r="F65" s="101">
        <f t="array" aca="1" ref="F6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5" s="101">
        <f>INDEX(Rates[],MATCH(Balance[[#This Row],[Token]],Rates[Token],0),3)*Balance[[#This Row],[Balance]]</f>
        <v>0</v>
      </c>
      <c r="H65" s="102">
        <f ca="1">Balance[[#This Row],[Market Value]]-Balance[[#This Row],[Book Value]]</f>
        <v>0</v>
      </c>
    </row>
    <row r="66" spans="2:8" x14ac:dyDescent="0.25">
      <c r="B66" s="100" t="str">
        <f>Rates[[#This Row],[Token]]</f>
        <v>XLM</v>
      </c>
      <c r="C66" s="101">
        <f>SUMIF(Register[IN Token],Balance[[#This Row],[Token]],Register[IN Quantity])-SUMIF(Register[OUT Token],Balance[[#This Row],[Token]],Register[OUT Quantity])</f>
        <v>0</v>
      </c>
      <c r="D66" s="101">
        <f>SUMIF(Register[IN Token],Balance[[#This Row],[Token]],Register[IN Quantity])</f>
        <v>0</v>
      </c>
      <c r="E66" s="101">
        <f>SUMIF(Register[OUT Token],Balance[[#This Row],[Token]],Register[OUT Quantity])</f>
        <v>0</v>
      </c>
      <c r="F66" s="101">
        <f t="array" aca="1" ref="F6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6" s="101">
        <f>INDEX(Rates[],MATCH(Balance[[#This Row],[Token]],Rates[Token],0),3)*Balance[[#This Row],[Balance]]</f>
        <v>0</v>
      </c>
      <c r="H66" s="102">
        <f ca="1">Balance[[#This Row],[Market Value]]-Balance[[#This Row],[Book Value]]</f>
        <v>0</v>
      </c>
    </row>
    <row r="67" spans="2:8" x14ac:dyDescent="0.25">
      <c r="B67" s="100" t="str">
        <f>Rates[[#This Row],[Token]]</f>
        <v>MAID</v>
      </c>
      <c r="C67" s="101">
        <f>SUMIF(Register[IN Token],Balance[[#This Row],[Token]],Register[IN Quantity])-SUMIF(Register[OUT Token],Balance[[#This Row],[Token]],Register[OUT Quantity])</f>
        <v>0</v>
      </c>
      <c r="D67" s="101">
        <f>SUMIF(Register[IN Token],Balance[[#This Row],[Token]],Register[IN Quantity])</f>
        <v>0</v>
      </c>
      <c r="E67" s="101">
        <f>SUMIF(Register[OUT Token],Balance[[#This Row],[Token]],Register[OUT Quantity])</f>
        <v>0</v>
      </c>
      <c r="F67" s="101">
        <f t="array" aca="1" ref="F6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7" s="101">
        <f>INDEX(Rates[],MATCH(Balance[[#This Row],[Token]],Rates[Token],0),3)*Balance[[#This Row],[Balance]]</f>
        <v>0</v>
      </c>
      <c r="H67" s="102">
        <f ca="1">Balance[[#This Row],[Market Value]]-Balance[[#This Row],[Book Value]]</f>
        <v>0</v>
      </c>
    </row>
    <row r="68" spans="2:8" x14ac:dyDescent="0.25">
      <c r="B68" s="100" t="str">
        <f>Rates[[#This Row],[Token]]</f>
        <v>QASH</v>
      </c>
      <c r="C68" s="101">
        <f>SUMIF(Register[IN Token],Balance[[#This Row],[Token]],Register[IN Quantity])-SUMIF(Register[OUT Token],Balance[[#This Row],[Token]],Register[OUT Quantity])</f>
        <v>0</v>
      </c>
      <c r="D68" s="101">
        <f>SUMIF(Register[IN Token],Balance[[#This Row],[Token]],Register[IN Quantity])</f>
        <v>0</v>
      </c>
      <c r="E68" s="101">
        <f>SUMIF(Register[OUT Token],Balance[[#This Row],[Token]],Register[OUT Quantity])</f>
        <v>0</v>
      </c>
      <c r="F68" s="101">
        <f t="array" aca="1" ref="F6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8" s="101">
        <f>INDEX(Rates[],MATCH(Balance[[#This Row],[Token]],Rates[Token],0),3)*Balance[[#This Row],[Balance]]</f>
        <v>0</v>
      </c>
      <c r="H68" s="102">
        <f ca="1">Balance[[#This Row],[Market Value]]-Balance[[#This Row],[Book Value]]</f>
        <v>0</v>
      </c>
    </row>
    <row r="69" spans="2:8" x14ac:dyDescent="0.25">
      <c r="B69" s="100" t="str">
        <f>Rates[[#This Row],[Token]]</f>
        <v>BTM</v>
      </c>
      <c r="C69" s="101">
        <f>SUMIF(Register[IN Token],Balance[[#This Row],[Token]],Register[IN Quantity])-SUMIF(Register[OUT Token],Balance[[#This Row],[Token]],Register[OUT Quantity])</f>
        <v>0</v>
      </c>
      <c r="D69" s="101">
        <f>SUMIF(Register[IN Token],Balance[[#This Row],[Token]],Register[IN Quantity])</f>
        <v>0</v>
      </c>
      <c r="E69" s="101">
        <f>SUMIF(Register[OUT Token],Balance[[#This Row],[Token]],Register[OUT Quantity])</f>
        <v>0</v>
      </c>
      <c r="F69" s="101">
        <f t="array" aca="1" ref="F6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9" s="101">
        <f>INDEX(Rates[],MATCH(Balance[[#This Row],[Token]],Rates[Token],0),3)*Balance[[#This Row],[Balance]]</f>
        <v>0</v>
      </c>
      <c r="H69" s="102">
        <f ca="1">Balance[[#This Row],[Market Value]]-Balance[[#This Row],[Book Value]]</f>
        <v>0</v>
      </c>
    </row>
    <row r="70" spans="2:8" x14ac:dyDescent="0.25">
      <c r="B70" s="100" t="str">
        <f>Rates[[#This Row],[Token]]</f>
        <v>R</v>
      </c>
      <c r="C70" s="101">
        <f>SUMIF(Register[IN Token],Balance[[#This Row],[Token]],Register[IN Quantity])-SUMIF(Register[OUT Token],Balance[[#This Row],[Token]],Register[OUT Quantity])</f>
        <v>0</v>
      </c>
      <c r="D70" s="101">
        <f>SUMIF(Register[IN Token],Balance[[#This Row],[Token]],Register[IN Quantity])</f>
        <v>0</v>
      </c>
      <c r="E70" s="101">
        <f>SUMIF(Register[OUT Token],Balance[[#This Row],[Token]],Register[OUT Quantity])</f>
        <v>0</v>
      </c>
      <c r="F70" s="101">
        <f t="array" aca="1" ref="F7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0" s="101">
        <f>INDEX(Rates[],MATCH(Balance[[#This Row],[Token]],Rates[Token],0),3)*Balance[[#This Row],[Balance]]</f>
        <v>0</v>
      </c>
      <c r="H70" s="102">
        <f ca="1">Balance[[#This Row],[Market Value]]-Balance[[#This Row],[Book Value]]</f>
        <v>0</v>
      </c>
    </row>
    <row r="71" spans="2:8" x14ac:dyDescent="0.25">
      <c r="B71" s="100" t="str">
        <f>Rates[[#This Row],[Token]]</f>
        <v>NEXO</v>
      </c>
      <c r="C71" s="101">
        <f>SUMIF(Register[IN Token],Balance[[#This Row],[Token]],Register[IN Quantity])-SUMIF(Register[OUT Token],Balance[[#This Row],[Token]],Register[OUT Quantity])</f>
        <v>0</v>
      </c>
      <c r="D71" s="101">
        <f>SUMIF(Register[IN Token],Balance[[#This Row],[Token]],Register[IN Quantity])</f>
        <v>0</v>
      </c>
      <c r="E71" s="101">
        <f>SUMIF(Register[OUT Token],Balance[[#This Row],[Token]],Register[OUT Quantity])</f>
        <v>0</v>
      </c>
      <c r="F71" s="101">
        <f t="array" aca="1" ref="F7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1" s="101">
        <f>INDEX(Rates[],MATCH(Balance[[#This Row],[Token]],Rates[Token],0),3)*Balance[[#This Row],[Balance]]</f>
        <v>0</v>
      </c>
      <c r="H71" s="102">
        <f ca="1">Balance[[#This Row],[Market Value]]-Balance[[#This Row],[Book Value]]</f>
        <v>0</v>
      </c>
    </row>
    <row r="72" spans="2:8" x14ac:dyDescent="0.25">
      <c r="B72" s="100" t="str">
        <f>Rates[[#This Row],[Token]]</f>
        <v>GNT</v>
      </c>
      <c r="C72" s="101">
        <f>SUMIF(Register[IN Token],Balance[[#This Row],[Token]],Register[IN Quantity])-SUMIF(Register[OUT Token],Balance[[#This Row],[Token]],Register[OUT Quantity])</f>
        <v>0</v>
      </c>
      <c r="D72" s="101">
        <f>SUMIF(Register[IN Token],Balance[[#This Row],[Token]],Register[IN Quantity])</f>
        <v>0</v>
      </c>
      <c r="E72" s="101">
        <f>SUMIF(Register[OUT Token],Balance[[#This Row],[Token]],Register[OUT Quantity])</f>
        <v>0</v>
      </c>
      <c r="F72" s="101">
        <f t="array" aca="1" ref="F7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2" s="101">
        <f>INDEX(Rates[],MATCH(Balance[[#This Row],[Token]],Rates[Token],0),3)*Balance[[#This Row],[Balance]]</f>
        <v>0</v>
      </c>
      <c r="H72" s="102">
        <f ca="1">Balance[[#This Row],[Market Value]]-Balance[[#This Row],[Book Value]]</f>
        <v>0</v>
      </c>
    </row>
    <row r="73" spans="2:8" x14ac:dyDescent="0.25">
      <c r="B73" s="100" t="str">
        <f>Rates[[#This Row],[Token]]</f>
        <v>LOOM</v>
      </c>
      <c r="C73" s="101">
        <f>SUMIF(Register[IN Token],Balance[[#This Row],[Token]],Register[IN Quantity])-SUMIF(Register[OUT Token],Balance[[#This Row],[Token]],Register[OUT Quantity])</f>
        <v>0</v>
      </c>
      <c r="D73" s="101">
        <f>SUMIF(Register[IN Token],Balance[[#This Row],[Token]],Register[IN Quantity])</f>
        <v>0</v>
      </c>
      <c r="E73" s="101">
        <f>SUMIF(Register[OUT Token],Balance[[#This Row],[Token]],Register[OUT Quantity])</f>
        <v>0</v>
      </c>
      <c r="F73" s="101">
        <f t="array" aca="1" ref="F7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3" s="101">
        <f>INDEX(Rates[],MATCH(Balance[[#This Row],[Token]],Rates[Token],0),3)*Balance[[#This Row],[Balance]]</f>
        <v>0</v>
      </c>
      <c r="H73" s="102">
        <f ca="1">Balance[[#This Row],[Market Value]]-Balance[[#This Row],[Book Value]]</f>
        <v>0</v>
      </c>
    </row>
    <row r="74" spans="2:8" x14ac:dyDescent="0.25">
      <c r="B74" s="100" t="str">
        <f>Rates[[#This Row],[Token]]</f>
        <v>LRC</v>
      </c>
      <c r="C74" s="101">
        <f>SUMIF(Register[IN Token],Balance[[#This Row],[Token]],Register[IN Quantity])-SUMIF(Register[OUT Token],Balance[[#This Row],[Token]],Register[OUT Quantity])</f>
        <v>0</v>
      </c>
      <c r="D74" s="101">
        <f>SUMIF(Register[IN Token],Balance[[#This Row],[Token]],Register[IN Quantity])</f>
        <v>0</v>
      </c>
      <c r="E74" s="101">
        <f>SUMIF(Register[OUT Token],Balance[[#This Row],[Token]],Register[OUT Quantity])</f>
        <v>0</v>
      </c>
      <c r="F74" s="101">
        <f t="array" aca="1" ref="F7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4" s="101">
        <f>INDEX(Rates[],MATCH(Balance[[#This Row],[Token]],Rates[Token],0),3)*Balance[[#This Row],[Balance]]</f>
        <v>0</v>
      </c>
      <c r="H74" s="102">
        <f ca="1">Balance[[#This Row],[Market Value]]-Balance[[#This Row],[Book Value]]</f>
        <v>0</v>
      </c>
    </row>
    <row r="75" spans="2:8" x14ac:dyDescent="0.25">
      <c r="B75" s="100" t="str">
        <f>Rates[[#This Row],[Token]]</f>
        <v>ARDR</v>
      </c>
      <c r="C75" s="101">
        <f>SUMIF(Register[IN Token],Balance[[#This Row],[Token]],Register[IN Quantity])-SUMIF(Register[OUT Token],Balance[[#This Row],[Token]],Register[OUT Quantity])</f>
        <v>0</v>
      </c>
      <c r="D75" s="101">
        <f>SUMIF(Register[IN Token],Balance[[#This Row],[Token]],Register[IN Quantity])</f>
        <v>0</v>
      </c>
      <c r="E75" s="101">
        <f>SUMIF(Register[OUT Token],Balance[[#This Row],[Token]],Register[OUT Quantity])</f>
        <v>0</v>
      </c>
      <c r="F75" s="101">
        <f t="array" aca="1" ref="F7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5" s="101">
        <f>INDEX(Rates[],MATCH(Balance[[#This Row],[Token]],Rates[Token],0),3)*Balance[[#This Row],[Balance]]</f>
        <v>0</v>
      </c>
      <c r="H75" s="102">
        <f ca="1">Balance[[#This Row],[Market Value]]-Balance[[#This Row],[Book Value]]</f>
        <v>0</v>
      </c>
    </row>
    <row r="76" spans="2:8" x14ac:dyDescent="0.25">
      <c r="B76" s="100" t="str">
        <f>Rates[[#This Row],[Token]]</f>
        <v>BTS</v>
      </c>
      <c r="C76" s="101">
        <f>SUMIF(Register[IN Token],Balance[[#This Row],[Token]],Register[IN Quantity])-SUMIF(Register[OUT Token],Balance[[#This Row],[Token]],Register[OUT Quantity])</f>
        <v>0</v>
      </c>
      <c r="D76" s="101">
        <f>SUMIF(Register[IN Token],Balance[[#This Row],[Token]],Register[IN Quantity])</f>
        <v>0</v>
      </c>
      <c r="E76" s="101">
        <f>SUMIF(Register[OUT Token],Balance[[#This Row],[Token]],Register[OUT Quantity])</f>
        <v>0</v>
      </c>
      <c r="F76" s="101">
        <f t="array" aca="1" ref="F7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6" s="101">
        <f>INDEX(Rates[],MATCH(Balance[[#This Row],[Token]],Rates[Token],0),3)*Balance[[#This Row],[Balance]]</f>
        <v>0</v>
      </c>
      <c r="H76" s="102">
        <f ca="1">Balance[[#This Row],[Market Value]]-Balance[[#This Row],[Book Value]]</f>
        <v>0</v>
      </c>
    </row>
    <row r="77" spans="2:8" x14ac:dyDescent="0.25">
      <c r="B77" s="100" t="str">
        <f>Rates[[#This Row],[Token]]</f>
        <v>XEM</v>
      </c>
      <c r="C77" s="101">
        <f>SUMIF(Register[IN Token],Balance[[#This Row],[Token]],Register[IN Quantity])-SUMIF(Register[OUT Token],Balance[[#This Row],[Token]],Register[OUT Quantity])</f>
        <v>0</v>
      </c>
      <c r="D77" s="101">
        <f>SUMIF(Register[IN Token],Balance[[#This Row],[Token]],Register[IN Quantity])</f>
        <v>0</v>
      </c>
      <c r="E77" s="101">
        <f>SUMIF(Register[OUT Token],Balance[[#This Row],[Token]],Register[OUT Quantity])</f>
        <v>0</v>
      </c>
      <c r="F77" s="101">
        <f t="array" aca="1" ref="F7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7" s="101">
        <f>INDEX(Rates[],MATCH(Balance[[#This Row],[Token]],Rates[Token],0),3)*Balance[[#This Row],[Balance]]</f>
        <v>0</v>
      </c>
      <c r="H77" s="102">
        <f ca="1">Balance[[#This Row],[Market Value]]-Balance[[#This Row],[Book Value]]</f>
        <v>0</v>
      </c>
    </row>
    <row r="78" spans="2:8" x14ac:dyDescent="0.25">
      <c r="B78" s="100" t="str">
        <f>Rates[[#This Row],[Token]]</f>
        <v>WAX</v>
      </c>
      <c r="C78" s="101">
        <f>SUMIF(Register[IN Token],Balance[[#This Row],[Token]],Register[IN Quantity])-SUMIF(Register[OUT Token],Balance[[#This Row],[Token]],Register[OUT Quantity])</f>
        <v>0</v>
      </c>
      <c r="D78" s="101">
        <f>SUMIF(Register[IN Token],Balance[[#This Row],[Token]],Register[IN Quantity])</f>
        <v>0</v>
      </c>
      <c r="E78" s="101">
        <f>SUMIF(Register[OUT Token],Balance[[#This Row],[Token]],Register[OUT Quantity])</f>
        <v>0</v>
      </c>
      <c r="F78" s="101">
        <f t="array" aca="1" ref="F7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8" s="101">
        <f>INDEX(Rates[],MATCH(Balance[[#This Row],[Token]],Rates[Token],0),3)*Balance[[#This Row],[Balance]]</f>
        <v>0</v>
      </c>
      <c r="H78" s="102">
        <f ca="1">Balance[[#This Row],[Market Value]]-Balance[[#This Row],[Book Value]]</f>
        <v>0</v>
      </c>
    </row>
    <row r="79" spans="2:8" x14ac:dyDescent="0.25">
      <c r="B79" s="100" t="str">
        <f>Rates[[#This Row],[Token]]</f>
        <v>THETA</v>
      </c>
      <c r="C79" s="101">
        <f>SUMIF(Register[IN Token],Balance[[#This Row],[Token]],Register[IN Quantity])-SUMIF(Register[OUT Token],Balance[[#This Row],[Token]],Register[OUT Quantity])</f>
        <v>0</v>
      </c>
      <c r="D79" s="101">
        <f>SUMIF(Register[IN Token],Balance[[#This Row],[Token]],Register[IN Quantity])</f>
        <v>0</v>
      </c>
      <c r="E79" s="101">
        <f>SUMIF(Register[OUT Token],Balance[[#This Row],[Token]],Register[OUT Quantity])</f>
        <v>0</v>
      </c>
      <c r="F79" s="101">
        <f t="array" aca="1" ref="F7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9" s="101">
        <f>INDEX(Rates[],MATCH(Balance[[#This Row],[Token]],Rates[Token],0),3)*Balance[[#This Row],[Balance]]</f>
        <v>0</v>
      </c>
      <c r="H79" s="102">
        <f ca="1">Balance[[#This Row],[Market Value]]-Balance[[#This Row],[Book Value]]</f>
        <v>0</v>
      </c>
    </row>
    <row r="80" spans="2:8" x14ac:dyDescent="0.25">
      <c r="B80" s="100" t="str">
        <f>Rates[[#This Row],[Token]]</f>
        <v>CMT</v>
      </c>
      <c r="C80" s="101">
        <f>SUMIF(Register[IN Token],Balance[[#This Row],[Token]],Register[IN Quantity])-SUMIF(Register[OUT Token],Balance[[#This Row],[Token]],Register[OUT Quantity])</f>
        <v>0</v>
      </c>
      <c r="D80" s="101">
        <f>SUMIF(Register[IN Token],Balance[[#This Row],[Token]],Register[IN Quantity])</f>
        <v>0</v>
      </c>
      <c r="E80" s="101">
        <f>SUMIF(Register[OUT Token],Balance[[#This Row],[Token]],Register[OUT Quantity])</f>
        <v>0</v>
      </c>
      <c r="F80" s="101">
        <f t="array" aca="1" ref="F8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0" s="101">
        <f>INDEX(Rates[],MATCH(Balance[[#This Row],[Token]],Rates[Token],0),3)*Balance[[#This Row],[Balance]]</f>
        <v>0</v>
      </c>
      <c r="H80" s="102">
        <f ca="1">Balance[[#This Row],[Market Value]]-Balance[[#This Row],[Book Value]]</f>
        <v>0</v>
      </c>
    </row>
    <row r="81" spans="2:8" x14ac:dyDescent="0.25">
      <c r="B81" s="100" t="str">
        <f>Rates[[#This Row],[Token]]</f>
        <v>ADA</v>
      </c>
      <c r="C81" s="101">
        <f>SUMIF(Register[IN Token],Balance[[#This Row],[Token]],Register[IN Quantity])-SUMIF(Register[OUT Token],Balance[[#This Row],[Token]],Register[OUT Quantity])</f>
        <v>0</v>
      </c>
      <c r="D81" s="101">
        <f>SUMIF(Register[IN Token],Balance[[#This Row],[Token]],Register[IN Quantity])</f>
        <v>0</v>
      </c>
      <c r="E81" s="101">
        <f>SUMIF(Register[OUT Token],Balance[[#This Row],[Token]],Register[OUT Quantity])</f>
        <v>0</v>
      </c>
      <c r="F81" s="101">
        <f t="array" aca="1" ref="F8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1" s="101">
        <f>INDEX(Rates[],MATCH(Balance[[#This Row],[Token]],Rates[Token],0),3)*Balance[[#This Row],[Balance]]</f>
        <v>0</v>
      </c>
      <c r="H81" s="102">
        <f ca="1">Balance[[#This Row],[Market Value]]-Balance[[#This Row],[Book Value]]</f>
        <v>0</v>
      </c>
    </row>
    <row r="82" spans="2:8" x14ac:dyDescent="0.25">
      <c r="B82" s="100" t="str">
        <f>Rates[[#This Row],[Token]]</f>
        <v>MANA</v>
      </c>
      <c r="C82" s="101">
        <f>SUMIF(Register[IN Token],Balance[[#This Row],[Token]],Register[IN Quantity])-SUMIF(Register[OUT Token],Balance[[#This Row],[Token]],Register[OUT Quantity])</f>
        <v>0</v>
      </c>
      <c r="D82" s="101">
        <f>SUMIF(Register[IN Token],Balance[[#This Row],[Token]],Register[IN Quantity])</f>
        <v>0</v>
      </c>
      <c r="E82" s="101">
        <f>SUMIF(Register[OUT Token],Balance[[#This Row],[Token]],Register[OUT Quantity])</f>
        <v>0</v>
      </c>
      <c r="F82" s="101">
        <f t="array" aca="1" ref="F8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2" s="101">
        <f>INDEX(Rates[],MATCH(Balance[[#This Row],[Token]],Rates[Token],0),3)*Balance[[#This Row],[Balance]]</f>
        <v>0</v>
      </c>
      <c r="H82" s="102">
        <f ca="1">Balance[[#This Row],[Market Value]]-Balance[[#This Row],[Book Value]]</f>
        <v>0</v>
      </c>
    </row>
    <row r="83" spans="2:8" x14ac:dyDescent="0.25">
      <c r="B83" s="100" t="str">
        <f>Rates[[#This Row],[Token]]</f>
        <v>NXT</v>
      </c>
      <c r="C83" s="101">
        <f>SUMIF(Register[IN Token],Balance[[#This Row],[Token]],Register[IN Quantity])-SUMIF(Register[OUT Token],Balance[[#This Row],[Token]],Register[OUT Quantity])</f>
        <v>0</v>
      </c>
      <c r="D83" s="101">
        <f>SUMIF(Register[IN Token],Balance[[#This Row],[Token]],Register[IN Quantity])</f>
        <v>0</v>
      </c>
      <c r="E83" s="101">
        <f>SUMIF(Register[OUT Token],Balance[[#This Row],[Token]],Register[OUT Quantity])</f>
        <v>0</v>
      </c>
      <c r="F83" s="101">
        <f t="array" aca="1" ref="F8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3" s="101">
        <f>INDEX(Rates[],MATCH(Balance[[#This Row],[Token]],Rates[Token],0),3)*Balance[[#This Row],[Balance]]</f>
        <v>0</v>
      </c>
      <c r="H83" s="102">
        <f ca="1">Balance[[#This Row],[Market Value]]-Balance[[#This Row],[Book Value]]</f>
        <v>0</v>
      </c>
    </row>
    <row r="84" spans="2:8" x14ac:dyDescent="0.25">
      <c r="B84" s="100" t="str">
        <f>Rates[[#This Row],[Token]]</f>
        <v>RVN</v>
      </c>
      <c r="C84" s="101">
        <f>SUMIF(Register[IN Token],Balance[[#This Row],[Token]],Register[IN Quantity])-SUMIF(Register[OUT Token],Balance[[#This Row],[Token]],Register[OUT Quantity])</f>
        <v>0</v>
      </c>
      <c r="D84" s="101">
        <f>SUMIF(Register[IN Token],Balance[[#This Row],[Token]],Register[IN Quantity])</f>
        <v>0</v>
      </c>
      <c r="E84" s="101">
        <f>SUMIF(Register[OUT Token],Balance[[#This Row],[Token]],Register[OUT Quantity])</f>
        <v>0</v>
      </c>
      <c r="F84" s="101">
        <f t="array" aca="1" ref="F8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4" s="101">
        <f>INDEX(Rates[],MATCH(Balance[[#This Row],[Token]],Rates[Token],0),3)*Balance[[#This Row],[Balance]]</f>
        <v>0</v>
      </c>
      <c r="H84" s="102">
        <f ca="1">Balance[[#This Row],[Market Value]]-Balance[[#This Row],[Book Value]]</f>
        <v>0</v>
      </c>
    </row>
    <row r="85" spans="2:8" x14ac:dyDescent="0.25">
      <c r="B85" s="100" t="str">
        <f>Rates[[#This Row],[Token]]</f>
        <v>SNT</v>
      </c>
      <c r="C85" s="101">
        <f>SUMIF(Register[IN Token],Balance[[#This Row],[Token]],Register[IN Quantity])-SUMIF(Register[OUT Token],Balance[[#This Row],[Token]],Register[OUT Quantity])</f>
        <v>0</v>
      </c>
      <c r="D85" s="101">
        <f>SUMIF(Register[IN Token],Balance[[#This Row],[Token]],Register[IN Quantity])</f>
        <v>0</v>
      </c>
      <c r="E85" s="101">
        <f>SUMIF(Register[OUT Token],Balance[[#This Row],[Token]],Register[OUT Quantity])</f>
        <v>0</v>
      </c>
      <c r="F85" s="101">
        <f t="array" aca="1" ref="F8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5" s="101">
        <f>INDEX(Rates[],MATCH(Balance[[#This Row],[Token]],Rates[Token],0),3)*Balance[[#This Row],[Balance]]</f>
        <v>0</v>
      </c>
      <c r="H85" s="102">
        <f ca="1">Balance[[#This Row],[Market Value]]-Balance[[#This Row],[Book Value]]</f>
        <v>0</v>
      </c>
    </row>
    <row r="86" spans="2:8" x14ac:dyDescent="0.25">
      <c r="B86" s="100" t="str">
        <f>Rates[[#This Row],[Token]]</f>
        <v>ZIL</v>
      </c>
      <c r="C86" s="101">
        <f>SUMIF(Register[IN Token],Balance[[#This Row],[Token]],Register[IN Quantity])-SUMIF(Register[OUT Token],Balance[[#This Row],[Token]],Register[OUT Quantity])</f>
        <v>0</v>
      </c>
      <c r="D86" s="101">
        <f>SUMIF(Register[IN Token],Balance[[#This Row],[Token]],Register[IN Quantity])</f>
        <v>0</v>
      </c>
      <c r="E86" s="101">
        <f>SUMIF(Register[OUT Token],Balance[[#This Row],[Token]],Register[OUT Quantity])</f>
        <v>0</v>
      </c>
      <c r="F86" s="101">
        <f t="array" aca="1" ref="F8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6" s="101">
        <f>INDEX(Rates[],MATCH(Balance[[#This Row],[Token]],Rates[Token],0),3)*Balance[[#This Row],[Balance]]</f>
        <v>0</v>
      </c>
      <c r="H86" s="102">
        <f ca="1">Balance[[#This Row],[Market Value]]-Balance[[#This Row],[Book Value]]</f>
        <v>0</v>
      </c>
    </row>
    <row r="87" spans="2:8" x14ac:dyDescent="0.25">
      <c r="B87" s="100" t="str">
        <f>Rates[[#This Row],[Token]]</f>
        <v>AOA</v>
      </c>
      <c r="C87" s="101">
        <f>SUMIF(Register[IN Token],Balance[[#This Row],[Token]],Register[IN Quantity])-SUMIF(Register[OUT Token],Balance[[#This Row],[Token]],Register[OUT Quantity])</f>
        <v>0</v>
      </c>
      <c r="D87" s="101">
        <f>SUMIF(Register[IN Token],Balance[[#This Row],[Token]],Register[IN Quantity])</f>
        <v>0</v>
      </c>
      <c r="E87" s="101">
        <f>SUMIF(Register[OUT Token],Balance[[#This Row],[Token]],Register[OUT Quantity])</f>
        <v>0</v>
      </c>
      <c r="F87" s="101">
        <f t="array" aca="1" ref="F8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7" s="101">
        <f>INDEX(Rates[],MATCH(Balance[[#This Row],[Token]],Rates[Token],0),3)*Balance[[#This Row],[Balance]]</f>
        <v>0</v>
      </c>
      <c r="H87" s="102">
        <f ca="1">Balance[[#This Row],[Market Value]]-Balance[[#This Row],[Book Value]]</f>
        <v>0</v>
      </c>
    </row>
    <row r="88" spans="2:8" x14ac:dyDescent="0.25">
      <c r="B88" s="100" t="str">
        <f>Rates[[#This Row],[Token]]</f>
        <v>TRX</v>
      </c>
      <c r="C88" s="101">
        <f>SUMIF(Register[IN Token],Balance[[#This Row],[Token]],Register[IN Quantity])-SUMIF(Register[OUT Token],Balance[[#This Row],[Token]],Register[OUT Quantity])</f>
        <v>0</v>
      </c>
      <c r="D88" s="101">
        <f>SUMIF(Register[IN Token],Balance[[#This Row],[Token]],Register[IN Quantity])</f>
        <v>0</v>
      </c>
      <c r="E88" s="101">
        <f>SUMIF(Register[OUT Token],Balance[[#This Row],[Token]],Register[OUT Quantity])</f>
        <v>0</v>
      </c>
      <c r="F88" s="101">
        <f t="array" aca="1" ref="F8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8" s="101">
        <f>INDEX(Rates[],MATCH(Balance[[#This Row],[Token]],Rates[Token],0),3)*Balance[[#This Row],[Balance]]</f>
        <v>0</v>
      </c>
      <c r="H88" s="102">
        <f ca="1">Balance[[#This Row],[Market Value]]-Balance[[#This Row],[Book Value]]</f>
        <v>0</v>
      </c>
    </row>
    <row r="89" spans="2:8" x14ac:dyDescent="0.25">
      <c r="B89" s="100" t="str">
        <f>Rates[[#This Row],[Token]]</f>
        <v>DGB</v>
      </c>
      <c r="C89" s="101">
        <f>SUMIF(Register[IN Token],Balance[[#This Row],[Token]],Register[IN Quantity])-SUMIF(Register[OUT Token],Balance[[#This Row],[Token]],Register[OUT Quantity])</f>
        <v>0</v>
      </c>
      <c r="D89" s="101">
        <f>SUMIF(Register[IN Token],Balance[[#This Row],[Token]],Register[IN Quantity])</f>
        <v>0</v>
      </c>
      <c r="E89" s="101">
        <f>SUMIF(Register[OUT Token],Balance[[#This Row],[Token]],Register[OUT Quantity])</f>
        <v>0</v>
      </c>
      <c r="F89" s="101">
        <f t="array" aca="1" ref="F8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9" s="101">
        <f>INDEX(Rates[],MATCH(Balance[[#This Row],[Token]],Rates[Token],0),3)*Balance[[#This Row],[Balance]]</f>
        <v>0</v>
      </c>
      <c r="H89" s="102">
        <f ca="1">Balance[[#This Row],[Market Value]]-Balance[[#This Row],[Book Value]]</f>
        <v>0</v>
      </c>
    </row>
    <row r="90" spans="2:8" x14ac:dyDescent="0.25">
      <c r="B90" s="100" t="str">
        <f>Rates[[#This Row],[Token]]</f>
        <v>ETN</v>
      </c>
      <c r="C90" s="101">
        <f>SUMIF(Register[IN Token],Balance[[#This Row],[Token]],Register[IN Quantity])-SUMIF(Register[OUT Token],Balance[[#This Row],[Token]],Register[OUT Quantity])</f>
        <v>0</v>
      </c>
      <c r="D90" s="101">
        <f>SUMIF(Register[IN Token],Balance[[#This Row],[Token]],Register[IN Quantity])</f>
        <v>0</v>
      </c>
      <c r="E90" s="101">
        <f>SUMIF(Register[OUT Token],Balance[[#This Row],[Token]],Register[OUT Quantity])</f>
        <v>0</v>
      </c>
      <c r="F90" s="101">
        <f t="array" aca="1" ref="F9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0" s="101">
        <f>INDEX(Rates[],MATCH(Balance[[#This Row],[Token]],Rates[Token],0),3)*Balance[[#This Row],[Balance]]</f>
        <v>0</v>
      </c>
      <c r="H90" s="102">
        <f ca="1">Balance[[#This Row],[Market Value]]-Balance[[#This Row],[Book Value]]</f>
        <v>0</v>
      </c>
    </row>
    <row r="91" spans="2:8" x14ac:dyDescent="0.25">
      <c r="B91" s="100" t="str">
        <f>Rates[[#This Row],[Token]]</f>
        <v>XVG</v>
      </c>
      <c r="C91" s="101">
        <f>SUMIF(Register[IN Token],Balance[[#This Row],[Token]],Register[IN Quantity])-SUMIF(Register[OUT Token],Balance[[#This Row],[Token]],Register[OUT Quantity])</f>
        <v>0</v>
      </c>
      <c r="D91" s="101">
        <f>SUMIF(Register[IN Token],Balance[[#This Row],[Token]],Register[IN Quantity])</f>
        <v>0</v>
      </c>
      <c r="E91" s="101">
        <f>SUMIF(Register[OUT Token],Balance[[#This Row],[Token]],Register[OUT Quantity])</f>
        <v>0</v>
      </c>
      <c r="F91" s="101">
        <f t="array" aca="1" ref="F9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1" s="101">
        <f>INDEX(Rates[],MATCH(Balance[[#This Row],[Token]],Rates[Token],0),3)*Balance[[#This Row],[Balance]]</f>
        <v>0</v>
      </c>
      <c r="H91" s="102">
        <f ca="1">Balance[[#This Row],[Market Value]]-Balance[[#This Row],[Book Value]]</f>
        <v>0</v>
      </c>
    </row>
    <row r="92" spans="2:8" x14ac:dyDescent="0.25">
      <c r="B92" s="100" t="str">
        <f>Rates[[#This Row],[Token]]</f>
        <v>FUN</v>
      </c>
      <c r="C92" s="101">
        <f>SUMIF(Register[IN Token],Balance[[#This Row],[Token]],Register[IN Quantity])-SUMIF(Register[OUT Token],Balance[[#This Row],[Token]],Register[OUT Quantity])</f>
        <v>0</v>
      </c>
      <c r="D92" s="101">
        <f>SUMIF(Register[IN Token],Balance[[#This Row],[Token]],Register[IN Quantity])</f>
        <v>0</v>
      </c>
      <c r="E92" s="101">
        <f>SUMIF(Register[OUT Token],Balance[[#This Row],[Token]],Register[OUT Quantity])</f>
        <v>0</v>
      </c>
      <c r="F92" s="101">
        <f t="array" aca="1" ref="F9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2" s="101">
        <f>INDEX(Rates[],MATCH(Balance[[#This Row],[Token]],Rates[Token],0),3)*Balance[[#This Row],[Balance]]</f>
        <v>0</v>
      </c>
      <c r="H92" s="102">
        <f ca="1">Balance[[#This Row],[Market Value]]-Balance[[#This Row],[Book Value]]</f>
        <v>0</v>
      </c>
    </row>
    <row r="93" spans="2:8" x14ac:dyDescent="0.25">
      <c r="B93" s="100" t="str">
        <f>Rates[[#This Row],[Token]]</f>
        <v>IOST</v>
      </c>
      <c r="C93" s="101">
        <f>SUMIF(Register[IN Token],Balance[[#This Row],[Token]],Register[IN Quantity])-SUMIF(Register[OUT Token],Balance[[#This Row],[Token]],Register[OUT Quantity])</f>
        <v>0</v>
      </c>
      <c r="D93" s="101">
        <f>SUMIF(Register[IN Token],Balance[[#This Row],[Token]],Register[IN Quantity])</f>
        <v>0</v>
      </c>
      <c r="E93" s="101">
        <f>SUMIF(Register[OUT Token],Balance[[#This Row],[Token]],Register[OUT Quantity])</f>
        <v>0</v>
      </c>
      <c r="F93" s="101">
        <f t="array" aca="1" ref="F9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3" s="101">
        <f>INDEX(Rates[],MATCH(Balance[[#This Row],[Token]],Rates[Token],0),3)*Balance[[#This Row],[Balance]]</f>
        <v>0</v>
      </c>
      <c r="H93" s="102">
        <f ca="1">Balance[[#This Row],[Market Value]]-Balance[[#This Row],[Book Value]]</f>
        <v>0</v>
      </c>
    </row>
    <row r="94" spans="2:8" x14ac:dyDescent="0.25">
      <c r="B94" s="100" t="str">
        <f>Rates[[#This Row],[Token]]</f>
        <v>VET</v>
      </c>
      <c r="C94" s="101">
        <f>SUMIF(Register[IN Token],Balance[[#This Row],[Token]],Register[IN Quantity])-SUMIF(Register[OUT Token],Balance[[#This Row],[Token]],Register[OUT Quantity])</f>
        <v>0</v>
      </c>
      <c r="D94" s="101">
        <f>SUMIF(Register[IN Token],Balance[[#This Row],[Token]],Register[IN Quantity])</f>
        <v>0</v>
      </c>
      <c r="E94" s="101">
        <f>SUMIF(Register[OUT Token],Balance[[#This Row],[Token]],Register[OUT Quantity])</f>
        <v>0</v>
      </c>
      <c r="F94" s="101">
        <f t="array" aca="1" ref="F9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4" s="101">
        <f>INDEX(Rates[],MATCH(Balance[[#This Row],[Token]],Rates[Token],0),3)*Balance[[#This Row],[Balance]]</f>
        <v>0</v>
      </c>
      <c r="H94" s="102">
        <f ca="1">Balance[[#This Row],[Market Value]]-Balance[[#This Row],[Book Value]]</f>
        <v>0</v>
      </c>
    </row>
    <row r="95" spans="2:8" x14ac:dyDescent="0.25">
      <c r="B95" s="100" t="str">
        <f>Rates[[#This Row],[Token]]</f>
        <v>SC</v>
      </c>
      <c r="C95" s="101">
        <f>SUMIF(Register[IN Token],Balance[[#This Row],[Token]],Register[IN Quantity])-SUMIF(Register[OUT Token],Balance[[#This Row],[Token]],Register[OUT Quantity])</f>
        <v>0</v>
      </c>
      <c r="D95" s="101">
        <f>SUMIF(Register[IN Token],Balance[[#This Row],[Token]],Register[IN Quantity])</f>
        <v>0</v>
      </c>
      <c r="E95" s="101">
        <f>SUMIF(Register[OUT Token],Balance[[#This Row],[Token]],Register[OUT Quantity])</f>
        <v>0</v>
      </c>
      <c r="F95" s="101">
        <f t="array" aca="1" ref="F9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5" s="101">
        <f>INDEX(Rates[],MATCH(Balance[[#This Row],[Token]],Rates[Token],0),3)*Balance[[#This Row],[Balance]]</f>
        <v>0</v>
      </c>
      <c r="H95" s="102">
        <f ca="1">Balance[[#This Row],[Market Value]]-Balance[[#This Row],[Book Value]]</f>
        <v>0</v>
      </c>
    </row>
    <row r="96" spans="2:8" x14ac:dyDescent="0.25">
      <c r="B96" s="100" t="str">
        <f>Rates[[#This Row],[Token]]</f>
        <v>DOGE</v>
      </c>
      <c r="C96" s="101">
        <f>SUMIF(Register[IN Token],Balance[[#This Row],[Token]],Register[IN Quantity])-SUMIF(Register[OUT Token],Balance[[#This Row],[Token]],Register[OUT Quantity])</f>
        <v>0</v>
      </c>
      <c r="D96" s="101">
        <f>SUMIF(Register[IN Token],Balance[[#This Row],[Token]],Register[IN Quantity])</f>
        <v>0</v>
      </c>
      <c r="E96" s="101">
        <f>SUMIF(Register[OUT Token],Balance[[#This Row],[Token]],Register[OUT Quantity])</f>
        <v>0</v>
      </c>
      <c r="F96" s="101">
        <f t="array" aca="1" ref="F9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6" s="101">
        <f>INDEX(Rates[],MATCH(Balance[[#This Row],[Token]],Rates[Token],0),3)*Balance[[#This Row],[Balance]]</f>
        <v>0</v>
      </c>
      <c r="H96" s="102">
        <f ca="1">Balance[[#This Row],[Market Value]]-Balance[[#This Row],[Book Value]]</f>
        <v>0</v>
      </c>
    </row>
    <row r="97" spans="2:8" x14ac:dyDescent="0.25">
      <c r="B97" s="100" t="str">
        <f>Rates[[#This Row],[Token]]</f>
        <v>DROP</v>
      </c>
      <c r="C97" s="101">
        <f>SUMIF(Register[IN Token],Balance[[#This Row],[Token]],Register[IN Quantity])-SUMIF(Register[OUT Token],Balance[[#This Row],[Token]],Register[OUT Quantity])</f>
        <v>0</v>
      </c>
      <c r="D97" s="101">
        <f>SUMIF(Register[IN Token],Balance[[#This Row],[Token]],Register[IN Quantity])</f>
        <v>0</v>
      </c>
      <c r="E97" s="101">
        <f>SUMIF(Register[OUT Token],Balance[[#This Row],[Token]],Register[OUT Quantity])</f>
        <v>0</v>
      </c>
      <c r="F97" s="101">
        <f t="array" aca="1" ref="F9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7" s="101">
        <f>INDEX(Rates[],MATCH(Balance[[#This Row],[Token]],Rates[Token],0),3)*Balance[[#This Row],[Balance]]</f>
        <v>0</v>
      </c>
      <c r="H97" s="102">
        <f ca="1">Balance[[#This Row],[Market Value]]-Balance[[#This Row],[Book Value]]</f>
        <v>0</v>
      </c>
    </row>
    <row r="98" spans="2:8" x14ac:dyDescent="0.25">
      <c r="B98" s="100" t="str">
        <f>Rates[[#This Row],[Token]]</f>
        <v>RDD</v>
      </c>
      <c r="C98" s="101">
        <f>SUMIF(Register[IN Token],Balance[[#This Row],[Token]],Register[IN Quantity])-SUMIF(Register[OUT Token],Balance[[#This Row],[Token]],Register[OUT Quantity])</f>
        <v>0</v>
      </c>
      <c r="D98" s="101">
        <f>SUMIF(Register[IN Token],Balance[[#This Row],[Token]],Register[IN Quantity])</f>
        <v>0</v>
      </c>
      <c r="E98" s="101">
        <f>SUMIF(Register[OUT Token],Balance[[#This Row],[Token]],Register[OUT Quantity])</f>
        <v>0</v>
      </c>
      <c r="F98" s="101">
        <f t="array" aca="1" ref="F9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8" s="101">
        <f>INDEX(Rates[],MATCH(Balance[[#This Row],[Token]],Rates[Token],0),3)*Balance[[#This Row],[Balance]]</f>
        <v>0</v>
      </c>
      <c r="H98" s="102">
        <f ca="1">Balance[[#This Row],[Market Value]]-Balance[[#This Row],[Book Value]]</f>
        <v>0</v>
      </c>
    </row>
    <row r="99" spans="2:8" x14ac:dyDescent="0.25">
      <c r="B99" s="100" t="str">
        <f>Rates[[#This Row],[Token]]</f>
        <v>NPXS</v>
      </c>
      <c r="C99" s="101">
        <f>SUMIF(Register[IN Token],Balance[[#This Row],[Token]],Register[IN Quantity])-SUMIF(Register[OUT Token],Balance[[#This Row],[Token]],Register[OUT Quantity])</f>
        <v>0</v>
      </c>
      <c r="D99" s="101">
        <f>SUMIF(Register[IN Token],Balance[[#This Row],[Token]],Register[IN Quantity])</f>
        <v>0</v>
      </c>
      <c r="E99" s="101">
        <f>SUMIF(Register[OUT Token],Balance[[#This Row],[Token]],Register[OUT Quantity])</f>
        <v>0</v>
      </c>
      <c r="F99" s="101">
        <f t="array" aca="1" ref="F9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9" s="101">
        <f>INDEX(Rates[],MATCH(Balance[[#This Row],[Token]],Rates[Token],0),3)*Balance[[#This Row],[Balance]]</f>
        <v>0</v>
      </c>
      <c r="H99" s="102">
        <f ca="1">Balance[[#This Row],[Market Value]]-Balance[[#This Row],[Book Value]]</f>
        <v>0</v>
      </c>
    </row>
    <row r="100" spans="2:8" x14ac:dyDescent="0.25">
      <c r="B100" s="100" t="str">
        <f>Rates[[#This Row],[Token]]</f>
        <v>BCN</v>
      </c>
      <c r="C100" s="101">
        <f>SUMIF(Register[IN Token],Balance[[#This Row],[Token]],Register[IN Quantity])-SUMIF(Register[OUT Token],Balance[[#This Row],[Token]],Register[OUT Quantity])</f>
        <v>0</v>
      </c>
      <c r="D100" s="101">
        <f>SUMIF(Register[IN Token],Balance[[#This Row],[Token]],Register[IN Quantity])</f>
        <v>0</v>
      </c>
      <c r="E100" s="101">
        <f>SUMIF(Register[OUT Token],Balance[[#This Row],[Token]],Register[OUT Quantity])</f>
        <v>0</v>
      </c>
      <c r="F100" s="101">
        <f t="array" aca="1" ref="F10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0" s="101">
        <f>INDEX(Rates[],MATCH(Balance[[#This Row],[Token]],Rates[Token],0),3)*Balance[[#This Row],[Balance]]</f>
        <v>0</v>
      </c>
      <c r="H100" s="102">
        <f ca="1">Balance[[#This Row],[Market Value]]-Balance[[#This Row],[Book Value]]</f>
        <v>0</v>
      </c>
    </row>
    <row r="101" spans="2:8" x14ac:dyDescent="0.25">
      <c r="B101" s="100" t="str">
        <f>Rates[[#This Row],[Token]]</f>
        <v>HOT</v>
      </c>
      <c r="C101" s="101">
        <f>SUMIF(Register[IN Token],Balance[[#This Row],[Token]],Register[IN Quantity])-SUMIF(Register[OUT Token],Balance[[#This Row],[Token]],Register[OUT Quantity])</f>
        <v>0</v>
      </c>
      <c r="D101" s="101">
        <f>SUMIF(Register[IN Token],Balance[[#This Row],[Token]],Register[IN Quantity])</f>
        <v>0</v>
      </c>
      <c r="E101" s="101">
        <f>SUMIF(Register[OUT Token],Balance[[#This Row],[Token]],Register[OUT Quantity])</f>
        <v>0</v>
      </c>
      <c r="F101" s="101">
        <f t="array" aca="1" ref="F10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1" s="101">
        <f>INDEX(Rates[],MATCH(Balance[[#This Row],[Token]],Rates[Token],0),3)*Balance[[#This Row],[Balance]]</f>
        <v>0</v>
      </c>
      <c r="H101" s="102">
        <f ca="1">Balance[[#This Row],[Market Value]]-Balance[[#This Row],[Book Value]]</f>
        <v>0</v>
      </c>
    </row>
    <row r="102" spans="2:8" x14ac:dyDescent="0.25">
      <c r="B102" s="103" t="str">
        <f>Rates[[#This Row],[Token]]</f>
        <v>DCN</v>
      </c>
      <c r="C102" s="104">
        <f>SUMIF(Register[IN Token],Balance[[#This Row],[Token]],Register[IN Quantity])-SUMIF(Register[OUT Token],Balance[[#This Row],[Token]],Register[OUT Quantity])</f>
        <v>0</v>
      </c>
      <c r="D102" s="104">
        <f>SUMIF(Register[IN Token],Balance[[#This Row],[Token]],Register[IN Quantity])</f>
        <v>0</v>
      </c>
      <c r="E102" s="104">
        <f>SUMIF(Register[OUT Token],Balance[[#This Row],[Token]],Register[OUT Quantity])</f>
        <v>0</v>
      </c>
      <c r="F102" s="104">
        <f t="array" aca="1" ref="F10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2" s="104">
        <f>INDEX(Rates[],MATCH(Balance[[#This Row],[Token]],Rates[Token],0),3)*Balance[[#This Row],[Balance]]</f>
        <v>0</v>
      </c>
      <c r="H102" s="105">
        <f ca="1">Balance[[#This Row],[Market Value]]-Balance[[#This Row],[Book Value]]</f>
        <v>0</v>
      </c>
    </row>
    <row r="103" spans="2:8" x14ac:dyDescent="0.25">
      <c r="B103" s="138" t="s">
        <v>2</v>
      </c>
      <c r="C103" s="138"/>
      <c r="D103" s="138"/>
      <c r="E103" s="138"/>
      <c r="F103" s="138"/>
      <c r="G103" s="138"/>
      <c r="H103" s="138"/>
    </row>
  </sheetData>
  <conditionalFormatting sqref="H3:H102">
    <cfRule type="cellIs" dxfId="125" priority="2" operator="greaterThan">
      <formula>0</formula>
    </cfRule>
    <cfRule type="cellIs" dxfId="124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7F40-521D-48C3-8E31-8EDDF29E49F6}">
  <sheetPr>
    <tabColor theme="2" tint="-0.749992370372631"/>
  </sheetPr>
  <dimension ref="A1:DA105"/>
  <sheetViews>
    <sheetView showRowColHeaders="0" topLeftCell="B2" workbookViewId="0">
      <pane xSplit="4" ySplit="4" topLeftCell="F6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ColWidth="0" defaultRowHeight="15" zeroHeight="1" x14ac:dyDescent="0.25"/>
  <cols>
    <col min="1" max="1" width="0" hidden="1" customWidth="1"/>
    <col min="2" max="4" width="12.85546875" customWidth="1"/>
    <col min="5" max="5" width="10" hidden="1" customWidth="1"/>
    <col min="6" max="105" width="12.85546875" customWidth="1"/>
    <col min="106" max="16384" width="9.140625" hidden="1"/>
  </cols>
  <sheetData>
    <row r="1" spans="1:105" hidden="1" x14ac:dyDescent="0.25">
      <c r="D1" t="s">
        <v>6</v>
      </c>
      <c r="E1" s="1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</row>
    <row r="2" spans="1:105" x14ac:dyDescent="0.25">
      <c r="B2" s="158" t="s">
        <v>1</v>
      </c>
      <c r="C2" s="158"/>
      <c r="D2" s="5" t="s">
        <v>300</v>
      </c>
      <c r="E2" s="1"/>
      <c r="F2" s="14">
        <f t="array" ref="F2">IFERROR(INDEX(Register[Batch],SMALL(IF(Register[OUT Token]=Token,Register[Batch],""),F1)),"")</f>
        <v>9</v>
      </c>
      <c r="G2" s="15">
        <f t="array" ref="G2">IFERROR(INDEX(Register[Batch],SMALL(IF(Register[OUT Token]=Token,Register[Batch],""),G1)),"")</f>
        <v>10</v>
      </c>
      <c r="H2" s="15">
        <f t="array" ref="H2">IFERROR(INDEX(Register[Batch],SMALL(IF(Register[OUT Token]=Token,Register[Batch],""),H1)),"")</f>
        <v>15</v>
      </c>
      <c r="I2" s="15">
        <f t="array" ref="I2">IFERROR(INDEX(Register[Batch],SMALL(IF(Register[OUT Token]=Token,Register[Batch],""),I1)),"")</f>
        <v>20</v>
      </c>
      <c r="J2" s="15" t="str">
        <f t="array" ref="J2">IFERROR(INDEX(Register[Batch],SMALL(IF(Register[OUT Token]=Token,Register[Batch],""),J1)),"")</f>
        <v/>
      </c>
      <c r="K2" s="15" t="str">
        <f t="array" ref="K2">IFERROR(INDEX(Register[Batch],SMALL(IF(Register[OUT Token]=Token,Register[Batch],""),K1)),"")</f>
        <v/>
      </c>
      <c r="L2" s="15" t="str">
        <f t="array" ref="L2">IFERROR(INDEX(Register[Batch],SMALL(IF(Register[OUT Token]=Token,Register[Batch],""),L1)),"")</f>
        <v/>
      </c>
      <c r="M2" s="15" t="str">
        <f t="array" ref="M2">IFERROR(INDEX(Register[Batch],SMALL(IF(Register[OUT Token]=Token,Register[Batch],""),M1)),"")</f>
        <v/>
      </c>
      <c r="N2" s="15" t="str">
        <f t="array" ref="N2">IFERROR(INDEX(Register[Batch],SMALL(IF(Register[OUT Token]=Token,Register[Batch],""),N1)),"")</f>
        <v/>
      </c>
      <c r="O2" s="15" t="str">
        <f t="array" ref="O2">IFERROR(INDEX(Register[Batch],SMALL(IF(Register[OUT Token]=Token,Register[Batch],""),O1)),"")</f>
        <v/>
      </c>
      <c r="P2" s="15" t="str">
        <f t="array" ref="P2">IFERROR(INDEX(Register[Batch],SMALL(IF(Register[OUT Token]=Token,Register[Batch],""),P1)),"")</f>
        <v/>
      </c>
      <c r="Q2" s="15" t="str">
        <f t="array" ref="Q2">IFERROR(INDEX(Register[Batch],SMALL(IF(Register[OUT Token]=Token,Register[Batch],""),Q1)),"")</f>
        <v/>
      </c>
      <c r="R2" s="15" t="str">
        <f t="array" ref="R2">IFERROR(INDEX(Register[Batch],SMALL(IF(Register[OUT Token]=Token,Register[Batch],""),R1)),"")</f>
        <v/>
      </c>
      <c r="S2" s="15" t="str">
        <f t="array" ref="S2">IFERROR(INDEX(Register[Batch],SMALL(IF(Register[OUT Token]=Token,Register[Batch],""),S1)),"")</f>
        <v/>
      </c>
      <c r="T2" s="15" t="str">
        <f t="array" ref="T2">IFERROR(INDEX(Register[Batch],SMALL(IF(Register[OUT Token]=Token,Register[Batch],""),T1)),"")</f>
        <v/>
      </c>
      <c r="U2" s="15" t="str">
        <f t="array" ref="U2">IFERROR(INDEX(Register[Batch],SMALL(IF(Register[OUT Token]=Token,Register[Batch],""),U1)),"")</f>
        <v/>
      </c>
      <c r="V2" s="15" t="str">
        <f t="array" ref="V2">IFERROR(INDEX(Register[Batch],SMALL(IF(Register[OUT Token]=Token,Register[Batch],""),V1)),"")</f>
        <v/>
      </c>
      <c r="W2" s="15" t="str">
        <f t="array" ref="W2">IFERROR(INDEX(Register[Batch],SMALL(IF(Register[OUT Token]=Token,Register[Batch],""),W1)),"")</f>
        <v/>
      </c>
      <c r="X2" s="15" t="str">
        <f t="array" ref="X2">IFERROR(INDEX(Register[Batch],SMALL(IF(Register[OUT Token]=Token,Register[Batch],""),X1)),"")</f>
        <v/>
      </c>
      <c r="Y2" s="15" t="str">
        <f t="array" ref="Y2">IFERROR(INDEX(Register[Batch],SMALL(IF(Register[OUT Token]=Token,Register[Batch],""),Y1)),"")</f>
        <v/>
      </c>
      <c r="Z2" s="15" t="str">
        <f t="array" ref="Z2">IFERROR(INDEX(Register[Batch],SMALL(IF(Register[OUT Token]=Token,Register[Batch],""),Z1)),"")</f>
        <v/>
      </c>
      <c r="AA2" s="15" t="str">
        <f t="array" ref="AA2">IFERROR(INDEX(Register[Batch],SMALL(IF(Register[OUT Token]=Token,Register[Batch],""),AA1)),"")</f>
        <v/>
      </c>
      <c r="AB2" s="15" t="str">
        <f t="array" ref="AB2">IFERROR(INDEX(Register[Batch],SMALL(IF(Register[OUT Token]=Token,Register[Batch],""),AB1)),"")</f>
        <v/>
      </c>
      <c r="AC2" s="15" t="str">
        <f t="array" ref="AC2">IFERROR(INDEX(Register[Batch],SMALL(IF(Register[OUT Token]=Token,Register[Batch],""),AC1)),"")</f>
        <v/>
      </c>
      <c r="AD2" s="15" t="str">
        <f t="array" ref="AD2">IFERROR(INDEX(Register[Batch],SMALL(IF(Register[OUT Token]=Token,Register[Batch],""),AD1)),"")</f>
        <v/>
      </c>
      <c r="AE2" s="15" t="str">
        <f t="array" ref="AE2">IFERROR(INDEX(Register[Batch],SMALL(IF(Register[OUT Token]=Token,Register[Batch],""),AE1)),"")</f>
        <v/>
      </c>
      <c r="AF2" s="15" t="str">
        <f t="array" ref="AF2">IFERROR(INDEX(Register[Batch],SMALL(IF(Register[OUT Token]=Token,Register[Batch],""),AF1)),"")</f>
        <v/>
      </c>
      <c r="AG2" s="15" t="str">
        <f t="array" ref="AG2">IFERROR(INDEX(Register[Batch],SMALL(IF(Register[OUT Token]=Token,Register[Batch],""),AG1)),"")</f>
        <v/>
      </c>
      <c r="AH2" s="15" t="str">
        <f t="array" ref="AH2">IFERROR(INDEX(Register[Batch],SMALL(IF(Register[OUT Token]=Token,Register[Batch],""),AH1)),"")</f>
        <v/>
      </c>
      <c r="AI2" s="15" t="str">
        <f t="array" ref="AI2">IFERROR(INDEX(Register[Batch],SMALL(IF(Register[OUT Token]=Token,Register[Batch],""),AI1)),"")</f>
        <v/>
      </c>
      <c r="AJ2" s="15" t="str">
        <f t="array" ref="AJ2">IFERROR(INDEX(Register[Batch],SMALL(IF(Register[OUT Token]=Token,Register[Batch],""),AJ1)),"")</f>
        <v/>
      </c>
      <c r="AK2" s="15" t="str">
        <f t="array" ref="AK2">IFERROR(INDEX(Register[Batch],SMALL(IF(Register[OUT Token]=Token,Register[Batch],""),AK1)),"")</f>
        <v/>
      </c>
      <c r="AL2" s="15" t="str">
        <f t="array" ref="AL2">IFERROR(INDEX(Register[Batch],SMALL(IF(Register[OUT Token]=Token,Register[Batch],""),AL1)),"")</f>
        <v/>
      </c>
      <c r="AM2" s="15" t="str">
        <f t="array" ref="AM2">IFERROR(INDEX(Register[Batch],SMALL(IF(Register[OUT Token]=Token,Register[Batch],""),AM1)),"")</f>
        <v/>
      </c>
      <c r="AN2" s="15" t="str">
        <f t="array" ref="AN2">IFERROR(INDEX(Register[Batch],SMALL(IF(Register[OUT Token]=Token,Register[Batch],""),AN1)),"")</f>
        <v/>
      </c>
      <c r="AO2" s="15" t="str">
        <f t="array" ref="AO2">IFERROR(INDEX(Register[Batch],SMALL(IF(Register[OUT Token]=Token,Register[Batch],""),AO1)),"")</f>
        <v/>
      </c>
      <c r="AP2" s="15" t="str">
        <f t="array" ref="AP2">IFERROR(INDEX(Register[Batch],SMALL(IF(Register[OUT Token]=Token,Register[Batch],""),AP1)),"")</f>
        <v/>
      </c>
      <c r="AQ2" s="15" t="str">
        <f t="array" ref="AQ2">IFERROR(INDEX(Register[Batch],SMALL(IF(Register[OUT Token]=Token,Register[Batch],""),AQ1)),"")</f>
        <v/>
      </c>
      <c r="AR2" s="15" t="str">
        <f t="array" ref="AR2">IFERROR(INDEX(Register[Batch],SMALL(IF(Register[OUT Token]=Token,Register[Batch],""),AR1)),"")</f>
        <v/>
      </c>
      <c r="AS2" s="15" t="str">
        <f t="array" ref="AS2">IFERROR(INDEX(Register[Batch],SMALL(IF(Register[OUT Token]=Token,Register[Batch],""),AS1)),"")</f>
        <v/>
      </c>
      <c r="AT2" s="15" t="str">
        <f t="array" ref="AT2">IFERROR(INDEX(Register[Batch],SMALL(IF(Register[OUT Token]=Token,Register[Batch],""),AT1)),"")</f>
        <v/>
      </c>
      <c r="AU2" s="15" t="str">
        <f t="array" ref="AU2">IFERROR(INDEX(Register[Batch],SMALL(IF(Register[OUT Token]=Token,Register[Batch],""),AU1)),"")</f>
        <v/>
      </c>
      <c r="AV2" s="15" t="str">
        <f t="array" ref="AV2">IFERROR(INDEX(Register[Batch],SMALL(IF(Register[OUT Token]=Token,Register[Batch],""),AV1)),"")</f>
        <v/>
      </c>
      <c r="AW2" s="15" t="str">
        <f t="array" ref="AW2">IFERROR(INDEX(Register[Batch],SMALL(IF(Register[OUT Token]=Token,Register[Batch],""),AW1)),"")</f>
        <v/>
      </c>
      <c r="AX2" s="15" t="str">
        <f t="array" ref="AX2">IFERROR(INDEX(Register[Batch],SMALL(IF(Register[OUT Token]=Token,Register[Batch],""),AX1)),"")</f>
        <v/>
      </c>
      <c r="AY2" s="15" t="str">
        <f t="array" ref="AY2">IFERROR(INDEX(Register[Batch],SMALL(IF(Register[OUT Token]=Token,Register[Batch],""),AY1)),"")</f>
        <v/>
      </c>
      <c r="AZ2" s="15" t="str">
        <f t="array" ref="AZ2">IFERROR(INDEX(Register[Batch],SMALL(IF(Register[OUT Token]=Token,Register[Batch],""),AZ1)),"")</f>
        <v/>
      </c>
      <c r="BA2" s="15" t="str">
        <f t="array" ref="BA2">IFERROR(INDEX(Register[Batch],SMALL(IF(Register[OUT Token]=Token,Register[Batch],""),BA1)),"")</f>
        <v/>
      </c>
      <c r="BB2" s="15" t="str">
        <f t="array" ref="BB2">IFERROR(INDEX(Register[Batch],SMALL(IF(Register[OUT Token]=Token,Register[Batch],""),BB1)),"")</f>
        <v/>
      </c>
      <c r="BC2" s="15" t="str">
        <f t="array" ref="BC2">IFERROR(INDEX(Register[Batch],SMALL(IF(Register[OUT Token]=Token,Register[Batch],""),BC1)),"")</f>
        <v/>
      </c>
      <c r="BD2" s="15" t="str">
        <f t="array" ref="BD2">IFERROR(INDEX(Register[Batch],SMALL(IF(Register[OUT Token]=Token,Register[Batch],""),BD1)),"")</f>
        <v/>
      </c>
      <c r="BE2" s="15" t="str">
        <f t="array" ref="BE2">IFERROR(INDEX(Register[Batch],SMALL(IF(Register[OUT Token]=Token,Register[Batch],""),BE1)),"")</f>
        <v/>
      </c>
      <c r="BF2" s="15" t="str">
        <f t="array" ref="BF2">IFERROR(INDEX(Register[Batch],SMALL(IF(Register[OUT Token]=Token,Register[Batch],""),BF1)),"")</f>
        <v/>
      </c>
      <c r="BG2" s="15" t="str">
        <f t="array" ref="BG2">IFERROR(INDEX(Register[Batch],SMALL(IF(Register[OUT Token]=Token,Register[Batch],""),BG1)),"")</f>
        <v/>
      </c>
      <c r="BH2" s="15" t="str">
        <f t="array" ref="BH2">IFERROR(INDEX(Register[Batch],SMALL(IF(Register[OUT Token]=Token,Register[Batch],""),BH1)),"")</f>
        <v/>
      </c>
      <c r="BI2" s="15" t="str">
        <f t="array" ref="BI2">IFERROR(INDEX(Register[Batch],SMALL(IF(Register[OUT Token]=Token,Register[Batch],""),BI1)),"")</f>
        <v/>
      </c>
      <c r="BJ2" s="15" t="str">
        <f t="array" ref="BJ2">IFERROR(INDEX(Register[Batch],SMALL(IF(Register[OUT Token]=Token,Register[Batch],""),BJ1)),"")</f>
        <v/>
      </c>
      <c r="BK2" s="15" t="str">
        <f t="array" ref="BK2">IFERROR(INDEX(Register[Batch],SMALL(IF(Register[OUT Token]=Token,Register[Batch],""),BK1)),"")</f>
        <v/>
      </c>
      <c r="BL2" s="15" t="str">
        <f t="array" ref="BL2">IFERROR(INDEX(Register[Batch],SMALL(IF(Register[OUT Token]=Token,Register[Batch],""),BL1)),"")</f>
        <v/>
      </c>
      <c r="BM2" s="15" t="str">
        <f t="array" ref="BM2">IFERROR(INDEX(Register[Batch],SMALL(IF(Register[OUT Token]=Token,Register[Batch],""),BM1)),"")</f>
        <v/>
      </c>
      <c r="BN2" s="15" t="str">
        <f t="array" ref="BN2">IFERROR(INDEX(Register[Batch],SMALL(IF(Register[OUT Token]=Token,Register[Batch],""),BN1)),"")</f>
        <v/>
      </c>
      <c r="BO2" s="15" t="str">
        <f t="array" ref="BO2">IFERROR(INDEX(Register[Batch],SMALL(IF(Register[OUT Token]=Token,Register[Batch],""),BO1)),"")</f>
        <v/>
      </c>
      <c r="BP2" s="15" t="str">
        <f t="array" ref="BP2">IFERROR(INDEX(Register[Batch],SMALL(IF(Register[OUT Token]=Token,Register[Batch],""),BP1)),"")</f>
        <v/>
      </c>
      <c r="BQ2" s="15" t="str">
        <f t="array" ref="BQ2">IFERROR(INDEX(Register[Batch],SMALL(IF(Register[OUT Token]=Token,Register[Batch],""),BQ1)),"")</f>
        <v/>
      </c>
      <c r="BR2" s="15" t="str">
        <f t="array" ref="BR2">IFERROR(INDEX(Register[Batch],SMALL(IF(Register[OUT Token]=Token,Register[Batch],""),BR1)),"")</f>
        <v/>
      </c>
      <c r="BS2" s="15" t="str">
        <f t="array" ref="BS2">IFERROR(INDEX(Register[Batch],SMALL(IF(Register[OUT Token]=Token,Register[Batch],""),BS1)),"")</f>
        <v/>
      </c>
      <c r="BT2" s="15" t="str">
        <f t="array" ref="BT2">IFERROR(INDEX(Register[Batch],SMALL(IF(Register[OUT Token]=Token,Register[Batch],""),BT1)),"")</f>
        <v/>
      </c>
      <c r="BU2" s="15" t="str">
        <f t="array" ref="BU2">IFERROR(INDEX(Register[Batch],SMALL(IF(Register[OUT Token]=Token,Register[Batch],""),BU1)),"")</f>
        <v/>
      </c>
      <c r="BV2" s="15" t="str">
        <f t="array" ref="BV2">IFERROR(INDEX(Register[Batch],SMALL(IF(Register[OUT Token]=Token,Register[Batch],""),BV1)),"")</f>
        <v/>
      </c>
      <c r="BW2" s="15" t="str">
        <f t="array" ref="BW2">IFERROR(INDEX(Register[Batch],SMALL(IF(Register[OUT Token]=Token,Register[Batch],""),BW1)),"")</f>
        <v/>
      </c>
      <c r="BX2" s="15" t="str">
        <f t="array" ref="BX2">IFERROR(INDEX(Register[Batch],SMALL(IF(Register[OUT Token]=Token,Register[Batch],""),BX1)),"")</f>
        <v/>
      </c>
      <c r="BY2" s="15" t="str">
        <f t="array" ref="BY2">IFERROR(INDEX(Register[Batch],SMALL(IF(Register[OUT Token]=Token,Register[Batch],""),BY1)),"")</f>
        <v/>
      </c>
      <c r="BZ2" s="15" t="str">
        <f t="array" ref="BZ2">IFERROR(INDEX(Register[Batch],SMALL(IF(Register[OUT Token]=Token,Register[Batch],""),BZ1)),"")</f>
        <v/>
      </c>
      <c r="CA2" s="15" t="str">
        <f t="array" ref="CA2">IFERROR(INDEX(Register[Batch],SMALL(IF(Register[OUT Token]=Token,Register[Batch],""),CA1)),"")</f>
        <v/>
      </c>
      <c r="CB2" s="15" t="str">
        <f t="array" ref="CB2">IFERROR(INDEX(Register[Batch],SMALL(IF(Register[OUT Token]=Token,Register[Batch],""),CB1)),"")</f>
        <v/>
      </c>
      <c r="CC2" s="15" t="str">
        <f t="array" ref="CC2">IFERROR(INDEX(Register[Batch],SMALL(IF(Register[OUT Token]=Token,Register[Batch],""),CC1)),"")</f>
        <v/>
      </c>
      <c r="CD2" s="15" t="str">
        <f t="array" ref="CD2">IFERROR(INDEX(Register[Batch],SMALL(IF(Register[OUT Token]=Token,Register[Batch],""),CD1)),"")</f>
        <v/>
      </c>
      <c r="CE2" s="15" t="str">
        <f t="array" ref="CE2">IFERROR(INDEX(Register[Batch],SMALL(IF(Register[OUT Token]=Token,Register[Batch],""),CE1)),"")</f>
        <v/>
      </c>
      <c r="CF2" s="15" t="str">
        <f t="array" ref="CF2">IFERROR(INDEX(Register[Batch],SMALL(IF(Register[OUT Token]=Token,Register[Batch],""),CF1)),"")</f>
        <v/>
      </c>
      <c r="CG2" s="15" t="str">
        <f t="array" ref="CG2">IFERROR(INDEX(Register[Batch],SMALL(IF(Register[OUT Token]=Token,Register[Batch],""),CG1)),"")</f>
        <v/>
      </c>
      <c r="CH2" s="15" t="str">
        <f t="array" ref="CH2">IFERROR(INDEX(Register[Batch],SMALL(IF(Register[OUT Token]=Token,Register[Batch],""),CH1)),"")</f>
        <v/>
      </c>
      <c r="CI2" s="15" t="str">
        <f t="array" ref="CI2">IFERROR(INDEX(Register[Batch],SMALL(IF(Register[OUT Token]=Token,Register[Batch],""),CI1)),"")</f>
        <v/>
      </c>
      <c r="CJ2" s="15" t="str">
        <f t="array" ref="CJ2">IFERROR(INDEX(Register[Batch],SMALL(IF(Register[OUT Token]=Token,Register[Batch],""),CJ1)),"")</f>
        <v/>
      </c>
      <c r="CK2" s="15" t="str">
        <f t="array" ref="CK2">IFERROR(INDEX(Register[Batch],SMALL(IF(Register[OUT Token]=Token,Register[Batch],""),CK1)),"")</f>
        <v/>
      </c>
      <c r="CL2" s="15" t="str">
        <f t="array" ref="CL2">IFERROR(INDEX(Register[Batch],SMALL(IF(Register[OUT Token]=Token,Register[Batch],""),CL1)),"")</f>
        <v/>
      </c>
      <c r="CM2" s="15" t="str">
        <f t="array" ref="CM2">IFERROR(INDEX(Register[Batch],SMALL(IF(Register[OUT Token]=Token,Register[Batch],""),CM1)),"")</f>
        <v/>
      </c>
      <c r="CN2" s="15" t="str">
        <f t="array" ref="CN2">IFERROR(INDEX(Register[Batch],SMALL(IF(Register[OUT Token]=Token,Register[Batch],""),CN1)),"")</f>
        <v/>
      </c>
      <c r="CO2" s="15" t="str">
        <f t="array" ref="CO2">IFERROR(INDEX(Register[Batch],SMALL(IF(Register[OUT Token]=Token,Register[Batch],""),CO1)),"")</f>
        <v/>
      </c>
      <c r="CP2" s="15" t="str">
        <f t="array" ref="CP2">IFERROR(INDEX(Register[Batch],SMALL(IF(Register[OUT Token]=Token,Register[Batch],""),CP1)),"")</f>
        <v/>
      </c>
      <c r="CQ2" s="15" t="str">
        <f t="array" ref="CQ2">IFERROR(INDEX(Register[Batch],SMALL(IF(Register[OUT Token]=Token,Register[Batch],""),CQ1)),"")</f>
        <v/>
      </c>
      <c r="CR2" s="15" t="str">
        <f t="array" ref="CR2">IFERROR(INDEX(Register[Batch],SMALL(IF(Register[OUT Token]=Token,Register[Batch],""),CR1)),"")</f>
        <v/>
      </c>
      <c r="CS2" s="15" t="str">
        <f t="array" ref="CS2">IFERROR(INDEX(Register[Batch],SMALL(IF(Register[OUT Token]=Token,Register[Batch],""),CS1)),"")</f>
        <v/>
      </c>
      <c r="CT2" s="15" t="str">
        <f t="array" ref="CT2">IFERROR(INDEX(Register[Batch],SMALL(IF(Register[OUT Token]=Token,Register[Batch],""),CT1)),"")</f>
        <v/>
      </c>
      <c r="CU2" s="15" t="str">
        <f t="array" ref="CU2">IFERROR(INDEX(Register[Batch],SMALL(IF(Register[OUT Token]=Token,Register[Batch],""),CU1)),"")</f>
        <v/>
      </c>
      <c r="CV2" s="15" t="str">
        <f t="array" ref="CV2">IFERROR(INDEX(Register[Batch],SMALL(IF(Register[OUT Token]=Token,Register[Batch],""),CV1)),"")</f>
        <v/>
      </c>
      <c r="CW2" s="15" t="str">
        <f t="array" ref="CW2">IFERROR(INDEX(Register[Batch],SMALL(IF(Register[OUT Token]=Token,Register[Batch],""),CW1)),"")</f>
        <v/>
      </c>
      <c r="CX2" s="15" t="str">
        <f t="array" ref="CX2">IFERROR(INDEX(Register[Batch],SMALL(IF(Register[OUT Token]=Token,Register[Batch],""),CX1)),"")</f>
        <v/>
      </c>
      <c r="CY2" s="15" t="str">
        <f t="array" ref="CY2">IFERROR(INDEX(Register[Batch],SMALL(IF(Register[OUT Token]=Token,Register[Batch],""),CY1)),"")</f>
        <v/>
      </c>
      <c r="CZ2" s="15" t="str">
        <f t="array" ref="CZ2">IFERROR(INDEX(Register[Batch],SMALL(IF(Register[OUT Token]=Token,Register[Batch],""),CZ1)),"")</f>
        <v/>
      </c>
      <c r="DA2" s="16" t="str">
        <f t="array" ref="DA2">IFERROR(INDEX(Register[Batch],SMALL(IF(Register[OUT Token]=Token,Register[Batch],""),DA1)),"")</f>
        <v/>
      </c>
    </row>
    <row r="3" spans="1:105" x14ac:dyDescent="0.25">
      <c r="B3" s="158"/>
      <c r="C3" s="158"/>
      <c r="D3" s="5" t="s">
        <v>4</v>
      </c>
      <c r="E3" s="1"/>
      <c r="F3" s="72">
        <f ca="1">IFERROR(SUMPRODUCT(FIFO[Column1],INDIRECT("FIFO[Price]"))/F4,"")</f>
        <v>110.71428571428571</v>
      </c>
      <c r="G3" s="73">
        <f ca="1">IFERROR(SUMPRODUCT(FIFO[Column2],INDIRECT("FIFO[Price]"))/G4,"")</f>
        <v>178.51428571428571</v>
      </c>
      <c r="H3" s="73">
        <f ca="1">IFERROR(SUMPRODUCT(FIFO[Column3],INDIRECT("FIFO[Price]"))/H4,"")</f>
        <v>7629.6</v>
      </c>
      <c r="I3" s="73">
        <f ca="1">IFERROR(SUMPRODUCT(FIFO[Column4],INDIRECT("FIFO[Price]"))/I4,"")</f>
        <v>10141.025641025641</v>
      </c>
      <c r="J3" s="73" t="str">
        <f ca="1">IFERROR(SUMPRODUCT(FIFO[Column5],INDIRECT("FIFO[Price]"))/J4,"")</f>
        <v/>
      </c>
      <c r="K3" s="73" t="str">
        <f ca="1">IFERROR(SUMPRODUCT(FIFO[Column6],INDIRECT("FIFO[Price]"))/K4,"")</f>
        <v/>
      </c>
      <c r="L3" s="73" t="str">
        <f ca="1">IFERROR(SUMPRODUCT(FIFO[Column7],INDIRECT("FIFO[Price]"))/L4,"")</f>
        <v/>
      </c>
      <c r="M3" s="73" t="str">
        <f ca="1">IFERROR(SUMPRODUCT(FIFO[Column8],INDIRECT("FIFO[Price]"))/M4,"")</f>
        <v/>
      </c>
      <c r="N3" s="73" t="str">
        <f ca="1">IFERROR(SUMPRODUCT(FIFO[Column9],INDIRECT("FIFO[Price]"))/N4,"")</f>
        <v/>
      </c>
      <c r="O3" s="73" t="str">
        <f ca="1">IFERROR(SUMPRODUCT(FIFO[Column10],INDIRECT("FIFO[Price]"))/O4,"")</f>
        <v/>
      </c>
      <c r="P3" s="73" t="str">
        <f ca="1">IFERROR(SUMPRODUCT(FIFO[Column11],INDIRECT("FIFO[Price]"))/P4,"")</f>
        <v/>
      </c>
      <c r="Q3" s="73" t="str">
        <f ca="1">IFERROR(SUMPRODUCT(FIFO[Column12],INDIRECT("FIFO[Price]"))/Q4,"")</f>
        <v/>
      </c>
      <c r="R3" s="73" t="str">
        <f ca="1">IFERROR(SUMPRODUCT(FIFO[Column13],INDIRECT("FIFO[Price]"))/R4,"")</f>
        <v/>
      </c>
      <c r="S3" s="73" t="str">
        <f ca="1">IFERROR(SUMPRODUCT(FIFO[Column14],INDIRECT("FIFO[Price]"))/S4,"")</f>
        <v/>
      </c>
      <c r="T3" s="73" t="str">
        <f ca="1">IFERROR(SUMPRODUCT(FIFO[Column15],INDIRECT("FIFO[Price]"))/T4,"")</f>
        <v/>
      </c>
      <c r="U3" s="73" t="str">
        <f ca="1">IFERROR(SUMPRODUCT(FIFO[Column16],INDIRECT("FIFO[Price]"))/U4,"")</f>
        <v/>
      </c>
      <c r="V3" s="73" t="str">
        <f ca="1">IFERROR(SUMPRODUCT(FIFO[Column17],INDIRECT("FIFO[Price]"))/V4,"")</f>
        <v/>
      </c>
      <c r="W3" s="73" t="str">
        <f ca="1">IFERROR(SUMPRODUCT(FIFO[Column18],INDIRECT("FIFO[Price]"))/W4,"")</f>
        <v/>
      </c>
      <c r="X3" s="73" t="str">
        <f ca="1">IFERROR(SUMPRODUCT(FIFO[Column19],INDIRECT("FIFO[Price]"))/X4,"")</f>
        <v/>
      </c>
      <c r="Y3" s="73" t="str">
        <f ca="1">IFERROR(SUMPRODUCT(FIFO[Column20],INDIRECT("FIFO[Price]"))/Y4,"")</f>
        <v/>
      </c>
      <c r="Z3" s="73" t="str">
        <f ca="1">IFERROR(SUMPRODUCT(FIFO[Column21],INDIRECT("FIFO[Price]"))/Z4,"")</f>
        <v/>
      </c>
      <c r="AA3" s="73" t="str">
        <f ca="1">IFERROR(SUMPRODUCT(FIFO[Column22],INDIRECT("FIFO[Price]"))/AA4,"")</f>
        <v/>
      </c>
      <c r="AB3" s="73" t="str">
        <f ca="1">IFERROR(SUMPRODUCT(FIFO[Column23],INDIRECT("FIFO[Price]"))/AB4,"")</f>
        <v/>
      </c>
      <c r="AC3" s="73" t="str">
        <f ca="1">IFERROR(SUMPRODUCT(FIFO[Column24],INDIRECT("FIFO[Price]"))/AC4,"")</f>
        <v/>
      </c>
      <c r="AD3" s="73" t="str">
        <f ca="1">IFERROR(SUMPRODUCT(FIFO[Column25],INDIRECT("FIFO[Price]"))/AD4,"")</f>
        <v/>
      </c>
      <c r="AE3" s="73" t="str">
        <f ca="1">IFERROR(SUMPRODUCT(FIFO[Column26],INDIRECT("FIFO[Price]"))/AE4,"")</f>
        <v/>
      </c>
      <c r="AF3" s="73" t="str">
        <f ca="1">IFERROR(SUMPRODUCT(FIFO[Column27],INDIRECT("FIFO[Price]"))/AF4,"")</f>
        <v/>
      </c>
      <c r="AG3" s="73" t="str">
        <f ca="1">IFERROR(SUMPRODUCT(FIFO[Column28],INDIRECT("FIFO[Price]"))/AG4,"")</f>
        <v/>
      </c>
      <c r="AH3" s="73" t="str">
        <f ca="1">IFERROR(SUMPRODUCT(FIFO[Column29],INDIRECT("FIFO[Price]"))/AH4,"")</f>
        <v/>
      </c>
      <c r="AI3" s="73" t="str">
        <f ca="1">IFERROR(SUMPRODUCT(FIFO[Column30],INDIRECT("FIFO[Price]"))/AI4,"")</f>
        <v/>
      </c>
      <c r="AJ3" s="73" t="str">
        <f ca="1">IFERROR(SUMPRODUCT(FIFO[Column31],INDIRECT("FIFO[Price]"))/AJ4,"")</f>
        <v/>
      </c>
      <c r="AK3" s="73" t="str">
        <f ca="1">IFERROR(SUMPRODUCT(FIFO[Column32],INDIRECT("FIFO[Price]"))/AK4,"")</f>
        <v/>
      </c>
      <c r="AL3" s="73" t="str">
        <f ca="1">IFERROR(SUMPRODUCT(FIFO[Column33],INDIRECT("FIFO[Price]"))/AL4,"")</f>
        <v/>
      </c>
      <c r="AM3" s="73" t="str">
        <f ca="1">IFERROR(SUMPRODUCT(FIFO[Column34],INDIRECT("FIFO[Price]"))/AM4,"")</f>
        <v/>
      </c>
      <c r="AN3" s="73" t="str">
        <f ca="1">IFERROR(SUMPRODUCT(FIFO[Column35],INDIRECT("FIFO[Price]"))/AN4,"")</f>
        <v/>
      </c>
      <c r="AO3" s="73" t="str">
        <f ca="1">IFERROR(SUMPRODUCT(FIFO[Column36],INDIRECT("FIFO[Price]"))/AO4,"")</f>
        <v/>
      </c>
      <c r="AP3" s="73" t="str">
        <f ca="1">IFERROR(SUMPRODUCT(FIFO[Column37],INDIRECT("FIFO[Price]"))/AP4,"")</f>
        <v/>
      </c>
      <c r="AQ3" s="73" t="str">
        <f ca="1">IFERROR(SUMPRODUCT(FIFO[Column38],INDIRECT("FIFO[Price]"))/AQ4,"")</f>
        <v/>
      </c>
      <c r="AR3" s="73" t="str">
        <f ca="1">IFERROR(SUMPRODUCT(FIFO[Column39],INDIRECT("FIFO[Price]"))/AR4,"")</f>
        <v/>
      </c>
      <c r="AS3" s="73" t="str">
        <f ca="1">IFERROR(SUMPRODUCT(FIFO[Column40],INDIRECT("FIFO[Price]"))/AS4,"")</f>
        <v/>
      </c>
      <c r="AT3" s="73" t="str">
        <f ca="1">IFERROR(SUMPRODUCT(FIFO[Column41],INDIRECT("FIFO[Price]"))/AT4,"")</f>
        <v/>
      </c>
      <c r="AU3" s="73" t="str">
        <f ca="1">IFERROR(SUMPRODUCT(FIFO[Column42],INDIRECT("FIFO[Price]"))/AU4,"")</f>
        <v/>
      </c>
      <c r="AV3" s="73" t="str">
        <f ca="1">IFERROR(SUMPRODUCT(FIFO[Column43],INDIRECT("FIFO[Price]"))/AV4,"")</f>
        <v/>
      </c>
      <c r="AW3" s="73" t="str">
        <f ca="1">IFERROR(SUMPRODUCT(FIFO[Column44],INDIRECT("FIFO[Price]"))/AW4,"")</f>
        <v/>
      </c>
      <c r="AX3" s="73" t="str">
        <f ca="1">IFERROR(SUMPRODUCT(FIFO[Column45],INDIRECT("FIFO[Price]"))/AX4,"")</f>
        <v/>
      </c>
      <c r="AY3" s="73" t="str">
        <f ca="1">IFERROR(SUMPRODUCT(FIFO[Column46],INDIRECT("FIFO[Price]"))/AY4,"")</f>
        <v/>
      </c>
      <c r="AZ3" s="73" t="str">
        <f ca="1">IFERROR(SUMPRODUCT(FIFO[Column47],INDIRECT("FIFO[Price]"))/AZ4,"")</f>
        <v/>
      </c>
      <c r="BA3" s="73" t="str">
        <f ca="1">IFERROR(SUMPRODUCT(FIFO[Column48],INDIRECT("FIFO[Price]"))/BA4,"")</f>
        <v/>
      </c>
      <c r="BB3" s="73" t="str">
        <f ca="1">IFERROR(SUMPRODUCT(FIFO[Column49],INDIRECT("FIFO[Price]"))/BB4,"")</f>
        <v/>
      </c>
      <c r="BC3" s="73" t="str">
        <f ca="1">IFERROR(SUMPRODUCT(FIFO[Column50],INDIRECT("FIFO[Price]"))/BC4,"")</f>
        <v/>
      </c>
      <c r="BD3" s="73" t="str">
        <f ca="1">IFERROR(SUMPRODUCT(FIFO[Column51],INDIRECT("FIFO[Price]"))/BD4,"")</f>
        <v/>
      </c>
      <c r="BE3" s="73" t="str">
        <f ca="1">IFERROR(SUMPRODUCT(FIFO[Column52],INDIRECT("FIFO[Price]"))/BE4,"")</f>
        <v/>
      </c>
      <c r="BF3" s="73" t="str">
        <f ca="1">IFERROR(SUMPRODUCT(FIFO[Column53],INDIRECT("FIFO[Price]"))/BF4,"")</f>
        <v/>
      </c>
      <c r="BG3" s="73" t="str">
        <f ca="1">IFERROR(SUMPRODUCT(FIFO[Column54],INDIRECT("FIFO[Price]"))/BG4,"")</f>
        <v/>
      </c>
      <c r="BH3" s="73" t="str">
        <f ca="1">IFERROR(SUMPRODUCT(FIFO[Column55],INDIRECT("FIFO[Price]"))/BH4,"")</f>
        <v/>
      </c>
      <c r="BI3" s="73" t="str">
        <f ca="1">IFERROR(SUMPRODUCT(FIFO[Column56],INDIRECT("FIFO[Price]"))/BI4,"")</f>
        <v/>
      </c>
      <c r="BJ3" s="73" t="str">
        <f ca="1">IFERROR(SUMPRODUCT(FIFO[Column57],INDIRECT("FIFO[Price]"))/BJ4,"")</f>
        <v/>
      </c>
      <c r="BK3" s="73" t="str">
        <f ca="1">IFERROR(SUMPRODUCT(FIFO[Column58],INDIRECT("FIFO[Price]"))/BK4,"")</f>
        <v/>
      </c>
      <c r="BL3" s="73" t="str">
        <f ca="1">IFERROR(SUMPRODUCT(FIFO[Column59],INDIRECT("FIFO[Price]"))/BL4,"")</f>
        <v/>
      </c>
      <c r="BM3" s="73" t="str">
        <f ca="1">IFERROR(SUMPRODUCT(FIFO[Column60],INDIRECT("FIFO[Price]"))/BM4,"")</f>
        <v/>
      </c>
      <c r="BN3" s="73" t="str">
        <f ca="1">IFERROR(SUMPRODUCT(FIFO[Column61],INDIRECT("FIFO[Price]"))/BN4,"")</f>
        <v/>
      </c>
      <c r="BO3" s="73" t="str">
        <f ca="1">IFERROR(SUMPRODUCT(FIFO[Column62],INDIRECT("FIFO[Price]"))/BO4,"")</f>
        <v/>
      </c>
      <c r="BP3" s="73" t="str">
        <f ca="1">IFERROR(SUMPRODUCT(FIFO[Column63],INDIRECT("FIFO[Price]"))/BP4,"")</f>
        <v/>
      </c>
      <c r="BQ3" s="73" t="str">
        <f ca="1">IFERROR(SUMPRODUCT(FIFO[Column64],INDIRECT("FIFO[Price]"))/BQ4,"")</f>
        <v/>
      </c>
      <c r="BR3" s="73" t="str">
        <f ca="1">IFERROR(SUMPRODUCT(FIFO[Column65],INDIRECT("FIFO[Price]"))/BR4,"")</f>
        <v/>
      </c>
      <c r="BS3" s="73" t="str">
        <f ca="1">IFERROR(SUMPRODUCT(FIFO[Column66],INDIRECT("FIFO[Price]"))/BS4,"")</f>
        <v/>
      </c>
      <c r="BT3" s="73" t="str">
        <f ca="1">IFERROR(SUMPRODUCT(FIFO[Column67],INDIRECT("FIFO[Price]"))/BT4,"")</f>
        <v/>
      </c>
      <c r="BU3" s="73" t="str">
        <f ca="1">IFERROR(SUMPRODUCT(FIFO[Column68],INDIRECT("FIFO[Price]"))/BU4,"")</f>
        <v/>
      </c>
      <c r="BV3" s="73" t="str">
        <f ca="1">IFERROR(SUMPRODUCT(FIFO[Column69],INDIRECT("FIFO[Price]"))/BV4,"")</f>
        <v/>
      </c>
      <c r="BW3" s="73" t="str">
        <f ca="1">IFERROR(SUMPRODUCT(FIFO[Column70],INDIRECT("FIFO[Price]"))/BW4,"")</f>
        <v/>
      </c>
      <c r="BX3" s="73" t="str">
        <f ca="1">IFERROR(SUMPRODUCT(FIFO[Column71],INDIRECT("FIFO[Price]"))/BX4,"")</f>
        <v/>
      </c>
      <c r="BY3" s="73" t="str">
        <f ca="1">IFERROR(SUMPRODUCT(FIFO[Column72],INDIRECT("FIFO[Price]"))/BY4,"")</f>
        <v/>
      </c>
      <c r="BZ3" s="73" t="str">
        <f ca="1">IFERROR(SUMPRODUCT(FIFO[Column73],INDIRECT("FIFO[Price]"))/BZ4,"")</f>
        <v/>
      </c>
      <c r="CA3" s="73" t="str">
        <f ca="1">IFERROR(SUMPRODUCT(FIFO[Column74],INDIRECT("FIFO[Price]"))/CA4,"")</f>
        <v/>
      </c>
      <c r="CB3" s="73" t="str">
        <f ca="1">IFERROR(SUMPRODUCT(FIFO[Column75],INDIRECT("FIFO[Price]"))/CB4,"")</f>
        <v/>
      </c>
      <c r="CC3" s="73" t="str">
        <f ca="1">IFERROR(SUMPRODUCT(FIFO[Column76],INDIRECT("FIFO[Price]"))/CC4,"")</f>
        <v/>
      </c>
      <c r="CD3" s="73" t="str">
        <f ca="1">IFERROR(SUMPRODUCT(FIFO[Column77],INDIRECT("FIFO[Price]"))/CD4,"")</f>
        <v/>
      </c>
      <c r="CE3" s="73" t="str">
        <f ca="1">IFERROR(SUMPRODUCT(FIFO[Column78],INDIRECT("FIFO[Price]"))/CE4,"")</f>
        <v/>
      </c>
      <c r="CF3" s="73" t="str">
        <f ca="1">IFERROR(SUMPRODUCT(FIFO[Column79],INDIRECT("FIFO[Price]"))/CF4,"")</f>
        <v/>
      </c>
      <c r="CG3" s="73" t="str">
        <f ca="1">IFERROR(SUMPRODUCT(FIFO[Column80],INDIRECT("FIFO[Price]"))/CG4,"")</f>
        <v/>
      </c>
      <c r="CH3" s="73" t="str">
        <f ca="1">IFERROR(SUMPRODUCT(FIFO[Column81],INDIRECT("FIFO[Price]"))/CH4,"")</f>
        <v/>
      </c>
      <c r="CI3" s="73" t="str">
        <f ca="1">IFERROR(SUMPRODUCT(FIFO[Column82],INDIRECT("FIFO[Price]"))/CI4,"")</f>
        <v/>
      </c>
      <c r="CJ3" s="73" t="str">
        <f ca="1">IFERROR(SUMPRODUCT(FIFO[Column83],INDIRECT("FIFO[Price]"))/CJ4,"")</f>
        <v/>
      </c>
      <c r="CK3" s="73" t="str">
        <f ca="1">IFERROR(SUMPRODUCT(FIFO[Column84],INDIRECT("FIFO[Price]"))/CK4,"")</f>
        <v/>
      </c>
      <c r="CL3" s="73" t="str">
        <f ca="1">IFERROR(SUMPRODUCT(FIFO[Column85],INDIRECT("FIFO[Price]"))/CL4,"")</f>
        <v/>
      </c>
      <c r="CM3" s="73" t="str">
        <f ca="1">IFERROR(SUMPRODUCT(FIFO[Column86],INDIRECT("FIFO[Price]"))/CM4,"")</f>
        <v/>
      </c>
      <c r="CN3" s="73" t="str">
        <f ca="1">IFERROR(SUMPRODUCT(FIFO[Column87],INDIRECT("FIFO[Price]"))/CN4,"")</f>
        <v/>
      </c>
      <c r="CO3" s="73" t="str">
        <f ca="1">IFERROR(SUMPRODUCT(FIFO[Column88],INDIRECT("FIFO[Price]"))/CO4,"")</f>
        <v/>
      </c>
      <c r="CP3" s="73" t="str">
        <f ca="1">IFERROR(SUMPRODUCT(FIFO[Column89],INDIRECT("FIFO[Price]"))/CP4,"")</f>
        <v/>
      </c>
      <c r="CQ3" s="73" t="str">
        <f ca="1">IFERROR(SUMPRODUCT(FIFO[Column90],INDIRECT("FIFO[Price]"))/CQ4,"")</f>
        <v/>
      </c>
      <c r="CR3" s="73" t="str">
        <f ca="1">IFERROR(SUMPRODUCT(FIFO[Column91],INDIRECT("FIFO[Price]"))/CR4,"")</f>
        <v/>
      </c>
      <c r="CS3" s="73" t="str">
        <f ca="1">IFERROR(SUMPRODUCT(FIFO[Column92],INDIRECT("FIFO[Price]"))/CS4,"")</f>
        <v/>
      </c>
      <c r="CT3" s="73" t="str">
        <f ca="1">IFERROR(SUMPRODUCT(FIFO[Column93],INDIRECT("FIFO[Price]"))/CT4,"")</f>
        <v/>
      </c>
      <c r="CU3" s="73" t="str">
        <f ca="1">IFERROR(SUMPRODUCT(FIFO[Column94],INDIRECT("FIFO[Price]"))/CU4,"")</f>
        <v/>
      </c>
      <c r="CV3" s="73" t="str">
        <f ca="1">IFERROR(SUMPRODUCT(FIFO[Column95],INDIRECT("FIFO[Price]"))/CV4,"")</f>
        <v/>
      </c>
      <c r="CW3" s="73" t="str">
        <f ca="1">IFERROR(SUMPRODUCT(FIFO[Column96],INDIRECT("FIFO[Price]"))/CW4,"")</f>
        <v/>
      </c>
      <c r="CX3" s="73" t="str">
        <f ca="1">IFERROR(SUMPRODUCT(FIFO[Column97],INDIRECT("FIFO[Price]"))/CX4,"")</f>
        <v/>
      </c>
      <c r="CY3" s="73" t="str">
        <f ca="1">IFERROR(SUMPRODUCT(FIFO[Column98],INDIRECT("FIFO[Price]"))/CY4,"")</f>
        <v/>
      </c>
      <c r="CZ3" s="73" t="str">
        <f ca="1">IFERROR(SUMPRODUCT(FIFO[Column99],INDIRECT("FIFO[Price]"))/CZ4,"")</f>
        <v/>
      </c>
      <c r="DA3" s="74" t="str">
        <f ca="1">IFERROR(SUMPRODUCT(FIFO[Column100],INDIRECT("FIFO[Price]"))/DA4,"")</f>
        <v/>
      </c>
    </row>
    <row r="4" spans="1:105" x14ac:dyDescent="0.25">
      <c r="B4" s="4" t="s">
        <v>299</v>
      </c>
      <c r="C4" s="4" t="s">
        <v>4</v>
      </c>
      <c r="D4" s="4" t="s">
        <v>7</v>
      </c>
      <c r="E4" s="1"/>
      <c r="F4" s="17">
        <f>IFERROR(VLOOKUP(F2,Register[],7),"")</f>
        <v>20</v>
      </c>
      <c r="G4" s="18">
        <f>IFERROR(VLOOKUP(G2,Register[],7),"")</f>
        <v>15</v>
      </c>
      <c r="H4" s="18">
        <f>IFERROR(VLOOKUP(H2,Register[],7),"")</f>
        <v>5</v>
      </c>
      <c r="I4" s="18">
        <f>IFERROR(VLOOKUP(I2,Register[],7),"")</f>
        <v>20</v>
      </c>
      <c r="J4" s="18" t="str">
        <f>IFERROR(VLOOKUP(J2,Register[],7),"")</f>
        <v/>
      </c>
      <c r="K4" s="18" t="str">
        <f>IFERROR(VLOOKUP(K2,Register[],7),"")</f>
        <v/>
      </c>
      <c r="L4" s="18" t="str">
        <f>IFERROR(VLOOKUP(L2,Register[],7),"")</f>
        <v/>
      </c>
      <c r="M4" s="18" t="str">
        <f>IFERROR(VLOOKUP(M2,Register[],7),"")</f>
        <v/>
      </c>
      <c r="N4" s="18" t="str">
        <f>IFERROR(VLOOKUP(N2,Register[],7),"")</f>
        <v/>
      </c>
      <c r="O4" s="18" t="str">
        <f>IFERROR(VLOOKUP(O2,Register[],7),"")</f>
        <v/>
      </c>
      <c r="P4" s="18" t="str">
        <f>IFERROR(VLOOKUP(P2,Register[],7),"")</f>
        <v/>
      </c>
      <c r="Q4" s="18" t="str">
        <f>IFERROR(VLOOKUP(Q2,Register[],7),"")</f>
        <v/>
      </c>
      <c r="R4" s="18" t="str">
        <f>IFERROR(VLOOKUP(R2,Register[],7),"")</f>
        <v/>
      </c>
      <c r="S4" s="18" t="str">
        <f>IFERROR(VLOOKUP(S2,Register[],7),"")</f>
        <v/>
      </c>
      <c r="T4" s="18" t="str">
        <f>IFERROR(VLOOKUP(T2,Register[],7),"")</f>
        <v/>
      </c>
      <c r="U4" s="18" t="str">
        <f>IFERROR(VLOOKUP(U2,Register[],7),"")</f>
        <v/>
      </c>
      <c r="V4" s="18" t="str">
        <f>IFERROR(VLOOKUP(V2,Register[],7),"")</f>
        <v/>
      </c>
      <c r="W4" s="18" t="str">
        <f>IFERROR(VLOOKUP(W2,Register[],7),"")</f>
        <v/>
      </c>
      <c r="X4" s="18" t="str">
        <f>IFERROR(VLOOKUP(X2,Register[],7),"")</f>
        <v/>
      </c>
      <c r="Y4" s="18" t="str">
        <f>IFERROR(VLOOKUP(Y2,Register[],7),"")</f>
        <v/>
      </c>
      <c r="Z4" s="18" t="str">
        <f>IFERROR(VLOOKUP(Z2,Register[],7),"")</f>
        <v/>
      </c>
      <c r="AA4" s="18" t="str">
        <f>IFERROR(VLOOKUP(AA2,Register[],7),"")</f>
        <v/>
      </c>
      <c r="AB4" s="18" t="str">
        <f>IFERROR(VLOOKUP(AB2,Register[],7),"")</f>
        <v/>
      </c>
      <c r="AC4" s="18" t="str">
        <f>IFERROR(VLOOKUP(AC2,Register[],7),"")</f>
        <v/>
      </c>
      <c r="AD4" s="18" t="str">
        <f>IFERROR(VLOOKUP(AD2,Register[],7),"")</f>
        <v/>
      </c>
      <c r="AE4" s="18" t="str">
        <f>IFERROR(VLOOKUP(AE2,Register[],7),"")</f>
        <v/>
      </c>
      <c r="AF4" s="18" t="str">
        <f>IFERROR(VLOOKUP(AF2,Register[],7),"")</f>
        <v/>
      </c>
      <c r="AG4" s="18" t="str">
        <f>IFERROR(VLOOKUP(AG2,Register[],7),"")</f>
        <v/>
      </c>
      <c r="AH4" s="18" t="str">
        <f>IFERROR(VLOOKUP(AH2,Register[],7),"")</f>
        <v/>
      </c>
      <c r="AI4" s="18" t="str">
        <f>IFERROR(VLOOKUP(AI2,Register[],7),"")</f>
        <v/>
      </c>
      <c r="AJ4" s="18" t="str">
        <f>IFERROR(VLOOKUP(AJ2,Register[],7),"")</f>
        <v/>
      </c>
      <c r="AK4" s="18" t="str">
        <f>IFERROR(VLOOKUP(AK2,Register[],7),"")</f>
        <v/>
      </c>
      <c r="AL4" s="18" t="str">
        <f>IFERROR(VLOOKUP(AL2,Register[],7),"")</f>
        <v/>
      </c>
      <c r="AM4" s="18" t="str">
        <f>IFERROR(VLOOKUP(AM2,Register[],7),"")</f>
        <v/>
      </c>
      <c r="AN4" s="18" t="str">
        <f>IFERROR(VLOOKUP(AN2,Register[],7),"")</f>
        <v/>
      </c>
      <c r="AO4" s="18" t="str">
        <f>IFERROR(VLOOKUP(AO2,Register[],7),"")</f>
        <v/>
      </c>
      <c r="AP4" s="18" t="str">
        <f>IFERROR(VLOOKUP(AP2,Register[],7),"")</f>
        <v/>
      </c>
      <c r="AQ4" s="18" t="str">
        <f>IFERROR(VLOOKUP(AQ2,Register[],7),"")</f>
        <v/>
      </c>
      <c r="AR4" s="18" t="str">
        <f>IFERROR(VLOOKUP(AR2,Register[],7),"")</f>
        <v/>
      </c>
      <c r="AS4" s="18" t="str">
        <f>IFERROR(VLOOKUP(AS2,Register[],7),"")</f>
        <v/>
      </c>
      <c r="AT4" s="18" t="str">
        <f>IFERROR(VLOOKUP(AT2,Register[],7),"")</f>
        <v/>
      </c>
      <c r="AU4" s="18" t="str">
        <f>IFERROR(VLOOKUP(AU2,Register[],7),"")</f>
        <v/>
      </c>
      <c r="AV4" s="18" t="str">
        <f>IFERROR(VLOOKUP(AV2,Register[],7),"")</f>
        <v/>
      </c>
      <c r="AW4" s="18" t="str">
        <f>IFERROR(VLOOKUP(AW2,Register[],7),"")</f>
        <v/>
      </c>
      <c r="AX4" s="18" t="str">
        <f>IFERROR(VLOOKUP(AX2,Register[],7),"")</f>
        <v/>
      </c>
      <c r="AY4" s="18" t="str">
        <f>IFERROR(VLOOKUP(AY2,Register[],7),"")</f>
        <v/>
      </c>
      <c r="AZ4" s="18" t="str">
        <f>IFERROR(VLOOKUP(AZ2,Register[],7),"")</f>
        <v/>
      </c>
      <c r="BA4" s="18" t="str">
        <f>IFERROR(VLOOKUP(BA2,Register[],7),"")</f>
        <v/>
      </c>
      <c r="BB4" s="18" t="str">
        <f>IFERROR(VLOOKUP(BB2,Register[],7),"")</f>
        <v/>
      </c>
      <c r="BC4" s="18" t="str">
        <f>IFERROR(VLOOKUP(BC2,Register[],7),"")</f>
        <v/>
      </c>
      <c r="BD4" s="18" t="str">
        <f>IFERROR(VLOOKUP(BD2,Register[],7),"")</f>
        <v/>
      </c>
      <c r="BE4" s="18" t="str">
        <f>IFERROR(VLOOKUP(BE2,Register[],7),"")</f>
        <v/>
      </c>
      <c r="BF4" s="18" t="str">
        <f>IFERROR(VLOOKUP(BF2,Register[],7),"")</f>
        <v/>
      </c>
      <c r="BG4" s="18" t="str">
        <f>IFERROR(VLOOKUP(BG2,Register[],7),"")</f>
        <v/>
      </c>
      <c r="BH4" s="18" t="str">
        <f>IFERROR(VLOOKUP(BH2,Register[],7),"")</f>
        <v/>
      </c>
      <c r="BI4" s="18" t="str">
        <f>IFERROR(VLOOKUP(BI2,Register[],7),"")</f>
        <v/>
      </c>
      <c r="BJ4" s="18" t="str">
        <f>IFERROR(VLOOKUP(BJ2,Register[],7),"")</f>
        <v/>
      </c>
      <c r="BK4" s="18" t="str">
        <f>IFERROR(VLOOKUP(BK2,Register[],7),"")</f>
        <v/>
      </c>
      <c r="BL4" s="18" t="str">
        <f>IFERROR(VLOOKUP(BL2,Register[],7),"")</f>
        <v/>
      </c>
      <c r="BM4" s="18" t="str">
        <f>IFERROR(VLOOKUP(BM2,Register[],7),"")</f>
        <v/>
      </c>
      <c r="BN4" s="18" t="str">
        <f>IFERROR(VLOOKUP(BN2,Register[],7),"")</f>
        <v/>
      </c>
      <c r="BO4" s="18" t="str">
        <f>IFERROR(VLOOKUP(BO2,Register[],7),"")</f>
        <v/>
      </c>
      <c r="BP4" s="18" t="str">
        <f>IFERROR(VLOOKUP(BP2,Register[],7),"")</f>
        <v/>
      </c>
      <c r="BQ4" s="18" t="str">
        <f>IFERROR(VLOOKUP(BQ2,Register[],7),"")</f>
        <v/>
      </c>
      <c r="BR4" s="18" t="str">
        <f>IFERROR(VLOOKUP(BR2,Register[],7),"")</f>
        <v/>
      </c>
      <c r="BS4" s="18" t="str">
        <f>IFERROR(VLOOKUP(BS2,Register[],7),"")</f>
        <v/>
      </c>
      <c r="BT4" s="18" t="str">
        <f>IFERROR(VLOOKUP(BT2,Register[],7),"")</f>
        <v/>
      </c>
      <c r="BU4" s="18" t="str">
        <f>IFERROR(VLOOKUP(BU2,Register[],7),"")</f>
        <v/>
      </c>
      <c r="BV4" s="18" t="str">
        <f>IFERROR(VLOOKUP(BV2,Register[],7),"")</f>
        <v/>
      </c>
      <c r="BW4" s="18" t="str">
        <f>IFERROR(VLOOKUP(BW2,Register[],7),"")</f>
        <v/>
      </c>
      <c r="BX4" s="18" t="str">
        <f>IFERROR(VLOOKUP(BX2,Register[],7),"")</f>
        <v/>
      </c>
      <c r="BY4" s="18" t="str">
        <f>IFERROR(VLOOKUP(BY2,Register[],7),"")</f>
        <v/>
      </c>
      <c r="BZ4" s="18" t="str">
        <f>IFERROR(VLOOKUP(BZ2,Register[],7),"")</f>
        <v/>
      </c>
      <c r="CA4" s="18" t="str">
        <f>IFERROR(VLOOKUP(CA2,Register[],7),"")</f>
        <v/>
      </c>
      <c r="CB4" s="18" t="str">
        <f>IFERROR(VLOOKUP(CB2,Register[],7),"")</f>
        <v/>
      </c>
      <c r="CC4" s="18" t="str">
        <f>IFERROR(VLOOKUP(CC2,Register[],7),"")</f>
        <v/>
      </c>
      <c r="CD4" s="18" t="str">
        <f>IFERROR(VLOOKUP(CD2,Register[],7),"")</f>
        <v/>
      </c>
      <c r="CE4" s="18" t="str">
        <f>IFERROR(VLOOKUP(CE2,Register[],7),"")</f>
        <v/>
      </c>
      <c r="CF4" s="18" t="str">
        <f>IFERROR(VLOOKUP(CF2,Register[],7),"")</f>
        <v/>
      </c>
      <c r="CG4" s="18" t="str">
        <f>IFERROR(VLOOKUP(CG2,Register[],7),"")</f>
        <v/>
      </c>
      <c r="CH4" s="18" t="str">
        <f>IFERROR(VLOOKUP(CH2,Register[],7),"")</f>
        <v/>
      </c>
      <c r="CI4" s="18" t="str">
        <f>IFERROR(VLOOKUP(CI2,Register[],7),"")</f>
        <v/>
      </c>
      <c r="CJ4" s="18" t="str">
        <f>IFERROR(VLOOKUP(CJ2,Register[],7),"")</f>
        <v/>
      </c>
      <c r="CK4" s="18" t="str">
        <f>IFERROR(VLOOKUP(CK2,Register[],7),"")</f>
        <v/>
      </c>
      <c r="CL4" s="18" t="str">
        <f>IFERROR(VLOOKUP(CL2,Register[],7),"")</f>
        <v/>
      </c>
      <c r="CM4" s="18" t="str">
        <f>IFERROR(VLOOKUP(CM2,Register[],7),"")</f>
        <v/>
      </c>
      <c r="CN4" s="18" t="str">
        <f>IFERROR(VLOOKUP(CN2,Register[],7),"")</f>
        <v/>
      </c>
      <c r="CO4" s="18" t="str">
        <f>IFERROR(VLOOKUP(CO2,Register[],7),"")</f>
        <v/>
      </c>
      <c r="CP4" s="18" t="str">
        <f>IFERROR(VLOOKUP(CP2,Register[],7),"")</f>
        <v/>
      </c>
      <c r="CQ4" s="18" t="str">
        <f>IFERROR(VLOOKUP(CQ2,Register[],7),"")</f>
        <v/>
      </c>
      <c r="CR4" s="18" t="str">
        <f>IFERROR(VLOOKUP(CR2,Register[],7),"")</f>
        <v/>
      </c>
      <c r="CS4" s="18" t="str">
        <f>IFERROR(VLOOKUP(CS2,Register[],7),"")</f>
        <v/>
      </c>
      <c r="CT4" s="18" t="str">
        <f>IFERROR(VLOOKUP(CT2,Register[],7),"")</f>
        <v/>
      </c>
      <c r="CU4" s="18" t="str">
        <f>IFERROR(VLOOKUP(CU2,Register[],7),"")</f>
        <v/>
      </c>
      <c r="CV4" s="18" t="str">
        <f>IFERROR(VLOOKUP(CV2,Register[],7),"")</f>
        <v/>
      </c>
      <c r="CW4" s="18" t="str">
        <f>IFERROR(VLOOKUP(CW2,Register[],7),"")</f>
        <v/>
      </c>
      <c r="CX4" s="18" t="str">
        <f>IFERROR(VLOOKUP(CX2,Register[],7),"")</f>
        <v/>
      </c>
      <c r="CY4" s="18" t="str">
        <f>IFERROR(VLOOKUP(CY2,Register[],7),"")</f>
        <v/>
      </c>
      <c r="CZ4" s="18" t="str">
        <f>IFERROR(VLOOKUP(CZ2,Register[],7),"")</f>
        <v/>
      </c>
      <c r="DA4" s="19" t="str">
        <f>IFERROR(VLOOKUP(DA2,Register[],7),"")</f>
        <v/>
      </c>
    </row>
    <row r="5" spans="1:105" hidden="1" x14ac:dyDescent="0.25">
      <c r="A5" t="s">
        <v>6</v>
      </c>
      <c r="B5" t="s">
        <v>3</v>
      </c>
      <c r="C5" t="s">
        <v>4</v>
      </c>
      <c r="D5" t="s">
        <v>0</v>
      </c>
      <c r="E5" t="s">
        <v>19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  <c r="CX5" t="s">
        <v>106</v>
      </c>
      <c r="CY5" t="s">
        <v>107</v>
      </c>
      <c r="CZ5" t="s">
        <v>108</v>
      </c>
      <c r="DA5" t="s">
        <v>109</v>
      </c>
    </row>
    <row r="6" spans="1:105" x14ac:dyDescent="0.25">
      <c r="A6">
        <f>ROW()-ROW(FIFO[[#Headers],[Ind]])</f>
        <v>1</v>
      </c>
      <c r="B6" s="6">
        <f t="array" ref="B6">IFERROR(INDEX(Register[Batch],SMALL(IF(Register[IN Token]=Token,Register[Batch],""),FIFO[[#This Row],[Ind]])),"")</f>
        <v>1</v>
      </c>
      <c r="C6" s="49">
        <f>IFERROR(VLOOKUP(FIFO[[#This Row],[Batch]],Register[],9),"")</f>
        <v>72.727272727272734</v>
      </c>
      <c r="D6" s="7">
        <f>IF(FIFO[[#This Row],[Batch]]&lt;&gt;"",IFERROR(VLOOKUP(FIFO[[#This Row],[Batch]],Register[],5),""),"")</f>
        <v>11</v>
      </c>
      <c r="F6" s="3">
        <f>MIN((IFERROR($D6-SUM($E6:E6),0)),(IFERROR(F$4-SUM(F$5:F5),0)))</f>
        <v>11</v>
      </c>
      <c r="G6" s="3">
        <f>MIN((IFERROR($D6-SUM($E6:F6),0)),(IFERROR(G$4-SUM(G$5:G5),0)))</f>
        <v>0</v>
      </c>
      <c r="H6" s="3">
        <f>MIN((IFERROR($D6-SUM($E6:G6),0)),(IFERROR(H$4-SUM(H$5:H5),0)))</f>
        <v>0</v>
      </c>
      <c r="I6" s="3">
        <f>MIN((IFERROR($D6-SUM($E6:H6),0)),(IFERROR(I$4-SUM(I$5:I5),0)))</f>
        <v>0</v>
      </c>
      <c r="J6" s="3">
        <f>MIN((IFERROR($D6-SUM($E6:I6),0)),(IFERROR(J$4-SUM(J$5:J5),0)))</f>
        <v>0</v>
      </c>
      <c r="K6" s="3">
        <f>MIN((IFERROR($D6-SUM($E6:J6),0)),(IFERROR(K$4-SUM(K$5:K5),0)))</f>
        <v>0</v>
      </c>
      <c r="L6" s="3">
        <f>MIN((IFERROR($D6-SUM($E6:K6),0)),(IFERROR(L$4-SUM(L$5:L5),0)))</f>
        <v>0</v>
      </c>
      <c r="M6" s="3">
        <f>MIN((IFERROR($D6-SUM($E6:L6),0)),(IFERROR(M$4-SUM(M$5:M5),0)))</f>
        <v>0</v>
      </c>
      <c r="N6" s="3">
        <f>MIN((IFERROR($D6-SUM($E6:L6),0)),(IFERROR(M$4-SUM(M$5:M5),0)))</f>
        <v>0</v>
      </c>
      <c r="O6" s="3">
        <f>MIN((IFERROR($D6-SUM($E6:M6),0)),(IFERROR(N$4-SUM(N$5:N5),0)))</f>
        <v>0</v>
      </c>
      <c r="P6" s="3">
        <f>MIN((IFERROR($D6-SUM($E6:N6),0)),(IFERROR(O$4-SUM(O$5:O5),0)))</f>
        <v>0</v>
      </c>
      <c r="Q6" s="3">
        <f>MIN((IFERROR($D6-SUM($E6:O6),0)),(IFERROR(P$4-SUM(P$5:P5),0)))</f>
        <v>0</v>
      </c>
      <c r="R6" s="3">
        <f>MIN((IFERROR($D6-SUM($E6:P6),0)),(IFERROR(Q$4-SUM(Q$5:Q5),0)))</f>
        <v>0</v>
      </c>
      <c r="S6" s="3">
        <f>MIN((IFERROR($D6-SUM($E6:Q6),0)),(IFERROR(R$4-SUM(R$5:R5),0)))</f>
        <v>0</v>
      </c>
      <c r="T6" s="3">
        <f>MIN((IFERROR($D6-SUM($E6:R6),0)),(IFERROR(S$4-SUM(S$5:S5),0)))</f>
        <v>0</v>
      </c>
      <c r="U6" s="3">
        <f>MIN((IFERROR($D6-SUM($E6:S6),0)),(IFERROR(T$4-SUM(T$5:T5),0)))</f>
        <v>0</v>
      </c>
      <c r="V6" s="3">
        <f>MIN((IFERROR($D6-SUM($E6:T6),0)),(IFERROR(U$4-SUM(U$5:U5),0)))</f>
        <v>0</v>
      </c>
      <c r="W6" s="3">
        <f>MIN((IFERROR($D6-SUM($E6:U6),0)),(IFERROR(V$4-SUM(V$5:V5),0)))</f>
        <v>0</v>
      </c>
      <c r="X6" s="3">
        <f>MIN((IFERROR($D6-SUM($E6:V6),0)),(IFERROR(W$4-SUM(W$5:W5),0)))</f>
        <v>0</v>
      </c>
      <c r="Y6" s="3">
        <f>MIN((IFERROR($D6-SUM($E6:W6),0)),(IFERROR(X$4-SUM(X$5:X5),0)))</f>
        <v>0</v>
      </c>
      <c r="Z6" s="3">
        <f>MIN((IFERROR($D6-SUM($E6:X6),0)),(IFERROR(Y$4-SUM(Y$5:Y5),0)))</f>
        <v>0</v>
      </c>
      <c r="AA6" s="3">
        <f>MIN((IFERROR($D6-SUM($E6:Y6),0)),(IFERROR(Z$4-SUM(Z$5:Z5),0)))</f>
        <v>0</v>
      </c>
      <c r="AB6" s="3">
        <f>MIN((IFERROR($D6-SUM($E6:Z6),0)),(IFERROR(AA$4-SUM(AA$5:AA5),0)))</f>
        <v>0</v>
      </c>
      <c r="AC6" s="3">
        <f>MIN((IFERROR($D6-SUM($E6:AA6),0)),(IFERROR(AB$4-SUM(AB$5:AB5),0)))</f>
        <v>0</v>
      </c>
      <c r="AD6" s="3">
        <f>MIN((IFERROR($D6-SUM($E6:AB6),0)),(IFERROR(AC$4-SUM(AC$5:AC5),0)))</f>
        <v>0</v>
      </c>
      <c r="AE6" s="3">
        <f>MIN((IFERROR($D6-SUM($E6:AC6),0)),(IFERROR(AD$4-SUM(AD$5:AD5),0)))</f>
        <v>0</v>
      </c>
      <c r="AF6" s="3">
        <f>MIN((IFERROR($D6-SUM($E6:AD6),0)),(IFERROR(AE$4-SUM(AE$5:AE5),0)))</f>
        <v>0</v>
      </c>
      <c r="AG6" s="3">
        <f>MIN((IFERROR($D6-SUM($E6:AE6),0)),(IFERROR(AF$4-SUM(AF$5:AF5),0)))</f>
        <v>0</v>
      </c>
      <c r="AH6" s="3">
        <f>MIN((IFERROR($D6-SUM($E6:AF6),0)),(IFERROR(AG$4-SUM(AG$5:AG5),0)))</f>
        <v>0</v>
      </c>
      <c r="AI6" s="3">
        <f>MIN((IFERROR($D6-SUM($E6:AG6),0)),(IFERROR(AH$4-SUM(AH$5:AH5),0)))</f>
        <v>0</v>
      </c>
      <c r="AJ6" s="3">
        <f>MIN((IFERROR($D6-SUM($E6:AH6),0)),(IFERROR(AI$4-SUM(AI$5:AI5),0)))</f>
        <v>0</v>
      </c>
      <c r="AK6" s="3">
        <f>MIN((IFERROR($D6-SUM($E6:AI6),0)),(IFERROR(AJ$4-SUM(AJ$5:AJ5),0)))</f>
        <v>0</v>
      </c>
      <c r="AL6" s="3">
        <f>MIN((IFERROR($D6-SUM($E6:AJ6),0)),(IFERROR(AK$4-SUM(AK$5:AK5),0)))</f>
        <v>0</v>
      </c>
      <c r="AM6" s="3">
        <f>MIN((IFERROR($D6-SUM($E6:AK6),0)),(IFERROR(AL$4-SUM(AL$5:AL5),0)))</f>
        <v>0</v>
      </c>
      <c r="AN6" s="3">
        <f>MIN((IFERROR($D6-SUM($E6:AL6),0)),(IFERROR(AM$4-SUM(AM$5:AM5),0)))</f>
        <v>0</v>
      </c>
      <c r="AO6" s="3">
        <f>MIN((IFERROR($D6-SUM($E6:AM6),0)),(IFERROR(AN$4-SUM(AN$5:AN5),0)))</f>
        <v>0</v>
      </c>
      <c r="AP6" s="3">
        <f>MIN((IFERROR($D6-SUM($E6:AN6),0)),(IFERROR(AO$4-SUM(AO$5:AO5),0)))</f>
        <v>0</v>
      </c>
      <c r="AQ6" s="3">
        <f>MIN((IFERROR($D6-SUM($E6:AO6),0)),(IFERROR(AP$4-SUM(AP$5:AP5),0)))</f>
        <v>0</v>
      </c>
      <c r="AR6" s="3">
        <f>MIN((IFERROR($D6-SUM($E6:AP6),0)),(IFERROR(AQ$4-SUM(AQ$5:AQ5),0)))</f>
        <v>0</v>
      </c>
      <c r="AS6" s="3">
        <f>MIN((IFERROR($D6-SUM($E6:AQ6),0)),(IFERROR(AR$4-SUM(AR$5:AR5),0)))</f>
        <v>0</v>
      </c>
      <c r="AT6" s="3">
        <f>MIN((IFERROR($D6-SUM($E6:AR6),0)),(IFERROR(AS$4-SUM(AS$5:AS5),0)))</f>
        <v>0</v>
      </c>
      <c r="AU6" s="3">
        <f>MIN((IFERROR($D6-SUM($E6:AS6),0)),(IFERROR(AT$4-SUM(AT$5:AT5),0)))</f>
        <v>0</v>
      </c>
      <c r="AV6" s="3">
        <f>MIN((IFERROR($D6-SUM($E6:AT6),0)),(IFERROR(AU$4-SUM(AU$5:AU5),0)))</f>
        <v>0</v>
      </c>
      <c r="AW6" s="3">
        <f>MIN((IFERROR($D6-SUM($E6:AU6),0)),(IFERROR(AV$4-SUM(AV$5:AV5),0)))</f>
        <v>0</v>
      </c>
      <c r="AX6" s="3">
        <f>MIN((IFERROR($D6-SUM($E6:AV6),0)),(IFERROR(AW$4-SUM(AW$5:AW5),0)))</f>
        <v>0</v>
      </c>
      <c r="AY6" s="3">
        <f>MIN((IFERROR($D6-SUM($E6:AW6),0)),(IFERROR(AX$4-SUM(AX$5:AX5),0)))</f>
        <v>0</v>
      </c>
      <c r="AZ6" s="3">
        <f>MIN((IFERROR($D6-SUM($E6:AX6),0)),(IFERROR(AY$4-SUM(AY$5:AY5),0)))</f>
        <v>0</v>
      </c>
      <c r="BA6" s="3">
        <f>MIN((IFERROR($D6-SUM($E6:AY6),0)),(IFERROR(AZ$4-SUM(AZ$5:AZ5),0)))</f>
        <v>0</v>
      </c>
      <c r="BB6" s="3">
        <f>MIN((IFERROR($D6-SUM($E6:AZ6),0)),(IFERROR(BA$4-SUM(BA$5:BA5),0)))</f>
        <v>0</v>
      </c>
      <c r="BC6" s="3">
        <f>MIN((IFERROR($D6-SUM($E6:BA6),0)),(IFERROR(BB$4-SUM(BB$5:BB5),0)))</f>
        <v>0</v>
      </c>
      <c r="BD6" s="3">
        <f>MIN((IFERROR($D6-SUM($E6:BB6),0)),(IFERROR(BC$4-SUM(BC$5:BC5),0)))</f>
        <v>0</v>
      </c>
      <c r="BE6" s="3">
        <f>MIN((IFERROR($D6-SUM($E6:BC6),0)),(IFERROR(BD$4-SUM(BD$5:BD5),0)))</f>
        <v>0</v>
      </c>
      <c r="BF6" s="3">
        <f>MIN((IFERROR($D6-SUM($E6:BD6),0)),(IFERROR(BE$4-SUM(BE$5:BE5),0)))</f>
        <v>0</v>
      </c>
      <c r="BG6" s="3">
        <f>MIN((IFERROR($D6-SUM($E6:BE6),0)),(IFERROR(BF$4-SUM(BF$5:BF5),0)))</f>
        <v>0</v>
      </c>
      <c r="BH6" s="3">
        <f>MIN((IFERROR($D6-SUM($E6:BF6),0)),(IFERROR(BG$4-SUM(BG$5:BG5),0)))</f>
        <v>0</v>
      </c>
      <c r="BI6" s="3">
        <f>MIN((IFERROR($D6-SUM($E6:BG6),0)),(IFERROR(BH$4-SUM(BH$5:BH5),0)))</f>
        <v>0</v>
      </c>
      <c r="BJ6" s="3">
        <f>MIN((IFERROR($D6-SUM($E6:BH6),0)),(IFERROR(BI$4-SUM(BI$5:BI5),0)))</f>
        <v>0</v>
      </c>
      <c r="BK6" s="3">
        <f>MIN((IFERROR($D6-SUM($E6:BI6),0)),(IFERROR(BJ$4-SUM(BJ$5:BJ5),0)))</f>
        <v>0</v>
      </c>
      <c r="BL6" s="3">
        <f>MIN((IFERROR($D6-SUM($E6:BJ6),0)),(IFERROR(BK$4-SUM(BK$5:BK5),0)))</f>
        <v>0</v>
      </c>
      <c r="BM6" s="3">
        <f>MIN((IFERROR($D6-SUM($E6:BK6),0)),(IFERROR(BL$4-SUM(BL$5:BL5),0)))</f>
        <v>0</v>
      </c>
      <c r="BN6" s="3">
        <f>MIN((IFERROR($D6-SUM($E6:BL6),0)),(IFERROR(BM$4-SUM(BM$5:BM5),0)))</f>
        <v>0</v>
      </c>
      <c r="BO6" s="3">
        <f>MIN((IFERROR($D6-SUM($E6:BM6),0)),(IFERROR(BN$4-SUM(BN$5:BN5),0)))</f>
        <v>0</v>
      </c>
      <c r="BP6" s="3">
        <f>MIN((IFERROR($D6-SUM($E6:BN6),0)),(IFERROR(BO$4-SUM(BO$5:BO5),0)))</f>
        <v>0</v>
      </c>
      <c r="BQ6" s="3">
        <f>MIN((IFERROR($D6-SUM($E6:BO6),0)),(IFERROR(BP$4-SUM(BP$5:BP5),0)))</f>
        <v>0</v>
      </c>
      <c r="BR6" s="3">
        <f>MIN((IFERROR($D6-SUM($E6:BP6),0)),(IFERROR(BQ$4-SUM(BQ$5:BQ5),0)))</f>
        <v>0</v>
      </c>
      <c r="BS6" s="3">
        <f>MIN((IFERROR($D6-SUM($E6:BQ6),0)),(IFERROR(BR$4-SUM(BR$5:BR5),0)))</f>
        <v>0</v>
      </c>
      <c r="BT6" s="3">
        <f>MIN((IFERROR($D6-SUM($E6:BR6),0)),(IFERROR(BS$4-SUM(BS$5:BS5),0)))</f>
        <v>0</v>
      </c>
      <c r="BU6" s="3">
        <f>MIN((IFERROR($D6-SUM($E6:BS6),0)),(IFERROR(BT$4-SUM(BT$5:BT5),0)))</f>
        <v>0</v>
      </c>
      <c r="BV6" s="3">
        <f>MIN((IFERROR($D6-SUM($E6:BT6),0)),(IFERROR(BU$4-SUM(BU$5:BU5),0)))</f>
        <v>0</v>
      </c>
      <c r="BW6" s="3">
        <f>MIN((IFERROR($D6-SUM($E6:BU6),0)),(IFERROR(BV$4-SUM(BV$5:BV5),0)))</f>
        <v>0</v>
      </c>
      <c r="BX6" s="3">
        <f>MIN((IFERROR($D6-SUM($E6:BV6),0)),(IFERROR(BW$4-SUM(BW$5:BW5),0)))</f>
        <v>0</v>
      </c>
      <c r="BY6" s="3">
        <f>MIN((IFERROR($D6-SUM($E6:BW6),0)),(IFERROR(BX$4-SUM(BX$5:BX5),0)))</f>
        <v>0</v>
      </c>
      <c r="BZ6" s="3">
        <f>MIN((IFERROR($D6-SUM($E6:BX6),0)),(IFERROR(BY$4-SUM(BY$5:BY5),0)))</f>
        <v>0</v>
      </c>
      <c r="CA6" s="3">
        <f>MIN((IFERROR($D6-SUM($E6:BY6),0)),(IFERROR(BZ$4-SUM(BZ$5:BZ5),0)))</f>
        <v>0</v>
      </c>
      <c r="CB6" s="3">
        <f>MIN((IFERROR($D6-SUM($E6:BZ6),0)),(IFERROR(CA$4-SUM(CA$5:CA5),0)))</f>
        <v>0</v>
      </c>
      <c r="CC6" s="3">
        <f>MIN((IFERROR($D6-SUM($E6:CA6),0)),(IFERROR(CB$4-SUM(CB$5:CB5),0)))</f>
        <v>0</v>
      </c>
      <c r="CD6" s="3">
        <f>MIN((IFERROR($D6-SUM($E6:CB6),0)),(IFERROR(CC$4-SUM(CC$5:CC5),0)))</f>
        <v>0</v>
      </c>
      <c r="CE6" s="3">
        <f>MIN((IFERROR($D6-SUM($E6:CC6),0)),(IFERROR(CD$4-SUM(CD$5:CD5),0)))</f>
        <v>0</v>
      </c>
      <c r="CF6" s="3">
        <f>MIN((IFERROR($D6-SUM($E6:CD6),0)),(IFERROR(CE$4-SUM(CE$5:CE5),0)))</f>
        <v>0</v>
      </c>
      <c r="CG6" s="3">
        <f>MIN((IFERROR($D6-SUM($E6:CE6),0)),(IFERROR(CF$4-SUM(CF$5:CF5),0)))</f>
        <v>0</v>
      </c>
      <c r="CH6" s="3">
        <f>MIN((IFERROR($D6-SUM($E6:CF6),0)),(IFERROR(CG$4-SUM(CG$5:CG5),0)))</f>
        <v>0</v>
      </c>
      <c r="CI6" s="3">
        <f>MIN((IFERROR($D6-SUM($E6:CG6),0)),(IFERROR(CH$4-SUM(CH$5:CH5),0)))</f>
        <v>0</v>
      </c>
      <c r="CJ6" s="3">
        <f>MIN((IFERROR($D6-SUM($E6:CH6),0)),(IFERROR(CI$4-SUM(CI$5:CI5),0)))</f>
        <v>0</v>
      </c>
      <c r="CK6" s="3">
        <f>MIN((IFERROR($D6-SUM($E6:CI6),0)),(IFERROR(CJ$4-SUM(CJ$5:CJ5),0)))</f>
        <v>0</v>
      </c>
      <c r="CL6" s="3">
        <f>MIN((IFERROR($D6-SUM($E6:CJ6),0)),(IFERROR(CK$4-SUM(CK$5:CK5),0)))</f>
        <v>0</v>
      </c>
      <c r="CM6" s="3">
        <f>MIN((IFERROR($D6-SUM($E6:CK6),0)),(IFERROR(CL$4-SUM(CL$5:CL5),0)))</f>
        <v>0</v>
      </c>
      <c r="CN6" s="3">
        <f>MIN((IFERROR($D6-SUM($E6:CL6),0)),(IFERROR(CM$4-SUM(CM$5:CM5),0)))</f>
        <v>0</v>
      </c>
      <c r="CO6" s="3">
        <f>MIN((IFERROR($D6-SUM($E6:CM6),0)),(IFERROR(CN$4-SUM(CN$5:CN5),0)))</f>
        <v>0</v>
      </c>
      <c r="CP6" s="3">
        <f>MIN((IFERROR($D6-SUM($E6:CN6),0)),(IFERROR(CO$4-SUM(CO$5:CO5),0)))</f>
        <v>0</v>
      </c>
      <c r="CQ6" s="3">
        <f>MIN((IFERROR($D6-SUM($E6:CO6),0)),(IFERROR(CP$4-SUM(CP$5:CP5),0)))</f>
        <v>0</v>
      </c>
      <c r="CR6" s="3">
        <f>MIN((IFERROR($D6-SUM($E6:CP6),0)),(IFERROR(CQ$4-SUM(CQ$5:CQ5),0)))</f>
        <v>0</v>
      </c>
      <c r="CS6" s="3">
        <f>MIN((IFERROR($D6-SUM($E6:CQ6),0)),(IFERROR(CR$4-SUM(CR$5:CR5),0)))</f>
        <v>0</v>
      </c>
      <c r="CT6" s="3">
        <f>MIN((IFERROR($D6-SUM($E6:CR6),0)),(IFERROR(CS$4-SUM(CS$5:CS5),0)))</f>
        <v>0</v>
      </c>
      <c r="CU6" s="3">
        <f>MIN((IFERROR($D6-SUM($E6:CS6),0)),(IFERROR(CT$4-SUM(CT$5:CT5),0)))</f>
        <v>0</v>
      </c>
      <c r="CV6" s="3">
        <f>MIN((IFERROR($D6-SUM($E6:CT6),0)),(IFERROR(CU$4-SUM(CU$5:CU5),0)))</f>
        <v>0</v>
      </c>
      <c r="CW6" s="3">
        <f>MIN((IFERROR($D6-SUM($E6:CU6),0)),(IFERROR(CV$4-SUM(CV$5:CV5),0)))</f>
        <v>0</v>
      </c>
      <c r="CX6" s="3">
        <f>MIN((IFERROR($D6-SUM($E6:CV6),0)),(IFERROR(CW$4-SUM(CW$5:CW5),0)))</f>
        <v>0</v>
      </c>
      <c r="CY6" s="3">
        <f>MIN((IFERROR($D6-SUM($E6:CW6),0)),(IFERROR(CX$4-SUM(CX$5:CX5),0)))</f>
        <v>0</v>
      </c>
      <c r="CZ6" s="3">
        <f>MIN((IFERROR($D6-SUM($E6:CX6),0)),(IFERROR(CY$4-SUM(CY$5:CY5),0)))</f>
        <v>0</v>
      </c>
      <c r="DA6" s="3">
        <f>MIN((IFERROR($D6-SUM($E6:CY6),0)),(IFERROR(CZ$4-SUM(CZ$5:CZ5),0)))</f>
        <v>0</v>
      </c>
    </row>
    <row r="7" spans="1:105" x14ac:dyDescent="0.25">
      <c r="A7">
        <f>ROW()-ROW(FIFO[[#Headers],[Ind]])</f>
        <v>2</v>
      </c>
      <c r="B7" s="8">
        <f t="array" ref="B7">IFERROR(INDEX(Register[Batch],SMALL(IF(Register[IN Token]=Token,Register[Batch],""),FIFO[[#This Row],[Ind]])),"")</f>
        <v>4</v>
      </c>
      <c r="C7" s="50">
        <f>IFERROR(VLOOKUP(FIFO[[#This Row],[Batch]],Register[],9),"")</f>
        <v>157.14285714285714</v>
      </c>
      <c r="D7" s="9">
        <f>IF(FIFO[[#This Row],[Batch]]&lt;&gt;"",IFERROR(VLOOKUP(FIFO[[#This Row],[Batch]],Register[],5),""),"")</f>
        <v>14</v>
      </c>
      <c r="F7" s="3">
        <f>MIN((IFERROR($D7-SUM($E7:E7),0)),(IFERROR(F$4-SUM(F$5:F6),0)))</f>
        <v>9</v>
      </c>
      <c r="G7" s="3">
        <f>MIN((IFERROR($D7-SUM($E7:F7),0)),(IFERROR(G$4-SUM(G$5:G6),0)))</f>
        <v>5</v>
      </c>
      <c r="H7" s="3">
        <f>MIN((IFERROR($D7-SUM($E7:G7),0)),(IFERROR(H$4-SUM(H$5:H6),0)))</f>
        <v>0</v>
      </c>
      <c r="I7" s="3">
        <f>MIN((IFERROR($D7-SUM($E7:H7),0)),(IFERROR(I$4-SUM(I$5:I6),0)))</f>
        <v>0</v>
      </c>
      <c r="J7" s="3">
        <f>MIN((IFERROR($D7-SUM($E7:I7),0)),(IFERROR(J$4-SUM(J$5:J6),0)))</f>
        <v>0</v>
      </c>
      <c r="K7" s="3">
        <f>MIN((IFERROR($D7-SUM($E7:J7),0)),(IFERROR(K$4-SUM(K$5:K6),0)))</f>
        <v>0</v>
      </c>
      <c r="L7" s="3">
        <f>MIN((IFERROR($D7-SUM($E7:K7),0)),(IFERROR(L$4-SUM(L$5:L6),0)))</f>
        <v>0</v>
      </c>
      <c r="M7" s="3">
        <f>MIN((IFERROR($D7-SUM($E7:L7),0)),(IFERROR(M$4-SUM(M$5:M6),0)))</f>
        <v>0</v>
      </c>
      <c r="N7" s="3">
        <f>MIN((IFERROR($D7-SUM($E7:L7),0)),(IFERROR(M$4-SUM(M$5:M6),0)))</f>
        <v>0</v>
      </c>
      <c r="O7" s="3">
        <f>MIN((IFERROR($D7-SUM($E7:M7),0)),(IFERROR(N$4-SUM(N$5:N6),0)))</f>
        <v>0</v>
      </c>
      <c r="P7" s="3">
        <f>MIN((IFERROR($D7-SUM($E7:N7),0)),(IFERROR(O$4-SUM(O$5:O6),0)))</f>
        <v>0</v>
      </c>
      <c r="Q7" s="3">
        <f>MIN((IFERROR($D7-SUM($E7:O7),0)),(IFERROR(P$4-SUM(P$5:P6),0)))</f>
        <v>0</v>
      </c>
      <c r="R7" s="3">
        <f>MIN((IFERROR($D7-SUM($E7:P7),0)),(IFERROR(Q$4-SUM(Q$5:Q6),0)))</f>
        <v>0</v>
      </c>
      <c r="S7" s="3">
        <f>MIN((IFERROR($D7-SUM($E7:Q7),0)),(IFERROR(R$4-SUM(R$5:R6),0)))</f>
        <v>0</v>
      </c>
      <c r="T7" s="3">
        <f>MIN((IFERROR($D7-SUM($E7:R7),0)),(IFERROR(S$4-SUM(S$5:S6),0)))</f>
        <v>0</v>
      </c>
      <c r="U7" s="3">
        <f>MIN((IFERROR($D7-SUM($E7:S7),0)),(IFERROR(T$4-SUM(T$5:T6),0)))</f>
        <v>0</v>
      </c>
      <c r="V7" s="3">
        <f>MIN((IFERROR($D7-SUM($E7:T7),0)),(IFERROR(U$4-SUM(U$5:U6),0)))</f>
        <v>0</v>
      </c>
      <c r="W7" s="3">
        <f>MIN((IFERROR($D7-SUM($E7:U7),0)),(IFERROR(V$4-SUM(V$5:V6),0)))</f>
        <v>0</v>
      </c>
      <c r="X7" s="3">
        <f>MIN((IFERROR($D7-SUM($E7:V7),0)),(IFERROR(W$4-SUM(W$5:W6),0)))</f>
        <v>0</v>
      </c>
      <c r="Y7" s="3">
        <f>MIN((IFERROR($D7-SUM($E7:W7),0)),(IFERROR(X$4-SUM(X$5:X6),0)))</f>
        <v>0</v>
      </c>
      <c r="Z7" s="3">
        <f>MIN((IFERROR($D7-SUM($E7:X7),0)),(IFERROR(Y$4-SUM(Y$5:Y6),0)))</f>
        <v>0</v>
      </c>
      <c r="AA7" s="3">
        <f>MIN((IFERROR($D7-SUM($E7:Y7),0)),(IFERROR(Z$4-SUM(Z$5:Z6),0)))</f>
        <v>0</v>
      </c>
      <c r="AB7" s="3">
        <f>MIN((IFERROR($D7-SUM($E7:Z7),0)),(IFERROR(AA$4-SUM(AA$5:AA6),0)))</f>
        <v>0</v>
      </c>
      <c r="AC7" s="3">
        <f>MIN((IFERROR($D7-SUM($E7:AA7),0)),(IFERROR(AB$4-SUM(AB$5:AB6),0)))</f>
        <v>0</v>
      </c>
      <c r="AD7" s="3">
        <f>MIN((IFERROR($D7-SUM($E7:AB7),0)),(IFERROR(AC$4-SUM(AC$5:AC6),0)))</f>
        <v>0</v>
      </c>
      <c r="AE7" s="3">
        <f>MIN((IFERROR($D7-SUM($E7:AC7),0)),(IFERROR(AD$4-SUM(AD$5:AD6),0)))</f>
        <v>0</v>
      </c>
      <c r="AF7" s="3">
        <f>MIN((IFERROR($D7-SUM($E7:AD7),0)),(IFERROR(AE$4-SUM(AE$5:AE6),0)))</f>
        <v>0</v>
      </c>
      <c r="AG7" s="3">
        <f>MIN((IFERROR($D7-SUM($E7:AE7),0)),(IFERROR(AF$4-SUM(AF$5:AF6),0)))</f>
        <v>0</v>
      </c>
      <c r="AH7" s="3">
        <f>MIN((IFERROR($D7-SUM($E7:AF7),0)),(IFERROR(AG$4-SUM(AG$5:AG6),0)))</f>
        <v>0</v>
      </c>
      <c r="AI7" s="3">
        <f>MIN((IFERROR($D7-SUM($E7:AG7),0)),(IFERROR(AH$4-SUM(AH$5:AH6),0)))</f>
        <v>0</v>
      </c>
      <c r="AJ7" s="3">
        <f>MIN((IFERROR($D7-SUM($E7:AH7),0)),(IFERROR(AI$4-SUM(AI$5:AI6),0)))</f>
        <v>0</v>
      </c>
      <c r="AK7" s="3">
        <f>MIN((IFERROR($D7-SUM($E7:AI7),0)),(IFERROR(AJ$4-SUM(AJ$5:AJ6),0)))</f>
        <v>0</v>
      </c>
      <c r="AL7" s="3">
        <f>MIN((IFERROR($D7-SUM($E7:AJ7),0)),(IFERROR(AK$4-SUM(AK$5:AK6),0)))</f>
        <v>0</v>
      </c>
      <c r="AM7" s="3">
        <f>MIN((IFERROR($D7-SUM($E7:AK7),0)),(IFERROR(AL$4-SUM(AL$5:AL6),0)))</f>
        <v>0</v>
      </c>
      <c r="AN7" s="3">
        <f>MIN((IFERROR($D7-SUM($E7:AL7),0)),(IFERROR(AM$4-SUM(AM$5:AM6),0)))</f>
        <v>0</v>
      </c>
      <c r="AO7" s="3">
        <f>MIN((IFERROR($D7-SUM($E7:AM7),0)),(IFERROR(AN$4-SUM(AN$5:AN6),0)))</f>
        <v>0</v>
      </c>
      <c r="AP7" s="3">
        <f>MIN((IFERROR($D7-SUM($E7:AN7),0)),(IFERROR(AO$4-SUM(AO$5:AO6),0)))</f>
        <v>0</v>
      </c>
      <c r="AQ7" s="3">
        <f>MIN((IFERROR($D7-SUM($E7:AO7),0)),(IFERROR(AP$4-SUM(AP$5:AP6),0)))</f>
        <v>0</v>
      </c>
      <c r="AR7" s="3">
        <f>MIN((IFERROR($D7-SUM($E7:AP7),0)),(IFERROR(AQ$4-SUM(AQ$5:AQ6),0)))</f>
        <v>0</v>
      </c>
      <c r="AS7" s="3">
        <f>MIN((IFERROR($D7-SUM($E7:AQ7),0)),(IFERROR(AR$4-SUM(AR$5:AR6),0)))</f>
        <v>0</v>
      </c>
      <c r="AT7" s="3">
        <f>MIN((IFERROR($D7-SUM($E7:AR7),0)),(IFERROR(AS$4-SUM(AS$5:AS6),0)))</f>
        <v>0</v>
      </c>
      <c r="AU7" s="3">
        <f>MIN((IFERROR($D7-SUM($E7:AS7),0)),(IFERROR(AT$4-SUM(AT$5:AT6),0)))</f>
        <v>0</v>
      </c>
      <c r="AV7" s="3">
        <f>MIN((IFERROR($D7-SUM($E7:AT7),0)),(IFERROR(AU$4-SUM(AU$5:AU6),0)))</f>
        <v>0</v>
      </c>
      <c r="AW7" s="3">
        <f>MIN((IFERROR($D7-SUM($E7:AU7),0)),(IFERROR(AV$4-SUM(AV$5:AV6),0)))</f>
        <v>0</v>
      </c>
      <c r="AX7" s="3">
        <f>MIN((IFERROR($D7-SUM($E7:AV7),0)),(IFERROR(AW$4-SUM(AW$5:AW6),0)))</f>
        <v>0</v>
      </c>
      <c r="AY7" s="3">
        <f>MIN((IFERROR($D7-SUM($E7:AW7),0)),(IFERROR(AX$4-SUM(AX$5:AX6),0)))</f>
        <v>0</v>
      </c>
      <c r="AZ7" s="3">
        <f>MIN((IFERROR($D7-SUM($E7:AX7),0)),(IFERROR(AY$4-SUM(AY$5:AY6),0)))</f>
        <v>0</v>
      </c>
      <c r="BA7" s="3">
        <f>MIN((IFERROR($D7-SUM($E7:AY7),0)),(IFERROR(AZ$4-SUM(AZ$5:AZ6),0)))</f>
        <v>0</v>
      </c>
      <c r="BB7" s="3">
        <f>MIN((IFERROR($D7-SUM($E7:AZ7),0)),(IFERROR(BA$4-SUM(BA$5:BA6),0)))</f>
        <v>0</v>
      </c>
      <c r="BC7" s="3">
        <f>MIN((IFERROR($D7-SUM($E7:BA7),0)),(IFERROR(BB$4-SUM(BB$5:BB6),0)))</f>
        <v>0</v>
      </c>
      <c r="BD7" s="3">
        <f>MIN((IFERROR($D7-SUM($E7:BB7),0)),(IFERROR(BC$4-SUM(BC$5:BC6),0)))</f>
        <v>0</v>
      </c>
      <c r="BE7" s="3">
        <f>MIN((IFERROR($D7-SUM($E7:BC7),0)),(IFERROR(BD$4-SUM(BD$5:BD6),0)))</f>
        <v>0</v>
      </c>
      <c r="BF7" s="3">
        <f>MIN((IFERROR($D7-SUM($E7:BD7),0)),(IFERROR(BE$4-SUM(BE$5:BE6),0)))</f>
        <v>0</v>
      </c>
      <c r="BG7" s="3">
        <f>MIN((IFERROR($D7-SUM($E7:BE7),0)),(IFERROR(BF$4-SUM(BF$5:BF6),0)))</f>
        <v>0</v>
      </c>
      <c r="BH7" s="3">
        <f>MIN((IFERROR($D7-SUM($E7:BF7),0)),(IFERROR(BG$4-SUM(BG$5:BG6),0)))</f>
        <v>0</v>
      </c>
      <c r="BI7" s="3">
        <f>MIN((IFERROR($D7-SUM($E7:BG7),0)),(IFERROR(BH$4-SUM(BH$5:BH6),0)))</f>
        <v>0</v>
      </c>
      <c r="BJ7" s="3">
        <f>MIN((IFERROR($D7-SUM($E7:BH7),0)),(IFERROR(BI$4-SUM(BI$5:BI6),0)))</f>
        <v>0</v>
      </c>
      <c r="BK7" s="3">
        <f>MIN((IFERROR($D7-SUM($E7:BI7),0)),(IFERROR(BJ$4-SUM(BJ$5:BJ6),0)))</f>
        <v>0</v>
      </c>
      <c r="BL7" s="3">
        <f>MIN((IFERROR($D7-SUM($E7:BJ7),0)),(IFERROR(BK$4-SUM(BK$5:BK6),0)))</f>
        <v>0</v>
      </c>
      <c r="BM7" s="3">
        <f>MIN((IFERROR($D7-SUM($E7:BK7),0)),(IFERROR(BL$4-SUM(BL$5:BL6),0)))</f>
        <v>0</v>
      </c>
      <c r="BN7" s="3">
        <f>MIN((IFERROR($D7-SUM($E7:BL7),0)),(IFERROR(BM$4-SUM(BM$5:BM6),0)))</f>
        <v>0</v>
      </c>
      <c r="BO7" s="3">
        <f>MIN((IFERROR($D7-SUM($E7:BM7),0)),(IFERROR(BN$4-SUM(BN$5:BN6),0)))</f>
        <v>0</v>
      </c>
      <c r="BP7" s="3">
        <f>MIN((IFERROR($D7-SUM($E7:BN7),0)),(IFERROR(BO$4-SUM(BO$5:BO6),0)))</f>
        <v>0</v>
      </c>
      <c r="BQ7" s="3">
        <f>MIN((IFERROR($D7-SUM($E7:BO7),0)),(IFERROR(BP$4-SUM(BP$5:BP6),0)))</f>
        <v>0</v>
      </c>
      <c r="BR7" s="3">
        <f>MIN((IFERROR($D7-SUM($E7:BP7),0)),(IFERROR(BQ$4-SUM(BQ$5:BQ6),0)))</f>
        <v>0</v>
      </c>
      <c r="BS7" s="3">
        <f>MIN((IFERROR($D7-SUM($E7:BQ7),0)),(IFERROR(BR$4-SUM(BR$5:BR6),0)))</f>
        <v>0</v>
      </c>
      <c r="BT7" s="3">
        <f>MIN((IFERROR($D7-SUM($E7:BR7),0)),(IFERROR(BS$4-SUM(BS$5:BS6),0)))</f>
        <v>0</v>
      </c>
      <c r="BU7" s="3">
        <f>MIN((IFERROR($D7-SUM($E7:BS7),0)),(IFERROR(BT$4-SUM(BT$5:BT6),0)))</f>
        <v>0</v>
      </c>
      <c r="BV7" s="3">
        <f>MIN((IFERROR($D7-SUM($E7:BT7),0)),(IFERROR(BU$4-SUM(BU$5:BU6),0)))</f>
        <v>0</v>
      </c>
      <c r="BW7" s="3">
        <f>MIN((IFERROR($D7-SUM($E7:BU7),0)),(IFERROR(BV$4-SUM(BV$5:BV6),0)))</f>
        <v>0</v>
      </c>
      <c r="BX7" s="3">
        <f>MIN((IFERROR($D7-SUM($E7:BV7),0)),(IFERROR(BW$4-SUM(BW$5:BW6),0)))</f>
        <v>0</v>
      </c>
      <c r="BY7" s="3">
        <f>MIN((IFERROR($D7-SUM($E7:BW7),0)),(IFERROR(BX$4-SUM(BX$5:BX6),0)))</f>
        <v>0</v>
      </c>
      <c r="BZ7" s="3">
        <f>MIN((IFERROR($D7-SUM($E7:BX7),0)),(IFERROR(BY$4-SUM(BY$5:BY6),0)))</f>
        <v>0</v>
      </c>
      <c r="CA7" s="3">
        <f>MIN((IFERROR($D7-SUM($E7:BY7),0)),(IFERROR(BZ$4-SUM(BZ$5:BZ6),0)))</f>
        <v>0</v>
      </c>
      <c r="CB7" s="3">
        <f>MIN((IFERROR($D7-SUM($E7:BZ7),0)),(IFERROR(CA$4-SUM(CA$5:CA6),0)))</f>
        <v>0</v>
      </c>
      <c r="CC7" s="3">
        <f>MIN((IFERROR($D7-SUM($E7:CA7),0)),(IFERROR(CB$4-SUM(CB$5:CB6),0)))</f>
        <v>0</v>
      </c>
      <c r="CD7" s="3">
        <f>MIN((IFERROR($D7-SUM($E7:CB7),0)),(IFERROR(CC$4-SUM(CC$5:CC6),0)))</f>
        <v>0</v>
      </c>
      <c r="CE7" s="3">
        <f>MIN((IFERROR($D7-SUM($E7:CC7),0)),(IFERROR(CD$4-SUM(CD$5:CD6),0)))</f>
        <v>0</v>
      </c>
      <c r="CF7" s="3">
        <f>MIN((IFERROR($D7-SUM($E7:CD7),0)),(IFERROR(CE$4-SUM(CE$5:CE6),0)))</f>
        <v>0</v>
      </c>
      <c r="CG7" s="3">
        <f>MIN((IFERROR($D7-SUM($E7:CE7),0)),(IFERROR(CF$4-SUM(CF$5:CF6),0)))</f>
        <v>0</v>
      </c>
      <c r="CH7" s="3">
        <f>MIN((IFERROR($D7-SUM($E7:CF7),0)),(IFERROR(CG$4-SUM(CG$5:CG6),0)))</f>
        <v>0</v>
      </c>
      <c r="CI7" s="3">
        <f>MIN((IFERROR($D7-SUM($E7:CG7),0)),(IFERROR(CH$4-SUM(CH$5:CH6),0)))</f>
        <v>0</v>
      </c>
      <c r="CJ7" s="3">
        <f>MIN((IFERROR($D7-SUM($E7:CH7),0)),(IFERROR(CI$4-SUM(CI$5:CI6),0)))</f>
        <v>0</v>
      </c>
      <c r="CK7" s="3">
        <f>MIN((IFERROR($D7-SUM($E7:CI7),0)),(IFERROR(CJ$4-SUM(CJ$5:CJ6),0)))</f>
        <v>0</v>
      </c>
      <c r="CL7" s="3">
        <f>MIN((IFERROR($D7-SUM($E7:CJ7),0)),(IFERROR(CK$4-SUM(CK$5:CK6),0)))</f>
        <v>0</v>
      </c>
      <c r="CM7" s="3">
        <f>MIN((IFERROR($D7-SUM($E7:CK7),0)),(IFERROR(CL$4-SUM(CL$5:CL6),0)))</f>
        <v>0</v>
      </c>
      <c r="CN7" s="3">
        <f>MIN((IFERROR($D7-SUM($E7:CL7),0)),(IFERROR(CM$4-SUM(CM$5:CM6),0)))</f>
        <v>0</v>
      </c>
      <c r="CO7" s="3">
        <f>MIN((IFERROR($D7-SUM($E7:CM7),0)),(IFERROR(CN$4-SUM(CN$5:CN6),0)))</f>
        <v>0</v>
      </c>
      <c r="CP7" s="3">
        <f>MIN((IFERROR($D7-SUM($E7:CN7),0)),(IFERROR(CO$4-SUM(CO$5:CO6),0)))</f>
        <v>0</v>
      </c>
      <c r="CQ7" s="3">
        <f>MIN((IFERROR($D7-SUM($E7:CO7),0)),(IFERROR(CP$4-SUM(CP$5:CP6),0)))</f>
        <v>0</v>
      </c>
      <c r="CR7" s="3">
        <f>MIN((IFERROR($D7-SUM($E7:CP7),0)),(IFERROR(CQ$4-SUM(CQ$5:CQ6),0)))</f>
        <v>0</v>
      </c>
      <c r="CS7" s="3">
        <f>MIN((IFERROR($D7-SUM($E7:CQ7),0)),(IFERROR(CR$4-SUM(CR$5:CR6),0)))</f>
        <v>0</v>
      </c>
      <c r="CT7" s="3">
        <f>MIN((IFERROR($D7-SUM($E7:CR7),0)),(IFERROR(CS$4-SUM(CS$5:CS6),0)))</f>
        <v>0</v>
      </c>
      <c r="CU7" s="3">
        <f>MIN((IFERROR($D7-SUM($E7:CS7),0)),(IFERROR(CT$4-SUM(CT$5:CT6),0)))</f>
        <v>0</v>
      </c>
      <c r="CV7" s="3">
        <f>MIN((IFERROR($D7-SUM($E7:CT7),0)),(IFERROR(CU$4-SUM(CU$5:CU6),0)))</f>
        <v>0</v>
      </c>
      <c r="CW7" s="3">
        <f>MIN((IFERROR($D7-SUM($E7:CU7),0)),(IFERROR(CV$4-SUM(CV$5:CV6),0)))</f>
        <v>0</v>
      </c>
      <c r="CX7" s="3">
        <f>MIN((IFERROR($D7-SUM($E7:CV7),0)),(IFERROR(CW$4-SUM(CW$5:CW6),0)))</f>
        <v>0</v>
      </c>
      <c r="CY7" s="3">
        <f>MIN((IFERROR($D7-SUM($E7:CW7),0)),(IFERROR(CX$4-SUM(CX$5:CX6),0)))</f>
        <v>0</v>
      </c>
      <c r="CZ7" s="3">
        <f>MIN((IFERROR($D7-SUM($E7:CX7),0)),(IFERROR(CY$4-SUM(CY$5:CY6),0)))</f>
        <v>0</v>
      </c>
      <c r="DA7" s="3">
        <f>MIN((IFERROR($D7-SUM($E7:CY7),0)),(IFERROR(CZ$4-SUM(CZ$5:CZ6),0)))</f>
        <v>0</v>
      </c>
    </row>
    <row r="8" spans="1:105" x14ac:dyDescent="0.25">
      <c r="A8">
        <f>ROW()-ROW(FIFO[[#Headers],[Ind]])</f>
        <v>3</v>
      </c>
      <c r="B8" s="8">
        <f t="array" ref="B8">IFERROR(INDEX(Register[Batch],SMALL(IF(Register[IN Token]=Token,Register[Batch],""),FIFO[[#This Row],[Ind]])),"")</f>
        <v>7</v>
      </c>
      <c r="C8" s="50">
        <f ca="1">IFERROR(VLOOKUP(FIFO[[#This Row],[Batch]],Register[],9),"")</f>
        <v>272.875</v>
      </c>
      <c r="D8" s="9">
        <f>IF(FIFO[[#This Row],[Batch]]&lt;&gt;"",IFERROR(VLOOKUP(FIFO[[#This Row],[Batch]],Register[],5),""),"")</f>
        <v>5</v>
      </c>
      <c r="F8" s="3">
        <f>MIN((IFERROR($D8-SUM($E8:E8),0)),(IFERROR(F$4-SUM(F$5:F7),0)))</f>
        <v>0</v>
      </c>
      <c r="G8" s="3">
        <f>MIN((IFERROR($D8-SUM($E8:F8),0)),(IFERROR(G$4-SUM(G$5:G7),0)))</f>
        <v>5</v>
      </c>
      <c r="H8" s="3">
        <f>MIN((IFERROR($D8-SUM($E8:G8),0)),(IFERROR(H$4-SUM(H$5:H7),0)))</f>
        <v>0</v>
      </c>
      <c r="I8" s="3">
        <f>MIN((IFERROR($D8-SUM($E8:H8),0)),(IFERROR(I$4-SUM(I$5:I7),0)))</f>
        <v>0</v>
      </c>
      <c r="J8" s="3">
        <f>MIN((IFERROR($D8-SUM($E8:I8),0)),(IFERROR(J$4-SUM(J$5:J7),0)))</f>
        <v>0</v>
      </c>
      <c r="K8" s="3">
        <f>MIN((IFERROR($D8-SUM($E8:J8),0)),(IFERROR(K$4-SUM(K$5:K7),0)))</f>
        <v>0</v>
      </c>
      <c r="L8" s="3">
        <f>MIN((IFERROR($D8-SUM($E8:K8),0)),(IFERROR(L$4-SUM(L$5:L7),0)))</f>
        <v>0</v>
      </c>
      <c r="M8" s="3">
        <f>MIN((IFERROR($D8-SUM($E8:L8),0)),(IFERROR(M$4-SUM(M$5:M7),0)))</f>
        <v>0</v>
      </c>
      <c r="N8" s="3">
        <f>MIN((IFERROR($D8-SUM($E8:L8),0)),(IFERROR(M$4-SUM(M$5:M7),0)))</f>
        <v>0</v>
      </c>
      <c r="O8" s="3">
        <f>MIN((IFERROR($D8-SUM($E8:M8),0)),(IFERROR(N$4-SUM(N$5:N7),0)))</f>
        <v>0</v>
      </c>
      <c r="P8" s="3">
        <f>MIN((IFERROR($D8-SUM($E8:N8),0)),(IFERROR(O$4-SUM(O$5:O7),0)))</f>
        <v>0</v>
      </c>
      <c r="Q8" s="3">
        <f>MIN((IFERROR($D8-SUM($E8:O8),0)),(IFERROR(P$4-SUM(P$5:P7),0)))</f>
        <v>0</v>
      </c>
      <c r="R8" s="3">
        <f>MIN((IFERROR($D8-SUM($E8:P8),0)),(IFERROR(Q$4-SUM(Q$5:Q7),0)))</f>
        <v>0</v>
      </c>
      <c r="S8" s="3">
        <f>MIN((IFERROR($D8-SUM($E8:Q8),0)),(IFERROR(R$4-SUM(R$5:R7),0)))</f>
        <v>0</v>
      </c>
      <c r="T8" s="3">
        <f>MIN((IFERROR($D8-SUM($E8:R8),0)),(IFERROR(S$4-SUM(S$5:S7),0)))</f>
        <v>0</v>
      </c>
      <c r="U8" s="3">
        <f>MIN((IFERROR($D8-SUM($E8:S8),0)),(IFERROR(T$4-SUM(T$5:T7),0)))</f>
        <v>0</v>
      </c>
      <c r="V8" s="3">
        <f>MIN((IFERROR($D8-SUM($E8:T8),0)),(IFERROR(U$4-SUM(U$5:U7),0)))</f>
        <v>0</v>
      </c>
      <c r="W8" s="3">
        <f>MIN((IFERROR($D8-SUM($E8:U8),0)),(IFERROR(V$4-SUM(V$5:V7),0)))</f>
        <v>0</v>
      </c>
      <c r="X8" s="3">
        <f>MIN((IFERROR($D8-SUM($E8:V8),0)),(IFERROR(W$4-SUM(W$5:W7),0)))</f>
        <v>0</v>
      </c>
      <c r="Y8" s="3">
        <f>MIN((IFERROR($D8-SUM($E8:W8),0)),(IFERROR(X$4-SUM(X$5:X7),0)))</f>
        <v>0</v>
      </c>
      <c r="Z8" s="3">
        <f>MIN((IFERROR($D8-SUM($E8:X8),0)),(IFERROR(Y$4-SUM(Y$5:Y7),0)))</f>
        <v>0</v>
      </c>
      <c r="AA8" s="3">
        <f>MIN((IFERROR($D8-SUM($E8:Y8),0)),(IFERROR(Z$4-SUM(Z$5:Z7),0)))</f>
        <v>0</v>
      </c>
      <c r="AB8" s="3">
        <f>MIN((IFERROR($D8-SUM($E8:Z8),0)),(IFERROR(AA$4-SUM(AA$5:AA7),0)))</f>
        <v>0</v>
      </c>
      <c r="AC8" s="3">
        <f>MIN((IFERROR($D8-SUM($E8:AA8),0)),(IFERROR(AB$4-SUM(AB$5:AB7),0)))</f>
        <v>0</v>
      </c>
      <c r="AD8" s="3">
        <f>MIN((IFERROR($D8-SUM($E8:AB8),0)),(IFERROR(AC$4-SUM(AC$5:AC7),0)))</f>
        <v>0</v>
      </c>
      <c r="AE8" s="3">
        <f>MIN((IFERROR($D8-SUM($E8:AC8),0)),(IFERROR(AD$4-SUM(AD$5:AD7),0)))</f>
        <v>0</v>
      </c>
      <c r="AF8" s="3">
        <f>MIN((IFERROR($D8-SUM($E8:AD8),0)),(IFERROR(AE$4-SUM(AE$5:AE7),0)))</f>
        <v>0</v>
      </c>
      <c r="AG8" s="3">
        <f>MIN((IFERROR($D8-SUM($E8:AE8),0)),(IFERROR(AF$4-SUM(AF$5:AF7),0)))</f>
        <v>0</v>
      </c>
      <c r="AH8" s="3">
        <f>MIN((IFERROR($D8-SUM($E8:AF8),0)),(IFERROR(AG$4-SUM(AG$5:AG7),0)))</f>
        <v>0</v>
      </c>
      <c r="AI8" s="3">
        <f>MIN((IFERROR($D8-SUM($E8:AG8),0)),(IFERROR(AH$4-SUM(AH$5:AH7),0)))</f>
        <v>0</v>
      </c>
      <c r="AJ8" s="3">
        <f>MIN((IFERROR($D8-SUM($E8:AH8),0)),(IFERROR(AI$4-SUM(AI$5:AI7),0)))</f>
        <v>0</v>
      </c>
      <c r="AK8" s="3">
        <f>MIN((IFERROR($D8-SUM($E8:AI8),0)),(IFERROR(AJ$4-SUM(AJ$5:AJ7),0)))</f>
        <v>0</v>
      </c>
      <c r="AL8" s="3">
        <f>MIN((IFERROR($D8-SUM($E8:AJ8),0)),(IFERROR(AK$4-SUM(AK$5:AK7),0)))</f>
        <v>0</v>
      </c>
      <c r="AM8" s="3">
        <f>MIN((IFERROR($D8-SUM($E8:AK8),0)),(IFERROR(AL$4-SUM(AL$5:AL7),0)))</f>
        <v>0</v>
      </c>
      <c r="AN8" s="3">
        <f>MIN((IFERROR($D8-SUM($E8:AL8),0)),(IFERROR(AM$4-SUM(AM$5:AM7),0)))</f>
        <v>0</v>
      </c>
      <c r="AO8" s="3">
        <f>MIN((IFERROR($D8-SUM($E8:AM8),0)),(IFERROR(AN$4-SUM(AN$5:AN7),0)))</f>
        <v>0</v>
      </c>
      <c r="AP8" s="3">
        <f>MIN((IFERROR($D8-SUM($E8:AN8),0)),(IFERROR(AO$4-SUM(AO$5:AO7),0)))</f>
        <v>0</v>
      </c>
      <c r="AQ8" s="3">
        <f>MIN((IFERROR($D8-SUM($E8:AO8),0)),(IFERROR(AP$4-SUM(AP$5:AP7),0)))</f>
        <v>0</v>
      </c>
      <c r="AR8" s="3">
        <f>MIN((IFERROR($D8-SUM($E8:AP8),0)),(IFERROR(AQ$4-SUM(AQ$5:AQ7),0)))</f>
        <v>0</v>
      </c>
      <c r="AS8" s="3">
        <f>MIN((IFERROR($D8-SUM($E8:AQ8),0)),(IFERROR(AR$4-SUM(AR$5:AR7),0)))</f>
        <v>0</v>
      </c>
      <c r="AT8" s="3">
        <f>MIN((IFERROR($D8-SUM($E8:AR8),0)),(IFERROR(AS$4-SUM(AS$5:AS7),0)))</f>
        <v>0</v>
      </c>
      <c r="AU8" s="3">
        <f>MIN((IFERROR($D8-SUM($E8:AS8),0)),(IFERROR(AT$4-SUM(AT$5:AT7),0)))</f>
        <v>0</v>
      </c>
      <c r="AV8" s="3">
        <f>MIN((IFERROR($D8-SUM($E8:AT8),0)),(IFERROR(AU$4-SUM(AU$5:AU7),0)))</f>
        <v>0</v>
      </c>
      <c r="AW8" s="3">
        <f>MIN((IFERROR($D8-SUM($E8:AU8),0)),(IFERROR(AV$4-SUM(AV$5:AV7),0)))</f>
        <v>0</v>
      </c>
      <c r="AX8" s="3">
        <f>MIN((IFERROR($D8-SUM($E8:AV8),0)),(IFERROR(AW$4-SUM(AW$5:AW7),0)))</f>
        <v>0</v>
      </c>
      <c r="AY8" s="3">
        <f>MIN((IFERROR($D8-SUM($E8:AW8),0)),(IFERROR(AX$4-SUM(AX$5:AX7),0)))</f>
        <v>0</v>
      </c>
      <c r="AZ8" s="3">
        <f>MIN((IFERROR($D8-SUM($E8:AX8),0)),(IFERROR(AY$4-SUM(AY$5:AY7),0)))</f>
        <v>0</v>
      </c>
      <c r="BA8" s="3">
        <f>MIN((IFERROR($D8-SUM($E8:AY8),0)),(IFERROR(AZ$4-SUM(AZ$5:AZ7),0)))</f>
        <v>0</v>
      </c>
      <c r="BB8" s="3">
        <f>MIN((IFERROR($D8-SUM($E8:AZ8),0)),(IFERROR(BA$4-SUM(BA$5:BA7),0)))</f>
        <v>0</v>
      </c>
      <c r="BC8" s="3">
        <f>MIN((IFERROR($D8-SUM($E8:BA8),0)),(IFERROR(BB$4-SUM(BB$5:BB7),0)))</f>
        <v>0</v>
      </c>
      <c r="BD8" s="3">
        <f>MIN((IFERROR($D8-SUM($E8:BB8),0)),(IFERROR(BC$4-SUM(BC$5:BC7),0)))</f>
        <v>0</v>
      </c>
      <c r="BE8" s="3">
        <f>MIN((IFERROR($D8-SUM($E8:BC8),0)),(IFERROR(BD$4-SUM(BD$5:BD7),0)))</f>
        <v>0</v>
      </c>
      <c r="BF8" s="3">
        <f>MIN((IFERROR($D8-SUM($E8:BD8),0)),(IFERROR(BE$4-SUM(BE$5:BE7),0)))</f>
        <v>0</v>
      </c>
      <c r="BG8" s="3">
        <f>MIN((IFERROR($D8-SUM($E8:BE8),0)),(IFERROR(BF$4-SUM(BF$5:BF7),0)))</f>
        <v>0</v>
      </c>
      <c r="BH8" s="3">
        <f>MIN((IFERROR($D8-SUM($E8:BF8),0)),(IFERROR(BG$4-SUM(BG$5:BG7),0)))</f>
        <v>0</v>
      </c>
      <c r="BI8" s="3">
        <f>MIN((IFERROR($D8-SUM($E8:BG8),0)),(IFERROR(BH$4-SUM(BH$5:BH7),0)))</f>
        <v>0</v>
      </c>
      <c r="BJ8" s="3">
        <f>MIN((IFERROR($D8-SUM($E8:BH8),0)),(IFERROR(BI$4-SUM(BI$5:BI7),0)))</f>
        <v>0</v>
      </c>
      <c r="BK8" s="3">
        <f>MIN((IFERROR($D8-SUM($E8:BI8),0)),(IFERROR(BJ$4-SUM(BJ$5:BJ7),0)))</f>
        <v>0</v>
      </c>
      <c r="BL8" s="3">
        <f>MIN((IFERROR($D8-SUM($E8:BJ8),0)),(IFERROR(BK$4-SUM(BK$5:BK7),0)))</f>
        <v>0</v>
      </c>
      <c r="BM8" s="3">
        <f>MIN((IFERROR($D8-SUM($E8:BK8),0)),(IFERROR(BL$4-SUM(BL$5:BL7),0)))</f>
        <v>0</v>
      </c>
      <c r="BN8" s="3">
        <f>MIN((IFERROR($D8-SUM($E8:BL8),0)),(IFERROR(BM$4-SUM(BM$5:BM7),0)))</f>
        <v>0</v>
      </c>
      <c r="BO8" s="3">
        <f>MIN((IFERROR($D8-SUM($E8:BM8),0)),(IFERROR(BN$4-SUM(BN$5:BN7),0)))</f>
        <v>0</v>
      </c>
      <c r="BP8" s="3">
        <f>MIN((IFERROR($D8-SUM($E8:BN8),0)),(IFERROR(BO$4-SUM(BO$5:BO7),0)))</f>
        <v>0</v>
      </c>
      <c r="BQ8" s="3">
        <f>MIN((IFERROR($D8-SUM($E8:BO8),0)),(IFERROR(BP$4-SUM(BP$5:BP7),0)))</f>
        <v>0</v>
      </c>
      <c r="BR8" s="3">
        <f>MIN((IFERROR($D8-SUM($E8:BP8),0)),(IFERROR(BQ$4-SUM(BQ$5:BQ7),0)))</f>
        <v>0</v>
      </c>
      <c r="BS8" s="3">
        <f>MIN((IFERROR($D8-SUM($E8:BQ8),0)),(IFERROR(BR$4-SUM(BR$5:BR7),0)))</f>
        <v>0</v>
      </c>
      <c r="BT8" s="3">
        <f>MIN((IFERROR($D8-SUM($E8:BR8),0)),(IFERROR(BS$4-SUM(BS$5:BS7),0)))</f>
        <v>0</v>
      </c>
      <c r="BU8" s="3">
        <f>MIN((IFERROR($D8-SUM($E8:BS8),0)),(IFERROR(BT$4-SUM(BT$5:BT7),0)))</f>
        <v>0</v>
      </c>
      <c r="BV8" s="3">
        <f>MIN((IFERROR($D8-SUM($E8:BT8),0)),(IFERROR(BU$4-SUM(BU$5:BU7),0)))</f>
        <v>0</v>
      </c>
      <c r="BW8" s="3">
        <f>MIN((IFERROR($D8-SUM($E8:BU8),0)),(IFERROR(BV$4-SUM(BV$5:BV7),0)))</f>
        <v>0</v>
      </c>
      <c r="BX8" s="3">
        <f>MIN((IFERROR($D8-SUM($E8:BV8),0)),(IFERROR(BW$4-SUM(BW$5:BW7),0)))</f>
        <v>0</v>
      </c>
      <c r="BY8" s="3">
        <f>MIN((IFERROR($D8-SUM($E8:BW8),0)),(IFERROR(BX$4-SUM(BX$5:BX7),0)))</f>
        <v>0</v>
      </c>
      <c r="BZ8" s="3">
        <f>MIN((IFERROR($D8-SUM($E8:BX8),0)),(IFERROR(BY$4-SUM(BY$5:BY7),0)))</f>
        <v>0</v>
      </c>
      <c r="CA8" s="3">
        <f>MIN((IFERROR($D8-SUM($E8:BY8),0)),(IFERROR(BZ$4-SUM(BZ$5:BZ7),0)))</f>
        <v>0</v>
      </c>
      <c r="CB8" s="3">
        <f>MIN((IFERROR($D8-SUM($E8:BZ8),0)),(IFERROR(CA$4-SUM(CA$5:CA7),0)))</f>
        <v>0</v>
      </c>
      <c r="CC8" s="3">
        <f>MIN((IFERROR($D8-SUM($E8:CA8),0)),(IFERROR(CB$4-SUM(CB$5:CB7),0)))</f>
        <v>0</v>
      </c>
      <c r="CD8" s="3">
        <f>MIN((IFERROR($D8-SUM($E8:CB8),0)),(IFERROR(CC$4-SUM(CC$5:CC7),0)))</f>
        <v>0</v>
      </c>
      <c r="CE8" s="3">
        <f>MIN((IFERROR($D8-SUM($E8:CC8),0)),(IFERROR(CD$4-SUM(CD$5:CD7),0)))</f>
        <v>0</v>
      </c>
      <c r="CF8" s="3">
        <f>MIN((IFERROR($D8-SUM($E8:CD8),0)),(IFERROR(CE$4-SUM(CE$5:CE7),0)))</f>
        <v>0</v>
      </c>
      <c r="CG8" s="3">
        <f>MIN((IFERROR($D8-SUM($E8:CE8),0)),(IFERROR(CF$4-SUM(CF$5:CF7),0)))</f>
        <v>0</v>
      </c>
      <c r="CH8" s="3">
        <f>MIN((IFERROR($D8-SUM($E8:CF8),0)),(IFERROR(CG$4-SUM(CG$5:CG7),0)))</f>
        <v>0</v>
      </c>
      <c r="CI8" s="3">
        <f>MIN((IFERROR($D8-SUM($E8:CG8),0)),(IFERROR(CH$4-SUM(CH$5:CH7),0)))</f>
        <v>0</v>
      </c>
      <c r="CJ8" s="3">
        <f>MIN((IFERROR($D8-SUM($E8:CH8),0)),(IFERROR(CI$4-SUM(CI$5:CI7),0)))</f>
        <v>0</v>
      </c>
      <c r="CK8" s="3">
        <f>MIN((IFERROR($D8-SUM($E8:CI8),0)),(IFERROR(CJ$4-SUM(CJ$5:CJ7),0)))</f>
        <v>0</v>
      </c>
      <c r="CL8" s="3">
        <f>MIN((IFERROR($D8-SUM($E8:CJ8),0)),(IFERROR(CK$4-SUM(CK$5:CK7),0)))</f>
        <v>0</v>
      </c>
      <c r="CM8" s="3">
        <f>MIN((IFERROR($D8-SUM($E8:CK8),0)),(IFERROR(CL$4-SUM(CL$5:CL7),0)))</f>
        <v>0</v>
      </c>
      <c r="CN8" s="3">
        <f>MIN((IFERROR($D8-SUM($E8:CL8),0)),(IFERROR(CM$4-SUM(CM$5:CM7),0)))</f>
        <v>0</v>
      </c>
      <c r="CO8" s="3">
        <f>MIN((IFERROR($D8-SUM($E8:CM8),0)),(IFERROR(CN$4-SUM(CN$5:CN7),0)))</f>
        <v>0</v>
      </c>
      <c r="CP8" s="3">
        <f>MIN((IFERROR($D8-SUM($E8:CN8),0)),(IFERROR(CO$4-SUM(CO$5:CO7),0)))</f>
        <v>0</v>
      </c>
      <c r="CQ8" s="3">
        <f>MIN((IFERROR($D8-SUM($E8:CO8),0)),(IFERROR(CP$4-SUM(CP$5:CP7),0)))</f>
        <v>0</v>
      </c>
      <c r="CR8" s="3">
        <f>MIN((IFERROR($D8-SUM($E8:CP8),0)),(IFERROR(CQ$4-SUM(CQ$5:CQ7),0)))</f>
        <v>0</v>
      </c>
      <c r="CS8" s="3">
        <f>MIN((IFERROR($D8-SUM($E8:CQ8),0)),(IFERROR(CR$4-SUM(CR$5:CR7),0)))</f>
        <v>0</v>
      </c>
      <c r="CT8" s="3">
        <f>MIN((IFERROR($D8-SUM($E8:CR8),0)),(IFERROR(CS$4-SUM(CS$5:CS7),0)))</f>
        <v>0</v>
      </c>
      <c r="CU8" s="3">
        <f>MIN((IFERROR($D8-SUM($E8:CS8),0)),(IFERROR(CT$4-SUM(CT$5:CT7),0)))</f>
        <v>0</v>
      </c>
      <c r="CV8" s="3">
        <f>MIN((IFERROR($D8-SUM($E8:CT8),0)),(IFERROR(CU$4-SUM(CU$5:CU7),0)))</f>
        <v>0</v>
      </c>
      <c r="CW8" s="3">
        <f>MIN((IFERROR($D8-SUM($E8:CU8),0)),(IFERROR(CV$4-SUM(CV$5:CV7),0)))</f>
        <v>0</v>
      </c>
      <c r="CX8" s="3">
        <f>MIN((IFERROR($D8-SUM($E8:CV8),0)),(IFERROR(CW$4-SUM(CW$5:CW7),0)))</f>
        <v>0</v>
      </c>
      <c r="CY8" s="3">
        <f>MIN((IFERROR($D8-SUM($E8:CW8),0)),(IFERROR(CX$4-SUM(CX$5:CX7),0)))</f>
        <v>0</v>
      </c>
      <c r="CZ8" s="3">
        <f>MIN((IFERROR($D8-SUM($E8:CX8),0)),(IFERROR(CY$4-SUM(CY$5:CY7),0)))</f>
        <v>0</v>
      </c>
      <c r="DA8" s="3">
        <f>MIN((IFERROR($D8-SUM($E8:CY8),0)),(IFERROR(CZ$4-SUM(CZ$5:CZ7),0)))</f>
        <v>0</v>
      </c>
    </row>
    <row r="9" spans="1:105" x14ac:dyDescent="0.25">
      <c r="A9">
        <f>ROW()-ROW(FIFO[[#Headers],[Ind]])</f>
        <v>4</v>
      </c>
      <c r="B9" s="8">
        <f t="array" ref="B9">IFERROR(INDEX(Register[Batch],SMALL(IF(Register[IN Token]=Token,Register[Batch],""),FIFO[[#This Row],[Ind]])),"")</f>
        <v>8</v>
      </c>
      <c r="C9" s="50">
        <f ca="1">IFERROR(VLOOKUP(FIFO[[#This Row],[Batch]],Register[],9),"")</f>
        <v>105.52500000000001</v>
      </c>
      <c r="D9" s="9">
        <f>IF(FIFO[[#This Row],[Batch]]&lt;&gt;"",IFERROR(VLOOKUP(FIFO[[#This Row],[Batch]],Register[],5),""),"")</f>
        <v>5</v>
      </c>
      <c r="F9" s="3">
        <f>MIN((IFERROR($D9-SUM($E9:E9),0)),(IFERROR(F$4-SUM(F$5:F8),0)))</f>
        <v>0</v>
      </c>
      <c r="G9" s="3">
        <f>MIN((IFERROR($D9-SUM($E9:F9),0)),(IFERROR(G$4-SUM(G$5:G8),0)))</f>
        <v>5</v>
      </c>
      <c r="H9" s="3">
        <f>MIN((IFERROR($D9-SUM($E9:G9),0)),(IFERROR(H$4-SUM(H$5:H8),0)))</f>
        <v>0</v>
      </c>
      <c r="I9" s="3">
        <f>MIN((IFERROR($D9-SUM($E9:H9),0)),(IFERROR(I$4-SUM(I$5:I8),0)))</f>
        <v>0</v>
      </c>
      <c r="J9" s="3">
        <f>MIN((IFERROR($D9-SUM($E9:I9),0)),(IFERROR(J$4-SUM(J$5:J8),0)))</f>
        <v>0</v>
      </c>
      <c r="K9" s="3">
        <f>MIN((IFERROR($D9-SUM($E9:J9),0)),(IFERROR(K$4-SUM(K$5:K8),0)))</f>
        <v>0</v>
      </c>
      <c r="L9" s="3">
        <f>MIN((IFERROR($D9-SUM($E9:K9),0)),(IFERROR(L$4-SUM(L$5:L8),0)))</f>
        <v>0</v>
      </c>
      <c r="M9" s="3">
        <f>MIN((IFERROR($D9-SUM($E9:L9),0)),(IFERROR(M$4-SUM(M$5:M8),0)))</f>
        <v>0</v>
      </c>
      <c r="N9" s="3">
        <f>MIN((IFERROR($D9-SUM($E9:L9),0)),(IFERROR(M$4-SUM(M$5:M8),0)))</f>
        <v>0</v>
      </c>
      <c r="O9" s="3">
        <f>MIN((IFERROR($D9-SUM($E9:M9),0)),(IFERROR(N$4-SUM(N$5:N8),0)))</f>
        <v>0</v>
      </c>
      <c r="P9" s="3">
        <f>MIN((IFERROR($D9-SUM($E9:N9),0)),(IFERROR(O$4-SUM(O$5:O8),0)))</f>
        <v>0</v>
      </c>
      <c r="Q9" s="3">
        <f>MIN((IFERROR($D9-SUM($E9:O9),0)),(IFERROR(P$4-SUM(P$5:P8),0)))</f>
        <v>0</v>
      </c>
      <c r="R9" s="3">
        <f>MIN((IFERROR($D9-SUM($E9:P9),0)),(IFERROR(Q$4-SUM(Q$5:Q8),0)))</f>
        <v>0</v>
      </c>
      <c r="S9" s="3">
        <f>MIN((IFERROR($D9-SUM($E9:Q9),0)),(IFERROR(R$4-SUM(R$5:R8),0)))</f>
        <v>0</v>
      </c>
      <c r="T9" s="3">
        <f>MIN((IFERROR($D9-SUM($E9:R9),0)),(IFERROR(S$4-SUM(S$5:S8),0)))</f>
        <v>0</v>
      </c>
      <c r="U9" s="3">
        <f>MIN((IFERROR($D9-SUM($E9:S9),0)),(IFERROR(T$4-SUM(T$5:T8),0)))</f>
        <v>0</v>
      </c>
      <c r="V9" s="3">
        <f>MIN((IFERROR($D9-SUM($E9:T9),0)),(IFERROR(U$4-SUM(U$5:U8),0)))</f>
        <v>0</v>
      </c>
      <c r="W9" s="3">
        <f>MIN((IFERROR($D9-SUM($E9:U9),0)),(IFERROR(V$4-SUM(V$5:V8),0)))</f>
        <v>0</v>
      </c>
      <c r="X9" s="3">
        <f>MIN((IFERROR($D9-SUM($E9:V9),0)),(IFERROR(W$4-SUM(W$5:W8),0)))</f>
        <v>0</v>
      </c>
      <c r="Y9" s="3">
        <f>MIN((IFERROR($D9-SUM($E9:W9),0)),(IFERROR(X$4-SUM(X$5:X8),0)))</f>
        <v>0</v>
      </c>
      <c r="Z9" s="3">
        <f>MIN((IFERROR($D9-SUM($E9:X9),0)),(IFERROR(Y$4-SUM(Y$5:Y8),0)))</f>
        <v>0</v>
      </c>
      <c r="AA9" s="3">
        <f>MIN((IFERROR($D9-SUM($E9:Y9),0)),(IFERROR(Z$4-SUM(Z$5:Z8),0)))</f>
        <v>0</v>
      </c>
      <c r="AB9" s="3">
        <f>MIN((IFERROR($D9-SUM($E9:Z9),0)),(IFERROR(AA$4-SUM(AA$5:AA8),0)))</f>
        <v>0</v>
      </c>
      <c r="AC9" s="3">
        <f>MIN((IFERROR($D9-SUM($E9:AA9),0)),(IFERROR(AB$4-SUM(AB$5:AB8),0)))</f>
        <v>0</v>
      </c>
      <c r="AD9" s="3">
        <f>MIN((IFERROR($D9-SUM($E9:AB9),0)),(IFERROR(AC$4-SUM(AC$5:AC8),0)))</f>
        <v>0</v>
      </c>
      <c r="AE9" s="3">
        <f>MIN((IFERROR($D9-SUM($E9:AC9),0)),(IFERROR(AD$4-SUM(AD$5:AD8),0)))</f>
        <v>0</v>
      </c>
      <c r="AF9" s="3">
        <f>MIN((IFERROR($D9-SUM($E9:AD9),0)),(IFERROR(AE$4-SUM(AE$5:AE8),0)))</f>
        <v>0</v>
      </c>
      <c r="AG9" s="3">
        <f>MIN((IFERROR($D9-SUM($E9:AE9),0)),(IFERROR(AF$4-SUM(AF$5:AF8),0)))</f>
        <v>0</v>
      </c>
      <c r="AH9" s="3">
        <f>MIN((IFERROR($D9-SUM($E9:AF9),0)),(IFERROR(AG$4-SUM(AG$5:AG8),0)))</f>
        <v>0</v>
      </c>
      <c r="AI9" s="3">
        <f>MIN((IFERROR($D9-SUM($E9:AG9),0)),(IFERROR(AH$4-SUM(AH$5:AH8),0)))</f>
        <v>0</v>
      </c>
      <c r="AJ9" s="3">
        <f>MIN((IFERROR($D9-SUM($E9:AH9),0)),(IFERROR(AI$4-SUM(AI$5:AI8),0)))</f>
        <v>0</v>
      </c>
      <c r="AK9" s="3">
        <f>MIN((IFERROR($D9-SUM($E9:AI9),0)),(IFERROR(AJ$4-SUM(AJ$5:AJ8),0)))</f>
        <v>0</v>
      </c>
      <c r="AL9" s="3">
        <f>MIN((IFERROR($D9-SUM($E9:AJ9),0)),(IFERROR(AK$4-SUM(AK$5:AK8),0)))</f>
        <v>0</v>
      </c>
      <c r="AM9" s="3">
        <f>MIN((IFERROR($D9-SUM($E9:AK9),0)),(IFERROR(AL$4-SUM(AL$5:AL8),0)))</f>
        <v>0</v>
      </c>
      <c r="AN9" s="3">
        <f>MIN((IFERROR($D9-SUM($E9:AL9),0)),(IFERROR(AM$4-SUM(AM$5:AM8),0)))</f>
        <v>0</v>
      </c>
      <c r="AO9" s="3">
        <f>MIN((IFERROR($D9-SUM($E9:AM9),0)),(IFERROR(AN$4-SUM(AN$5:AN8),0)))</f>
        <v>0</v>
      </c>
      <c r="AP9" s="3">
        <f>MIN((IFERROR($D9-SUM($E9:AN9),0)),(IFERROR(AO$4-SUM(AO$5:AO8),0)))</f>
        <v>0</v>
      </c>
      <c r="AQ9" s="3">
        <f>MIN((IFERROR($D9-SUM($E9:AO9),0)),(IFERROR(AP$4-SUM(AP$5:AP8),0)))</f>
        <v>0</v>
      </c>
      <c r="AR9" s="3">
        <f>MIN((IFERROR($D9-SUM($E9:AP9),0)),(IFERROR(AQ$4-SUM(AQ$5:AQ8),0)))</f>
        <v>0</v>
      </c>
      <c r="AS9" s="3">
        <f>MIN((IFERROR($D9-SUM($E9:AQ9),0)),(IFERROR(AR$4-SUM(AR$5:AR8),0)))</f>
        <v>0</v>
      </c>
      <c r="AT9" s="3">
        <f>MIN((IFERROR($D9-SUM($E9:AR9),0)),(IFERROR(AS$4-SUM(AS$5:AS8),0)))</f>
        <v>0</v>
      </c>
      <c r="AU9" s="3">
        <f>MIN((IFERROR($D9-SUM($E9:AS9),0)),(IFERROR(AT$4-SUM(AT$5:AT8),0)))</f>
        <v>0</v>
      </c>
      <c r="AV9" s="3">
        <f>MIN((IFERROR($D9-SUM($E9:AT9),0)),(IFERROR(AU$4-SUM(AU$5:AU8),0)))</f>
        <v>0</v>
      </c>
      <c r="AW9" s="3">
        <f>MIN((IFERROR($D9-SUM($E9:AU9),0)),(IFERROR(AV$4-SUM(AV$5:AV8),0)))</f>
        <v>0</v>
      </c>
      <c r="AX9" s="3">
        <f>MIN((IFERROR($D9-SUM($E9:AV9),0)),(IFERROR(AW$4-SUM(AW$5:AW8),0)))</f>
        <v>0</v>
      </c>
      <c r="AY9" s="3">
        <f>MIN((IFERROR($D9-SUM($E9:AW9),0)),(IFERROR(AX$4-SUM(AX$5:AX8),0)))</f>
        <v>0</v>
      </c>
      <c r="AZ9" s="3">
        <f>MIN((IFERROR($D9-SUM($E9:AX9),0)),(IFERROR(AY$4-SUM(AY$5:AY8),0)))</f>
        <v>0</v>
      </c>
      <c r="BA9" s="3">
        <f>MIN((IFERROR($D9-SUM($E9:AY9),0)),(IFERROR(AZ$4-SUM(AZ$5:AZ8),0)))</f>
        <v>0</v>
      </c>
      <c r="BB9" s="3">
        <f>MIN((IFERROR($D9-SUM($E9:AZ9),0)),(IFERROR(BA$4-SUM(BA$5:BA8),0)))</f>
        <v>0</v>
      </c>
      <c r="BC9" s="3">
        <f>MIN((IFERROR($D9-SUM($E9:BA9),0)),(IFERROR(BB$4-SUM(BB$5:BB8),0)))</f>
        <v>0</v>
      </c>
      <c r="BD9" s="3">
        <f>MIN((IFERROR($D9-SUM($E9:BB9),0)),(IFERROR(BC$4-SUM(BC$5:BC8),0)))</f>
        <v>0</v>
      </c>
      <c r="BE9" s="3">
        <f>MIN((IFERROR($D9-SUM($E9:BC9),0)),(IFERROR(BD$4-SUM(BD$5:BD8),0)))</f>
        <v>0</v>
      </c>
      <c r="BF9" s="3">
        <f>MIN((IFERROR($D9-SUM($E9:BD9),0)),(IFERROR(BE$4-SUM(BE$5:BE8),0)))</f>
        <v>0</v>
      </c>
      <c r="BG9" s="3">
        <f>MIN((IFERROR($D9-SUM($E9:BE9),0)),(IFERROR(BF$4-SUM(BF$5:BF8),0)))</f>
        <v>0</v>
      </c>
      <c r="BH9" s="3">
        <f>MIN((IFERROR($D9-SUM($E9:BF9),0)),(IFERROR(BG$4-SUM(BG$5:BG8),0)))</f>
        <v>0</v>
      </c>
      <c r="BI9" s="3">
        <f>MIN((IFERROR($D9-SUM($E9:BG9),0)),(IFERROR(BH$4-SUM(BH$5:BH8),0)))</f>
        <v>0</v>
      </c>
      <c r="BJ9" s="3">
        <f>MIN((IFERROR($D9-SUM($E9:BH9),0)),(IFERROR(BI$4-SUM(BI$5:BI8),0)))</f>
        <v>0</v>
      </c>
      <c r="BK9" s="3">
        <f>MIN((IFERROR($D9-SUM($E9:BI9),0)),(IFERROR(BJ$4-SUM(BJ$5:BJ8),0)))</f>
        <v>0</v>
      </c>
      <c r="BL9" s="3">
        <f>MIN((IFERROR($D9-SUM($E9:BJ9),0)),(IFERROR(BK$4-SUM(BK$5:BK8),0)))</f>
        <v>0</v>
      </c>
      <c r="BM9" s="3">
        <f>MIN((IFERROR($D9-SUM($E9:BK9),0)),(IFERROR(BL$4-SUM(BL$5:BL8),0)))</f>
        <v>0</v>
      </c>
      <c r="BN9" s="3">
        <f>MIN((IFERROR($D9-SUM($E9:BL9),0)),(IFERROR(BM$4-SUM(BM$5:BM8),0)))</f>
        <v>0</v>
      </c>
      <c r="BO9" s="3">
        <f>MIN((IFERROR($D9-SUM($E9:BM9),0)),(IFERROR(BN$4-SUM(BN$5:BN8),0)))</f>
        <v>0</v>
      </c>
      <c r="BP9" s="3">
        <f>MIN((IFERROR($D9-SUM($E9:BN9),0)),(IFERROR(BO$4-SUM(BO$5:BO8),0)))</f>
        <v>0</v>
      </c>
      <c r="BQ9" s="3">
        <f>MIN((IFERROR($D9-SUM($E9:BO9),0)),(IFERROR(BP$4-SUM(BP$5:BP8),0)))</f>
        <v>0</v>
      </c>
      <c r="BR9" s="3">
        <f>MIN((IFERROR($D9-SUM($E9:BP9),0)),(IFERROR(BQ$4-SUM(BQ$5:BQ8),0)))</f>
        <v>0</v>
      </c>
      <c r="BS9" s="3">
        <f>MIN((IFERROR($D9-SUM($E9:BQ9),0)),(IFERROR(BR$4-SUM(BR$5:BR8),0)))</f>
        <v>0</v>
      </c>
      <c r="BT9" s="3">
        <f>MIN((IFERROR($D9-SUM($E9:BR9),0)),(IFERROR(BS$4-SUM(BS$5:BS8),0)))</f>
        <v>0</v>
      </c>
      <c r="BU9" s="3">
        <f>MIN((IFERROR($D9-SUM($E9:BS9),0)),(IFERROR(BT$4-SUM(BT$5:BT8),0)))</f>
        <v>0</v>
      </c>
      <c r="BV9" s="3">
        <f>MIN((IFERROR($D9-SUM($E9:BT9),0)),(IFERROR(BU$4-SUM(BU$5:BU8),0)))</f>
        <v>0</v>
      </c>
      <c r="BW9" s="3">
        <f>MIN((IFERROR($D9-SUM($E9:BU9),0)),(IFERROR(BV$4-SUM(BV$5:BV8),0)))</f>
        <v>0</v>
      </c>
      <c r="BX9" s="3">
        <f>MIN((IFERROR($D9-SUM($E9:BV9),0)),(IFERROR(BW$4-SUM(BW$5:BW8),0)))</f>
        <v>0</v>
      </c>
      <c r="BY9" s="3">
        <f>MIN((IFERROR($D9-SUM($E9:BW9),0)),(IFERROR(BX$4-SUM(BX$5:BX8),0)))</f>
        <v>0</v>
      </c>
      <c r="BZ9" s="3">
        <f>MIN((IFERROR($D9-SUM($E9:BX9),0)),(IFERROR(BY$4-SUM(BY$5:BY8),0)))</f>
        <v>0</v>
      </c>
      <c r="CA9" s="3">
        <f>MIN((IFERROR($D9-SUM($E9:BY9),0)),(IFERROR(BZ$4-SUM(BZ$5:BZ8),0)))</f>
        <v>0</v>
      </c>
      <c r="CB9" s="3">
        <f>MIN((IFERROR($D9-SUM($E9:BZ9),0)),(IFERROR(CA$4-SUM(CA$5:CA8),0)))</f>
        <v>0</v>
      </c>
      <c r="CC9" s="3">
        <f>MIN((IFERROR($D9-SUM($E9:CA9),0)),(IFERROR(CB$4-SUM(CB$5:CB8),0)))</f>
        <v>0</v>
      </c>
      <c r="CD9" s="3">
        <f>MIN((IFERROR($D9-SUM($E9:CB9),0)),(IFERROR(CC$4-SUM(CC$5:CC8),0)))</f>
        <v>0</v>
      </c>
      <c r="CE9" s="3">
        <f>MIN((IFERROR($D9-SUM($E9:CC9),0)),(IFERROR(CD$4-SUM(CD$5:CD8),0)))</f>
        <v>0</v>
      </c>
      <c r="CF9" s="3">
        <f>MIN((IFERROR($D9-SUM($E9:CD9),0)),(IFERROR(CE$4-SUM(CE$5:CE8),0)))</f>
        <v>0</v>
      </c>
      <c r="CG9" s="3">
        <f>MIN((IFERROR($D9-SUM($E9:CE9),0)),(IFERROR(CF$4-SUM(CF$5:CF8),0)))</f>
        <v>0</v>
      </c>
      <c r="CH9" s="3">
        <f>MIN((IFERROR($D9-SUM($E9:CF9),0)),(IFERROR(CG$4-SUM(CG$5:CG8),0)))</f>
        <v>0</v>
      </c>
      <c r="CI9" s="3">
        <f>MIN((IFERROR($D9-SUM($E9:CG9),0)),(IFERROR(CH$4-SUM(CH$5:CH8),0)))</f>
        <v>0</v>
      </c>
      <c r="CJ9" s="3">
        <f>MIN((IFERROR($D9-SUM($E9:CH9),0)),(IFERROR(CI$4-SUM(CI$5:CI8),0)))</f>
        <v>0</v>
      </c>
      <c r="CK9" s="3">
        <f>MIN((IFERROR($D9-SUM($E9:CI9),0)),(IFERROR(CJ$4-SUM(CJ$5:CJ8),0)))</f>
        <v>0</v>
      </c>
      <c r="CL9" s="3">
        <f>MIN((IFERROR($D9-SUM($E9:CJ9),0)),(IFERROR(CK$4-SUM(CK$5:CK8),0)))</f>
        <v>0</v>
      </c>
      <c r="CM9" s="3">
        <f>MIN((IFERROR($D9-SUM($E9:CK9),0)),(IFERROR(CL$4-SUM(CL$5:CL8),0)))</f>
        <v>0</v>
      </c>
      <c r="CN9" s="3">
        <f>MIN((IFERROR($D9-SUM($E9:CL9),0)),(IFERROR(CM$4-SUM(CM$5:CM8),0)))</f>
        <v>0</v>
      </c>
      <c r="CO9" s="3">
        <f>MIN((IFERROR($D9-SUM($E9:CM9),0)),(IFERROR(CN$4-SUM(CN$5:CN8),0)))</f>
        <v>0</v>
      </c>
      <c r="CP9" s="3">
        <f>MIN((IFERROR($D9-SUM($E9:CN9),0)),(IFERROR(CO$4-SUM(CO$5:CO8),0)))</f>
        <v>0</v>
      </c>
      <c r="CQ9" s="3">
        <f>MIN((IFERROR($D9-SUM($E9:CO9),0)),(IFERROR(CP$4-SUM(CP$5:CP8),0)))</f>
        <v>0</v>
      </c>
      <c r="CR9" s="3">
        <f>MIN((IFERROR($D9-SUM($E9:CP9),0)),(IFERROR(CQ$4-SUM(CQ$5:CQ8),0)))</f>
        <v>0</v>
      </c>
      <c r="CS9" s="3">
        <f>MIN((IFERROR($D9-SUM($E9:CQ9),0)),(IFERROR(CR$4-SUM(CR$5:CR8),0)))</f>
        <v>0</v>
      </c>
      <c r="CT9" s="3">
        <f>MIN((IFERROR($D9-SUM($E9:CR9),0)),(IFERROR(CS$4-SUM(CS$5:CS8),0)))</f>
        <v>0</v>
      </c>
      <c r="CU9" s="3">
        <f>MIN((IFERROR($D9-SUM($E9:CS9),0)),(IFERROR(CT$4-SUM(CT$5:CT8),0)))</f>
        <v>0</v>
      </c>
      <c r="CV9" s="3">
        <f>MIN((IFERROR($D9-SUM($E9:CT9),0)),(IFERROR(CU$4-SUM(CU$5:CU8),0)))</f>
        <v>0</v>
      </c>
      <c r="CW9" s="3">
        <f>MIN((IFERROR($D9-SUM($E9:CU9),0)),(IFERROR(CV$4-SUM(CV$5:CV8),0)))</f>
        <v>0</v>
      </c>
      <c r="CX9" s="3">
        <f>MIN((IFERROR($D9-SUM($E9:CV9),0)),(IFERROR(CW$4-SUM(CW$5:CW8),0)))</f>
        <v>0</v>
      </c>
      <c r="CY9" s="3">
        <f>MIN((IFERROR($D9-SUM($E9:CW9),0)),(IFERROR(CX$4-SUM(CX$5:CX8),0)))</f>
        <v>0</v>
      </c>
      <c r="CZ9" s="3">
        <f>MIN((IFERROR($D9-SUM($E9:CX9),0)),(IFERROR(CY$4-SUM(CY$5:CY8),0)))</f>
        <v>0</v>
      </c>
      <c r="DA9" s="3">
        <f>MIN((IFERROR($D9-SUM($E9:CY9),0)),(IFERROR(CZ$4-SUM(CZ$5:CZ8),0)))</f>
        <v>0</v>
      </c>
    </row>
    <row r="10" spans="1:105" x14ac:dyDescent="0.25">
      <c r="A10">
        <f>ROW()-ROW(FIFO[[#Headers],[Ind]])</f>
        <v>5</v>
      </c>
      <c r="B10" s="8">
        <f t="array" ref="B10">IFERROR(INDEX(Register[Batch],SMALL(IF(Register[IN Token]=Token,Register[Batch],""),FIFO[[#This Row],[Ind]])),"")</f>
        <v>14</v>
      </c>
      <c r="C10" s="50">
        <f>IFERROR(VLOOKUP(FIFO[[#This Row],[Batch]],Register[],9),"")</f>
        <v>7629.6</v>
      </c>
      <c r="D10" s="9">
        <f>IF(FIFO[[#This Row],[Batch]]&lt;&gt;"",IFERROR(VLOOKUP(FIFO[[#This Row],[Batch]],Register[],5),""),"")</f>
        <v>5</v>
      </c>
      <c r="F10" s="3">
        <f>MIN((IFERROR($D10-SUM($E10:E10),0)),(IFERROR(F$4-SUM(F$5:F9),0)))</f>
        <v>0</v>
      </c>
      <c r="G10" s="3">
        <f>MIN((IFERROR($D10-SUM($E10:F10),0)),(IFERROR(G$4-SUM(G$5:G9),0)))</f>
        <v>0</v>
      </c>
      <c r="H10" s="3">
        <f>MIN((IFERROR($D10-SUM($E10:G10),0)),(IFERROR(H$4-SUM(H$5:H9),0)))</f>
        <v>5</v>
      </c>
      <c r="I10" s="3">
        <f>MIN((IFERROR($D10-SUM($E10:H10),0)),(IFERROR(I$4-SUM(I$5:I9),0)))</f>
        <v>0</v>
      </c>
      <c r="J10" s="3">
        <f>MIN((IFERROR($D10-SUM($E10:I10),0)),(IFERROR(J$4-SUM(J$5:J9),0)))</f>
        <v>0</v>
      </c>
      <c r="K10" s="3">
        <f>MIN((IFERROR($D10-SUM($E10:J10),0)),(IFERROR(K$4-SUM(K$5:K9),0)))</f>
        <v>0</v>
      </c>
      <c r="L10" s="3">
        <f>MIN((IFERROR($D10-SUM($E10:K10),0)),(IFERROR(L$4-SUM(L$5:L9),0)))</f>
        <v>0</v>
      </c>
      <c r="M10" s="3">
        <f>MIN((IFERROR($D10-SUM($E10:L10),0)),(IFERROR(M$4-SUM(M$5:M9),0)))</f>
        <v>0</v>
      </c>
      <c r="N10" s="3">
        <f>MIN((IFERROR($D10-SUM($E10:L10),0)),(IFERROR(M$4-SUM(M$5:M9),0)))</f>
        <v>0</v>
      </c>
      <c r="O10" s="3">
        <f>MIN((IFERROR($D10-SUM($E10:M10),0)),(IFERROR(N$4-SUM(N$5:N9),0)))</f>
        <v>0</v>
      </c>
      <c r="P10" s="3">
        <f>MIN((IFERROR($D10-SUM($E10:N10),0)),(IFERROR(O$4-SUM(O$5:O9),0)))</f>
        <v>0</v>
      </c>
      <c r="Q10" s="3">
        <f>MIN((IFERROR($D10-SUM($E10:O10),0)),(IFERROR(P$4-SUM(P$5:P9),0)))</f>
        <v>0</v>
      </c>
      <c r="R10" s="3">
        <f>MIN((IFERROR($D10-SUM($E10:P10),0)),(IFERROR(Q$4-SUM(Q$5:Q9),0)))</f>
        <v>0</v>
      </c>
      <c r="S10" s="3">
        <f>MIN((IFERROR($D10-SUM($E10:Q10),0)),(IFERROR(R$4-SUM(R$5:R9),0)))</f>
        <v>0</v>
      </c>
      <c r="T10" s="3">
        <f>MIN((IFERROR($D10-SUM($E10:R10),0)),(IFERROR(S$4-SUM(S$5:S9),0)))</f>
        <v>0</v>
      </c>
      <c r="U10" s="3">
        <f>MIN((IFERROR($D10-SUM($E10:S10),0)),(IFERROR(T$4-SUM(T$5:T9),0)))</f>
        <v>0</v>
      </c>
      <c r="V10" s="3">
        <f>MIN((IFERROR($D10-SUM($E10:T10),0)),(IFERROR(U$4-SUM(U$5:U9),0)))</f>
        <v>0</v>
      </c>
      <c r="W10" s="3">
        <f>MIN((IFERROR($D10-SUM($E10:U10),0)),(IFERROR(V$4-SUM(V$5:V9),0)))</f>
        <v>0</v>
      </c>
      <c r="X10" s="3">
        <f>MIN((IFERROR($D10-SUM($E10:V10),0)),(IFERROR(W$4-SUM(W$5:W9),0)))</f>
        <v>0</v>
      </c>
      <c r="Y10" s="3">
        <f>MIN((IFERROR($D10-SUM($E10:W10),0)),(IFERROR(X$4-SUM(X$5:X9),0)))</f>
        <v>0</v>
      </c>
      <c r="Z10" s="3">
        <f>MIN((IFERROR($D10-SUM($E10:X10),0)),(IFERROR(Y$4-SUM(Y$5:Y9),0)))</f>
        <v>0</v>
      </c>
      <c r="AA10" s="3">
        <f>MIN((IFERROR($D10-SUM($E10:Y10),0)),(IFERROR(Z$4-SUM(Z$5:Z9),0)))</f>
        <v>0</v>
      </c>
      <c r="AB10" s="3">
        <f>MIN((IFERROR($D10-SUM($E10:Z10),0)),(IFERROR(AA$4-SUM(AA$5:AA9),0)))</f>
        <v>0</v>
      </c>
      <c r="AC10" s="3">
        <f>MIN((IFERROR($D10-SUM($E10:AA10),0)),(IFERROR(AB$4-SUM(AB$5:AB9),0)))</f>
        <v>0</v>
      </c>
      <c r="AD10" s="3">
        <f>MIN((IFERROR($D10-SUM($E10:AB10),0)),(IFERROR(AC$4-SUM(AC$5:AC9),0)))</f>
        <v>0</v>
      </c>
      <c r="AE10" s="3">
        <f>MIN((IFERROR($D10-SUM($E10:AC10),0)),(IFERROR(AD$4-SUM(AD$5:AD9),0)))</f>
        <v>0</v>
      </c>
      <c r="AF10" s="3">
        <f>MIN((IFERROR($D10-SUM($E10:AD10),0)),(IFERROR(AE$4-SUM(AE$5:AE9),0)))</f>
        <v>0</v>
      </c>
      <c r="AG10" s="3">
        <f>MIN((IFERROR($D10-SUM($E10:AE10),0)),(IFERROR(AF$4-SUM(AF$5:AF9),0)))</f>
        <v>0</v>
      </c>
      <c r="AH10" s="3">
        <f>MIN((IFERROR($D10-SUM($E10:AF10),0)),(IFERROR(AG$4-SUM(AG$5:AG9),0)))</f>
        <v>0</v>
      </c>
      <c r="AI10" s="3">
        <f>MIN((IFERROR($D10-SUM($E10:AG10),0)),(IFERROR(AH$4-SUM(AH$5:AH9),0)))</f>
        <v>0</v>
      </c>
      <c r="AJ10" s="3">
        <f>MIN((IFERROR($D10-SUM($E10:AH10),0)),(IFERROR(AI$4-SUM(AI$5:AI9),0)))</f>
        <v>0</v>
      </c>
      <c r="AK10" s="3">
        <f>MIN((IFERROR($D10-SUM($E10:AI10),0)),(IFERROR(AJ$4-SUM(AJ$5:AJ9),0)))</f>
        <v>0</v>
      </c>
      <c r="AL10" s="3">
        <f>MIN((IFERROR($D10-SUM($E10:AJ10),0)),(IFERROR(AK$4-SUM(AK$5:AK9),0)))</f>
        <v>0</v>
      </c>
      <c r="AM10" s="3">
        <f>MIN((IFERROR($D10-SUM($E10:AK10),0)),(IFERROR(AL$4-SUM(AL$5:AL9),0)))</f>
        <v>0</v>
      </c>
      <c r="AN10" s="3">
        <f>MIN((IFERROR($D10-SUM($E10:AL10),0)),(IFERROR(AM$4-SUM(AM$5:AM9),0)))</f>
        <v>0</v>
      </c>
      <c r="AO10" s="3">
        <f>MIN((IFERROR($D10-SUM($E10:AM10),0)),(IFERROR(AN$4-SUM(AN$5:AN9),0)))</f>
        <v>0</v>
      </c>
      <c r="AP10" s="3">
        <f>MIN((IFERROR($D10-SUM($E10:AN10),0)),(IFERROR(AO$4-SUM(AO$5:AO9),0)))</f>
        <v>0</v>
      </c>
      <c r="AQ10" s="3">
        <f>MIN((IFERROR($D10-SUM($E10:AO10),0)),(IFERROR(AP$4-SUM(AP$5:AP9),0)))</f>
        <v>0</v>
      </c>
      <c r="AR10" s="3">
        <f>MIN((IFERROR($D10-SUM($E10:AP10),0)),(IFERROR(AQ$4-SUM(AQ$5:AQ9),0)))</f>
        <v>0</v>
      </c>
      <c r="AS10" s="3">
        <f>MIN((IFERROR($D10-SUM($E10:AQ10),0)),(IFERROR(AR$4-SUM(AR$5:AR9),0)))</f>
        <v>0</v>
      </c>
      <c r="AT10" s="3">
        <f>MIN((IFERROR($D10-SUM($E10:AR10),0)),(IFERROR(AS$4-SUM(AS$5:AS9),0)))</f>
        <v>0</v>
      </c>
      <c r="AU10" s="3">
        <f>MIN((IFERROR($D10-SUM($E10:AS10),0)),(IFERROR(AT$4-SUM(AT$5:AT9),0)))</f>
        <v>0</v>
      </c>
      <c r="AV10" s="3">
        <f>MIN((IFERROR($D10-SUM($E10:AT10),0)),(IFERROR(AU$4-SUM(AU$5:AU9),0)))</f>
        <v>0</v>
      </c>
      <c r="AW10" s="3">
        <f>MIN((IFERROR($D10-SUM($E10:AU10),0)),(IFERROR(AV$4-SUM(AV$5:AV9),0)))</f>
        <v>0</v>
      </c>
      <c r="AX10" s="3">
        <f>MIN((IFERROR($D10-SUM($E10:AV10),0)),(IFERROR(AW$4-SUM(AW$5:AW9),0)))</f>
        <v>0</v>
      </c>
      <c r="AY10" s="3">
        <f>MIN((IFERROR($D10-SUM($E10:AW10),0)),(IFERROR(AX$4-SUM(AX$5:AX9),0)))</f>
        <v>0</v>
      </c>
      <c r="AZ10" s="3">
        <f>MIN((IFERROR($D10-SUM($E10:AX10),0)),(IFERROR(AY$4-SUM(AY$5:AY9),0)))</f>
        <v>0</v>
      </c>
      <c r="BA10" s="3">
        <f>MIN((IFERROR($D10-SUM($E10:AY10),0)),(IFERROR(AZ$4-SUM(AZ$5:AZ9),0)))</f>
        <v>0</v>
      </c>
      <c r="BB10" s="3">
        <f>MIN((IFERROR($D10-SUM($E10:AZ10),0)),(IFERROR(BA$4-SUM(BA$5:BA9),0)))</f>
        <v>0</v>
      </c>
      <c r="BC10" s="3">
        <f>MIN((IFERROR($D10-SUM($E10:BA10),0)),(IFERROR(BB$4-SUM(BB$5:BB9),0)))</f>
        <v>0</v>
      </c>
      <c r="BD10" s="3">
        <f>MIN((IFERROR($D10-SUM($E10:BB10),0)),(IFERROR(BC$4-SUM(BC$5:BC9),0)))</f>
        <v>0</v>
      </c>
      <c r="BE10" s="3">
        <f>MIN((IFERROR($D10-SUM($E10:BC10),0)),(IFERROR(BD$4-SUM(BD$5:BD9),0)))</f>
        <v>0</v>
      </c>
      <c r="BF10" s="3">
        <f>MIN((IFERROR($D10-SUM($E10:BD10),0)),(IFERROR(BE$4-SUM(BE$5:BE9),0)))</f>
        <v>0</v>
      </c>
      <c r="BG10" s="3">
        <f>MIN((IFERROR($D10-SUM($E10:BE10),0)),(IFERROR(BF$4-SUM(BF$5:BF9),0)))</f>
        <v>0</v>
      </c>
      <c r="BH10" s="3">
        <f>MIN((IFERROR($D10-SUM($E10:BF10),0)),(IFERROR(BG$4-SUM(BG$5:BG9),0)))</f>
        <v>0</v>
      </c>
      <c r="BI10" s="3">
        <f>MIN((IFERROR($D10-SUM($E10:BG10),0)),(IFERROR(BH$4-SUM(BH$5:BH9),0)))</f>
        <v>0</v>
      </c>
      <c r="BJ10" s="3">
        <f>MIN((IFERROR($D10-SUM($E10:BH10),0)),(IFERROR(BI$4-SUM(BI$5:BI9),0)))</f>
        <v>0</v>
      </c>
      <c r="BK10" s="3">
        <f>MIN((IFERROR($D10-SUM($E10:BI10),0)),(IFERROR(BJ$4-SUM(BJ$5:BJ9),0)))</f>
        <v>0</v>
      </c>
      <c r="BL10" s="3">
        <f>MIN((IFERROR($D10-SUM($E10:BJ10),0)),(IFERROR(BK$4-SUM(BK$5:BK9),0)))</f>
        <v>0</v>
      </c>
      <c r="BM10" s="3">
        <f>MIN((IFERROR($D10-SUM($E10:BK10),0)),(IFERROR(BL$4-SUM(BL$5:BL9),0)))</f>
        <v>0</v>
      </c>
      <c r="BN10" s="3">
        <f>MIN((IFERROR($D10-SUM($E10:BL10),0)),(IFERROR(BM$4-SUM(BM$5:BM9),0)))</f>
        <v>0</v>
      </c>
      <c r="BO10" s="3">
        <f>MIN((IFERROR($D10-SUM($E10:BM10),0)),(IFERROR(BN$4-SUM(BN$5:BN9),0)))</f>
        <v>0</v>
      </c>
      <c r="BP10" s="3">
        <f>MIN((IFERROR($D10-SUM($E10:BN10),0)),(IFERROR(BO$4-SUM(BO$5:BO9),0)))</f>
        <v>0</v>
      </c>
      <c r="BQ10" s="3">
        <f>MIN((IFERROR($D10-SUM($E10:BO10),0)),(IFERROR(BP$4-SUM(BP$5:BP9),0)))</f>
        <v>0</v>
      </c>
      <c r="BR10" s="3">
        <f>MIN((IFERROR($D10-SUM($E10:BP10),0)),(IFERROR(BQ$4-SUM(BQ$5:BQ9),0)))</f>
        <v>0</v>
      </c>
      <c r="BS10" s="3">
        <f>MIN((IFERROR($D10-SUM($E10:BQ10),0)),(IFERROR(BR$4-SUM(BR$5:BR9),0)))</f>
        <v>0</v>
      </c>
      <c r="BT10" s="3">
        <f>MIN((IFERROR($D10-SUM($E10:BR10),0)),(IFERROR(BS$4-SUM(BS$5:BS9),0)))</f>
        <v>0</v>
      </c>
      <c r="BU10" s="3">
        <f>MIN((IFERROR($D10-SUM($E10:BS10),0)),(IFERROR(BT$4-SUM(BT$5:BT9),0)))</f>
        <v>0</v>
      </c>
      <c r="BV10" s="3">
        <f>MIN((IFERROR($D10-SUM($E10:BT10),0)),(IFERROR(BU$4-SUM(BU$5:BU9),0)))</f>
        <v>0</v>
      </c>
      <c r="BW10" s="3">
        <f>MIN((IFERROR($D10-SUM($E10:BU10),0)),(IFERROR(BV$4-SUM(BV$5:BV9),0)))</f>
        <v>0</v>
      </c>
      <c r="BX10" s="3">
        <f>MIN((IFERROR($D10-SUM($E10:BV10),0)),(IFERROR(BW$4-SUM(BW$5:BW9),0)))</f>
        <v>0</v>
      </c>
      <c r="BY10" s="3">
        <f>MIN((IFERROR($D10-SUM($E10:BW10),0)),(IFERROR(BX$4-SUM(BX$5:BX9),0)))</f>
        <v>0</v>
      </c>
      <c r="BZ10" s="3">
        <f>MIN((IFERROR($D10-SUM($E10:BX10),0)),(IFERROR(BY$4-SUM(BY$5:BY9),0)))</f>
        <v>0</v>
      </c>
      <c r="CA10" s="3">
        <f>MIN((IFERROR($D10-SUM($E10:BY10),0)),(IFERROR(BZ$4-SUM(BZ$5:BZ9),0)))</f>
        <v>0</v>
      </c>
      <c r="CB10" s="3">
        <f>MIN((IFERROR($D10-SUM($E10:BZ10),0)),(IFERROR(CA$4-SUM(CA$5:CA9),0)))</f>
        <v>0</v>
      </c>
      <c r="CC10" s="3">
        <f>MIN((IFERROR($D10-SUM($E10:CA10),0)),(IFERROR(CB$4-SUM(CB$5:CB9),0)))</f>
        <v>0</v>
      </c>
      <c r="CD10" s="3">
        <f>MIN((IFERROR($D10-SUM($E10:CB10),0)),(IFERROR(CC$4-SUM(CC$5:CC9),0)))</f>
        <v>0</v>
      </c>
      <c r="CE10" s="3">
        <f>MIN((IFERROR($D10-SUM($E10:CC10),0)),(IFERROR(CD$4-SUM(CD$5:CD9),0)))</f>
        <v>0</v>
      </c>
      <c r="CF10" s="3">
        <f>MIN((IFERROR($D10-SUM($E10:CD10),0)),(IFERROR(CE$4-SUM(CE$5:CE9),0)))</f>
        <v>0</v>
      </c>
      <c r="CG10" s="3">
        <f>MIN((IFERROR($D10-SUM($E10:CE10),0)),(IFERROR(CF$4-SUM(CF$5:CF9),0)))</f>
        <v>0</v>
      </c>
      <c r="CH10" s="3">
        <f>MIN((IFERROR($D10-SUM($E10:CF10),0)),(IFERROR(CG$4-SUM(CG$5:CG9),0)))</f>
        <v>0</v>
      </c>
      <c r="CI10" s="3">
        <f>MIN((IFERROR($D10-SUM($E10:CG10),0)),(IFERROR(CH$4-SUM(CH$5:CH9),0)))</f>
        <v>0</v>
      </c>
      <c r="CJ10" s="3">
        <f>MIN((IFERROR($D10-SUM($E10:CH10),0)),(IFERROR(CI$4-SUM(CI$5:CI9),0)))</f>
        <v>0</v>
      </c>
      <c r="CK10" s="3">
        <f>MIN((IFERROR($D10-SUM($E10:CI10),0)),(IFERROR(CJ$4-SUM(CJ$5:CJ9),0)))</f>
        <v>0</v>
      </c>
      <c r="CL10" s="3">
        <f>MIN((IFERROR($D10-SUM($E10:CJ10),0)),(IFERROR(CK$4-SUM(CK$5:CK9),0)))</f>
        <v>0</v>
      </c>
      <c r="CM10" s="3">
        <f>MIN((IFERROR($D10-SUM($E10:CK10),0)),(IFERROR(CL$4-SUM(CL$5:CL9),0)))</f>
        <v>0</v>
      </c>
      <c r="CN10" s="3">
        <f>MIN((IFERROR($D10-SUM($E10:CL10),0)),(IFERROR(CM$4-SUM(CM$5:CM9),0)))</f>
        <v>0</v>
      </c>
      <c r="CO10" s="3">
        <f>MIN((IFERROR($D10-SUM($E10:CM10),0)),(IFERROR(CN$4-SUM(CN$5:CN9),0)))</f>
        <v>0</v>
      </c>
      <c r="CP10" s="3">
        <f>MIN((IFERROR($D10-SUM($E10:CN10),0)),(IFERROR(CO$4-SUM(CO$5:CO9),0)))</f>
        <v>0</v>
      </c>
      <c r="CQ10" s="3">
        <f>MIN((IFERROR($D10-SUM($E10:CO10),0)),(IFERROR(CP$4-SUM(CP$5:CP9),0)))</f>
        <v>0</v>
      </c>
      <c r="CR10" s="3">
        <f>MIN((IFERROR($D10-SUM($E10:CP10),0)),(IFERROR(CQ$4-SUM(CQ$5:CQ9),0)))</f>
        <v>0</v>
      </c>
      <c r="CS10" s="3">
        <f>MIN((IFERROR($D10-SUM($E10:CQ10),0)),(IFERROR(CR$4-SUM(CR$5:CR9),0)))</f>
        <v>0</v>
      </c>
      <c r="CT10" s="3">
        <f>MIN((IFERROR($D10-SUM($E10:CR10),0)),(IFERROR(CS$4-SUM(CS$5:CS9),0)))</f>
        <v>0</v>
      </c>
      <c r="CU10" s="3">
        <f>MIN((IFERROR($D10-SUM($E10:CS10),0)),(IFERROR(CT$4-SUM(CT$5:CT9),0)))</f>
        <v>0</v>
      </c>
      <c r="CV10" s="3">
        <f>MIN((IFERROR($D10-SUM($E10:CT10),0)),(IFERROR(CU$4-SUM(CU$5:CU9),0)))</f>
        <v>0</v>
      </c>
      <c r="CW10" s="3">
        <f>MIN((IFERROR($D10-SUM($E10:CU10),0)),(IFERROR(CV$4-SUM(CV$5:CV9),0)))</f>
        <v>0</v>
      </c>
      <c r="CX10" s="3">
        <f>MIN((IFERROR($D10-SUM($E10:CV10),0)),(IFERROR(CW$4-SUM(CW$5:CW9),0)))</f>
        <v>0</v>
      </c>
      <c r="CY10" s="3">
        <f>MIN((IFERROR($D10-SUM($E10:CW10),0)),(IFERROR(CX$4-SUM(CX$5:CX9),0)))</f>
        <v>0</v>
      </c>
      <c r="CZ10" s="3">
        <f>MIN((IFERROR($D10-SUM($E10:CX10),0)),(IFERROR(CY$4-SUM(CY$5:CY9),0)))</f>
        <v>0</v>
      </c>
      <c r="DA10" s="3">
        <f>MIN((IFERROR($D10-SUM($E10:CY10),0)),(IFERROR(CZ$4-SUM(CZ$5:CZ9),0)))</f>
        <v>0</v>
      </c>
    </row>
    <row r="11" spans="1:105" x14ac:dyDescent="0.25">
      <c r="A11">
        <f>ROW()-ROW(FIFO[[#Headers],[Ind]])</f>
        <v>6</v>
      </c>
      <c r="B11" s="8">
        <f t="array" ref="B11">IFERROR(INDEX(Register[Batch],SMALL(IF(Register[IN Token]=Token,Register[Batch],""),FIFO[[#This Row],[Ind]])),"")</f>
        <v>16</v>
      </c>
      <c r="C11" s="50">
        <f>IFERROR(VLOOKUP(FIFO[[#This Row],[Batch]],Register[],9),"")</f>
        <v>6666.666666666667</v>
      </c>
      <c r="D11" s="9">
        <f>IF(FIFO[[#This Row],[Batch]]&lt;&gt;"",IFERROR(VLOOKUP(FIFO[[#This Row],[Batch]],Register[],5),""),"")</f>
        <v>12</v>
      </c>
      <c r="F11" s="3">
        <f>MIN((IFERROR($D11-SUM($E11:E11),0)),(IFERROR(F$4-SUM(F$5:F10),0)))</f>
        <v>0</v>
      </c>
      <c r="G11" s="3">
        <f>MIN((IFERROR($D11-SUM($E11:F11),0)),(IFERROR(G$4-SUM(G$5:G10),0)))</f>
        <v>0</v>
      </c>
      <c r="H11" s="3">
        <f>MIN((IFERROR($D11-SUM($E11:G11),0)),(IFERROR(H$4-SUM(H$5:H10),0)))</f>
        <v>0</v>
      </c>
      <c r="I11" s="3">
        <f>MIN((IFERROR($D11-SUM($E11:H11),0)),(IFERROR(I$4-SUM(I$5:I10),0)))</f>
        <v>12</v>
      </c>
      <c r="J11" s="3">
        <f>MIN((IFERROR($D11-SUM($E11:I11),0)),(IFERROR(J$4-SUM(J$5:J10),0)))</f>
        <v>0</v>
      </c>
      <c r="K11" s="3">
        <f>MIN((IFERROR($D11-SUM($E11:J11),0)),(IFERROR(K$4-SUM(K$5:K10),0)))</f>
        <v>0</v>
      </c>
      <c r="L11" s="3">
        <f>MIN((IFERROR($D11-SUM($E11:K11),0)),(IFERROR(L$4-SUM(L$5:L10),0)))</f>
        <v>0</v>
      </c>
      <c r="M11" s="3">
        <f>MIN((IFERROR($D11-SUM($E11:L11),0)),(IFERROR(M$4-SUM(M$5:M10),0)))</f>
        <v>0</v>
      </c>
      <c r="N11" s="3">
        <f>MIN((IFERROR($D11-SUM($E11:L11),0)),(IFERROR(M$4-SUM(M$5:M10),0)))</f>
        <v>0</v>
      </c>
      <c r="O11" s="3">
        <f>MIN((IFERROR($D11-SUM($E11:M11),0)),(IFERROR(N$4-SUM(N$5:N10),0)))</f>
        <v>0</v>
      </c>
      <c r="P11" s="3">
        <f>MIN((IFERROR($D11-SUM($E11:N11),0)),(IFERROR(O$4-SUM(O$5:O10),0)))</f>
        <v>0</v>
      </c>
      <c r="Q11" s="3">
        <f>MIN((IFERROR($D11-SUM($E11:O11),0)),(IFERROR(P$4-SUM(P$5:P10),0)))</f>
        <v>0</v>
      </c>
      <c r="R11" s="3">
        <f>MIN((IFERROR($D11-SUM($E11:P11),0)),(IFERROR(Q$4-SUM(Q$5:Q10),0)))</f>
        <v>0</v>
      </c>
      <c r="S11" s="3">
        <f>MIN((IFERROR($D11-SUM($E11:Q11),0)),(IFERROR(R$4-SUM(R$5:R10),0)))</f>
        <v>0</v>
      </c>
      <c r="T11" s="3">
        <f>MIN((IFERROR($D11-SUM($E11:R11),0)),(IFERROR(S$4-SUM(S$5:S10),0)))</f>
        <v>0</v>
      </c>
      <c r="U11" s="3">
        <f>MIN((IFERROR($D11-SUM($E11:S11),0)),(IFERROR(T$4-SUM(T$5:T10),0)))</f>
        <v>0</v>
      </c>
      <c r="V11" s="3">
        <f>MIN((IFERROR($D11-SUM($E11:T11),0)),(IFERROR(U$4-SUM(U$5:U10),0)))</f>
        <v>0</v>
      </c>
      <c r="W11" s="3">
        <f>MIN((IFERROR($D11-SUM($E11:U11),0)),(IFERROR(V$4-SUM(V$5:V10),0)))</f>
        <v>0</v>
      </c>
      <c r="X11" s="3">
        <f>MIN((IFERROR($D11-SUM($E11:V11),0)),(IFERROR(W$4-SUM(W$5:W10),0)))</f>
        <v>0</v>
      </c>
      <c r="Y11" s="3">
        <f>MIN((IFERROR($D11-SUM($E11:W11),0)),(IFERROR(X$4-SUM(X$5:X10),0)))</f>
        <v>0</v>
      </c>
      <c r="Z11" s="3">
        <f>MIN((IFERROR($D11-SUM($E11:X11),0)),(IFERROR(Y$4-SUM(Y$5:Y10),0)))</f>
        <v>0</v>
      </c>
      <c r="AA11" s="3">
        <f>MIN((IFERROR($D11-SUM($E11:Y11),0)),(IFERROR(Z$4-SUM(Z$5:Z10),0)))</f>
        <v>0</v>
      </c>
      <c r="AB11" s="3">
        <f>MIN((IFERROR($D11-SUM($E11:Z11),0)),(IFERROR(AA$4-SUM(AA$5:AA10),0)))</f>
        <v>0</v>
      </c>
      <c r="AC11" s="3">
        <f>MIN((IFERROR($D11-SUM($E11:AA11),0)),(IFERROR(AB$4-SUM(AB$5:AB10),0)))</f>
        <v>0</v>
      </c>
      <c r="AD11" s="3">
        <f>MIN((IFERROR($D11-SUM($E11:AB11),0)),(IFERROR(AC$4-SUM(AC$5:AC10),0)))</f>
        <v>0</v>
      </c>
      <c r="AE11" s="3">
        <f>MIN((IFERROR($D11-SUM($E11:AC11),0)),(IFERROR(AD$4-SUM(AD$5:AD10),0)))</f>
        <v>0</v>
      </c>
      <c r="AF11" s="3">
        <f>MIN((IFERROR($D11-SUM($E11:AD11),0)),(IFERROR(AE$4-SUM(AE$5:AE10),0)))</f>
        <v>0</v>
      </c>
      <c r="AG11" s="3">
        <f>MIN((IFERROR($D11-SUM($E11:AE11),0)),(IFERROR(AF$4-SUM(AF$5:AF10),0)))</f>
        <v>0</v>
      </c>
      <c r="AH11" s="3">
        <f>MIN((IFERROR($D11-SUM($E11:AF11),0)),(IFERROR(AG$4-SUM(AG$5:AG10),0)))</f>
        <v>0</v>
      </c>
      <c r="AI11" s="3">
        <f>MIN((IFERROR($D11-SUM($E11:AG11),0)),(IFERROR(AH$4-SUM(AH$5:AH10),0)))</f>
        <v>0</v>
      </c>
      <c r="AJ11" s="3">
        <f>MIN((IFERROR($D11-SUM($E11:AH11),0)),(IFERROR(AI$4-SUM(AI$5:AI10),0)))</f>
        <v>0</v>
      </c>
      <c r="AK11" s="3">
        <f>MIN((IFERROR($D11-SUM($E11:AI11),0)),(IFERROR(AJ$4-SUM(AJ$5:AJ10),0)))</f>
        <v>0</v>
      </c>
      <c r="AL11" s="3">
        <f>MIN((IFERROR($D11-SUM($E11:AJ11),0)),(IFERROR(AK$4-SUM(AK$5:AK10),0)))</f>
        <v>0</v>
      </c>
      <c r="AM11" s="3">
        <f>MIN((IFERROR($D11-SUM($E11:AK11),0)),(IFERROR(AL$4-SUM(AL$5:AL10),0)))</f>
        <v>0</v>
      </c>
      <c r="AN11" s="3">
        <f>MIN((IFERROR($D11-SUM($E11:AL11),0)),(IFERROR(AM$4-SUM(AM$5:AM10),0)))</f>
        <v>0</v>
      </c>
      <c r="AO11" s="3">
        <f>MIN((IFERROR($D11-SUM($E11:AM11),0)),(IFERROR(AN$4-SUM(AN$5:AN10),0)))</f>
        <v>0</v>
      </c>
      <c r="AP11" s="3">
        <f>MIN((IFERROR($D11-SUM($E11:AN11),0)),(IFERROR(AO$4-SUM(AO$5:AO10),0)))</f>
        <v>0</v>
      </c>
      <c r="AQ11" s="3">
        <f>MIN((IFERROR($D11-SUM($E11:AO11),0)),(IFERROR(AP$4-SUM(AP$5:AP10),0)))</f>
        <v>0</v>
      </c>
      <c r="AR11" s="3">
        <f>MIN((IFERROR($D11-SUM($E11:AP11),0)),(IFERROR(AQ$4-SUM(AQ$5:AQ10),0)))</f>
        <v>0</v>
      </c>
      <c r="AS11" s="3">
        <f>MIN((IFERROR($D11-SUM($E11:AQ11),0)),(IFERROR(AR$4-SUM(AR$5:AR10),0)))</f>
        <v>0</v>
      </c>
      <c r="AT11" s="3">
        <f>MIN((IFERROR($D11-SUM($E11:AR11),0)),(IFERROR(AS$4-SUM(AS$5:AS10),0)))</f>
        <v>0</v>
      </c>
      <c r="AU11" s="3">
        <f>MIN((IFERROR($D11-SUM($E11:AS11),0)),(IFERROR(AT$4-SUM(AT$5:AT10),0)))</f>
        <v>0</v>
      </c>
      <c r="AV11" s="3">
        <f>MIN((IFERROR($D11-SUM($E11:AT11),0)),(IFERROR(AU$4-SUM(AU$5:AU10),0)))</f>
        <v>0</v>
      </c>
      <c r="AW11" s="3">
        <f>MIN((IFERROR($D11-SUM($E11:AU11),0)),(IFERROR(AV$4-SUM(AV$5:AV10),0)))</f>
        <v>0</v>
      </c>
      <c r="AX11" s="3">
        <f>MIN((IFERROR($D11-SUM($E11:AV11),0)),(IFERROR(AW$4-SUM(AW$5:AW10),0)))</f>
        <v>0</v>
      </c>
      <c r="AY11" s="3">
        <f>MIN((IFERROR($D11-SUM($E11:AW11),0)),(IFERROR(AX$4-SUM(AX$5:AX10),0)))</f>
        <v>0</v>
      </c>
      <c r="AZ11" s="3">
        <f>MIN((IFERROR($D11-SUM($E11:AX11),0)),(IFERROR(AY$4-SUM(AY$5:AY10),0)))</f>
        <v>0</v>
      </c>
      <c r="BA11" s="3">
        <f>MIN((IFERROR($D11-SUM($E11:AY11),0)),(IFERROR(AZ$4-SUM(AZ$5:AZ10),0)))</f>
        <v>0</v>
      </c>
      <c r="BB11" s="3">
        <f>MIN((IFERROR($D11-SUM($E11:AZ11),0)),(IFERROR(BA$4-SUM(BA$5:BA10),0)))</f>
        <v>0</v>
      </c>
      <c r="BC11" s="3">
        <f>MIN((IFERROR($D11-SUM($E11:BA11),0)),(IFERROR(BB$4-SUM(BB$5:BB10),0)))</f>
        <v>0</v>
      </c>
      <c r="BD11" s="3">
        <f>MIN((IFERROR($D11-SUM($E11:BB11),0)),(IFERROR(BC$4-SUM(BC$5:BC10),0)))</f>
        <v>0</v>
      </c>
      <c r="BE11" s="3">
        <f>MIN((IFERROR($D11-SUM($E11:BC11),0)),(IFERROR(BD$4-SUM(BD$5:BD10),0)))</f>
        <v>0</v>
      </c>
      <c r="BF11" s="3">
        <f>MIN((IFERROR($D11-SUM($E11:BD11),0)),(IFERROR(BE$4-SUM(BE$5:BE10),0)))</f>
        <v>0</v>
      </c>
      <c r="BG11" s="3">
        <f>MIN((IFERROR($D11-SUM($E11:BE11),0)),(IFERROR(BF$4-SUM(BF$5:BF10),0)))</f>
        <v>0</v>
      </c>
      <c r="BH11" s="3">
        <f>MIN((IFERROR($D11-SUM($E11:BF11),0)),(IFERROR(BG$4-SUM(BG$5:BG10),0)))</f>
        <v>0</v>
      </c>
      <c r="BI11" s="3">
        <f>MIN((IFERROR($D11-SUM($E11:BG11),0)),(IFERROR(BH$4-SUM(BH$5:BH10),0)))</f>
        <v>0</v>
      </c>
      <c r="BJ11" s="3">
        <f>MIN((IFERROR($D11-SUM($E11:BH11),0)),(IFERROR(BI$4-SUM(BI$5:BI10),0)))</f>
        <v>0</v>
      </c>
      <c r="BK11" s="3">
        <f>MIN((IFERROR($D11-SUM($E11:BI11),0)),(IFERROR(BJ$4-SUM(BJ$5:BJ10),0)))</f>
        <v>0</v>
      </c>
      <c r="BL11" s="3">
        <f>MIN((IFERROR($D11-SUM($E11:BJ11),0)),(IFERROR(BK$4-SUM(BK$5:BK10),0)))</f>
        <v>0</v>
      </c>
      <c r="BM11" s="3">
        <f>MIN((IFERROR($D11-SUM($E11:BK11),0)),(IFERROR(BL$4-SUM(BL$5:BL10),0)))</f>
        <v>0</v>
      </c>
      <c r="BN11" s="3">
        <f>MIN((IFERROR($D11-SUM($E11:BL11),0)),(IFERROR(BM$4-SUM(BM$5:BM10),0)))</f>
        <v>0</v>
      </c>
      <c r="BO11" s="3">
        <f>MIN((IFERROR($D11-SUM($E11:BM11),0)),(IFERROR(BN$4-SUM(BN$5:BN10),0)))</f>
        <v>0</v>
      </c>
      <c r="BP11" s="3">
        <f>MIN((IFERROR($D11-SUM($E11:BN11),0)),(IFERROR(BO$4-SUM(BO$5:BO10),0)))</f>
        <v>0</v>
      </c>
      <c r="BQ11" s="3">
        <f>MIN((IFERROR($D11-SUM($E11:BO11),0)),(IFERROR(BP$4-SUM(BP$5:BP10),0)))</f>
        <v>0</v>
      </c>
      <c r="BR11" s="3">
        <f>MIN((IFERROR($D11-SUM($E11:BP11),0)),(IFERROR(BQ$4-SUM(BQ$5:BQ10),0)))</f>
        <v>0</v>
      </c>
      <c r="BS11" s="3">
        <f>MIN((IFERROR($D11-SUM($E11:BQ11),0)),(IFERROR(BR$4-SUM(BR$5:BR10),0)))</f>
        <v>0</v>
      </c>
      <c r="BT11" s="3">
        <f>MIN((IFERROR($D11-SUM($E11:BR11),0)),(IFERROR(BS$4-SUM(BS$5:BS10),0)))</f>
        <v>0</v>
      </c>
      <c r="BU11" s="3">
        <f>MIN((IFERROR($D11-SUM($E11:BS11),0)),(IFERROR(BT$4-SUM(BT$5:BT10),0)))</f>
        <v>0</v>
      </c>
      <c r="BV11" s="3">
        <f>MIN((IFERROR($D11-SUM($E11:BT11),0)),(IFERROR(BU$4-SUM(BU$5:BU10),0)))</f>
        <v>0</v>
      </c>
      <c r="BW11" s="3">
        <f>MIN((IFERROR($D11-SUM($E11:BU11),0)),(IFERROR(BV$4-SUM(BV$5:BV10),0)))</f>
        <v>0</v>
      </c>
      <c r="BX11" s="3">
        <f>MIN((IFERROR($D11-SUM($E11:BV11),0)),(IFERROR(BW$4-SUM(BW$5:BW10),0)))</f>
        <v>0</v>
      </c>
      <c r="BY11" s="3">
        <f>MIN((IFERROR($D11-SUM($E11:BW11),0)),(IFERROR(BX$4-SUM(BX$5:BX10),0)))</f>
        <v>0</v>
      </c>
      <c r="BZ11" s="3">
        <f>MIN((IFERROR($D11-SUM($E11:BX11),0)),(IFERROR(BY$4-SUM(BY$5:BY10),0)))</f>
        <v>0</v>
      </c>
      <c r="CA11" s="3">
        <f>MIN((IFERROR($D11-SUM($E11:BY11),0)),(IFERROR(BZ$4-SUM(BZ$5:BZ10),0)))</f>
        <v>0</v>
      </c>
      <c r="CB11" s="3">
        <f>MIN((IFERROR($D11-SUM($E11:BZ11),0)),(IFERROR(CA$4-SUM(CA$5:CA10),0)))</f>
        <v>0</v>
      </c>
      <c r="CC11" s="3">
        <f>MIN((IFERROR($D11-SUM($E11:CA11),0)),(IFERROR(CB$4-SUM(CB$5:CB10),0)))</f>
        <v>0</v>
      </c>
      <c r="CD11" s="3">
        <f>MIN((IFERROR($D11-SUM($E11:CB11),0)),(IFERROR(CC$4-SUM(CC$5:CC10),0)))</f>
        <v>0</v>
      </c>
      <c r="CE11" s="3">
        <f>MIN((IFERROR($D11-SUM($E11:CC11),0)),(IFERROR(CD$4-SUM(CD$5:CD10),0)))</f>
        <v>0</v>
      </c>
      <c r="CF11" s="3">
        <f>MIN((IFERROR($D11-SUM($E11:CD11),0)),(IFERROR(CE$4-SUM(CE$5:CE10),0)))</f>
        <v>0</v>
      </c>
      <c r="CG11" s="3">
        <f>MIN((IFERROR($D11-SUM($E11:CE11),0)),(IFERROR(CF$4-SUM(CF$5:CF10),0)))</f>
        <v>0</v>
      </c>
      <c r="CH11" s="3">
        <f>MIN((IFERROR($D11-SUM($E11:CF11),0)),(IFERROR(CG$4-SUM(CG$5:CG10),0)))</f>
        <v>0</v>
      </c>
      <c r="CI11" s="3">
        <f>MIN((IFERROR($D11-SUM($E11:CG11),0)),(IFERROR(CH$4-SUM(CH$5:CH10),0)))</f>
        <v>0</v>
      </c>
      <c r="CJ11" s="3">
        <f>MIN((IFERROR($D11-SUM($E11:CH11),0)),(IFERROR(CI$4-SUM(CI$5:CI10),0)))</f>
        <v>0</v>
      </c>
      <c r="CK11" s="3">
        <f>MIN((IFERROR($D11-SUM($E11:CI11),0)),(IFERROR(CJ$4-SUM(CJ$5:CJ10),0)))</f>
        <v>0</v>
      </c>
      <c r="CL11" s="3">
        <f>MIN((IFERROR($D11-SUM($E11:CJ11),0)),(IFERROR(CK$4-SUM(CK$5:CK10),0)))</f>
        <v>0</v>
      </c>
      <c r="CM11" s="3">
        <f>MIN((IFERROR($D11-SUM($E11:CK11),0)),(IFERROR(CL$4-SUM(CL$5:CL10),0)))</f>
        <v>0</v>
      </c>
      <c r="CN11" s="3">
        <f>MIN((IFERROR($D11-SUM($E11:CL11),0)),(IFERROR(CM$4-SUM(CM$5:CM10),0)))</f>
        <v>0</v>
      </c>
      <c r="CO11" s="3">
        <f>MIN((IFERROR($D11-SUM($E11:CM11),0)),(IFERROR(CN$4-SUM(CN$5:CN10),0)))</f>
        <v>0</v>
      </c>
      <c r="CP11" s="3">
        <f>MIN((IFERROR($D11-SUM($E11:CN11),0)),(IFERROR(CO$4-SUM(CO$5:CO10),0)))</f>
        <v>0</v>
      </c>
      <c r="CQ11" s="3">
        <f>MIN((IFERROR($D11-SUM($E11:CO11),0)),(IFERROR(CP$4-SUM(CP$5:CP10),0)))</f>
        <v>0</v>
      </c>
      <c r="CR11" s="3">
        <f>MIN((IFERROR($D11-SUM($E11:CP11),0)),(IFERROR(CQ$4-SUM(CQ$5:CQ10),0)))</f>
        <v>0</v>
      </c>
      <c r="CS11" s="3">
        <f>MIN((IFERROR($D11-SUM($E11:CQ11),0)),(IFERROR(CR$4-SUM(CR$5:CR10),0)))</f>
        <v>0</v>
      </c>
      <c r="CT11" s="3">
        <f>MIN((IFERROR($D11-SUM($E11:CR11),0)),(IFERROR(CS$4-SUM(CS$5:CS10),0)))</f>
        <v>0</v>
      </c>
      <c r="CU11" s="3">
        <f>MIN((IFERROR($D11-SUM($E11:CS11),0)),(IFERROR(CT$4-SUM(CT$5:CT10),0)))</f>
        <v>0</v>
      </c>
      <c r="CV11" s="3">
        <f>MIN((IFERROR($D11-SUM($E11:CT11),0)),(IFERROR(CU$4-SUM(CU$5:CU10),0)))</f>
        <v>0</v>
      </c>
      <c r="CW11" s="3">
        <f>MIN((IFERROR($D11-SUM($E11:CU11),0)),(IFERROR(CV$4-SUM(CV$5:CV10),0)))</f>
        <v>0</v>
      </c>
      <c r="CX11" s="3">
        <f>MIN((IFERROR($D11-SUM($E11:CV11),0)),(IFERROR(CW$4-SUM(CW$5:CW10),0)))</f>
        <v>0</v>
      </c>
      <c r="CY11" s="3">
        <f>MIN((IFERROR($D11-SUM($E11:CW11),0)),(IFERROR(CX$4-SUM(CX$5:CX10),0)))</f>
        <v>0</v>
      </c>
      <c r="CZ11" s="3">
        <f>MIN((IFERROR($D11-SUM($E11:CX11),0)),(IFERROR(CY$4-SUM(CY$5:CY10),0)))</f>
        <v>0</v>
      </c>
      <c r="DA11" s="3">
        <f>MIN((IFERROR($D11-SUM($E11:CY11),0)),(IFERROR(CZ$4-SUM(CZ$5:CZ10),0)))</f>
        <v>0</v>
      </c>
    </row>
    <row r="12" spans="1:105" x14ac:dyDescent="0.25">
      <c r="A12">
        <f>ROW()-ROW(FIFO[[#Headers],[Ind]])</f>
        <v>7</v>
      </c>
      <c r="B12" s="8">
        <f t="array" ref="B12">IFERROR(INDEX(Register[Batch],SMALL(IF(Register[IN Token]=Token,Register[Batch],""),FIFO[[#This Row],[Ind]])),"")</f>
        <v>19</v>
      </c>
      <c r="C12" s="50">
        <f ca="1">IFERROR(VLOOKUP(FIFO[[#This Row],[Batch]],Register[],9),"")</f>
        <v>15352.564102564102</v>
      </c>
      <c r="D12" s="9">
        <f>IF(FIFO[[#This Row],[Batch]]&lt;&gt;"",IFERROR(VLOOKUP(FIFO[[#This Row],[Batch]],Register[],5),""),"")</f>
        <v>13</v>
      </c>
      <c r="F12" s="3">
        <f>MIN((IFERROR($D12-SUM($E12:E12),0)),(IFERROR(F$4-SUM(F$5:F11),0)))</f>
        <v>0</v>
      </c>
      <c r="G12" s="3">
        <f>MIN((IFERROR($D12-SUM($E12:F12),0)),(IFERROR(G$4-SUM(G$5:G11),0)))</f>
        <v>0</v>
      </c>
      <c r="H12" s="3">
        <f>MIN((IFERROR($D12-SUM($E12:G12),0)),(IFERROR(H$4-SUM(H$5:H11),0)))</f>
        <v>0</v>
      </c>
      <c r="I12" s="3">
        <f>MIN((IFERROR($D12-SUM($E12:H12),0)),(IFERROR(I$4-SUM(I$5:I11),0)))</f>
        <v>8</v>
      </c>
      <c r="J12" s="3">
        <f>MIN((IFERROR($D12-SUM($E12:I12),0)),(IFERROR(J$4-SUM(J$5:J11),0)))</f>
        <v>0</v>
      </c>
      <c r="K12" s="3">
        <f>MIN((IFERROR($D12-SUM($E12:J12),0)),(IFERROR(K$4-SUM(K$5:K11),0)))</f>
        <v>0</v>
      </c>
      <c r="L12" s="3">
        <f>MIN((IFERROR($D12-SUM($E12:K12),0)),(IFERROR(L$4-SUM(L$5:L11),0)))</f>
        <v>0</v>
      </c>
      <c r="M12" s="3">
        <f>MIN((IFERROR($D12-SUM($E12:L12),0)),(IFERROR(M$4-SUM(M$5:M11),0)))</f>
        <v>0</v>
      </c>
      <c r="N12" s="3">
        <f>MIN((IFERROR($D12-SUM($E12:L12),0)),(IFERROR(M$4-SUM(M$5:M11),0)))</f>
        <v>0</v>
      </c>
      <c r="O12" s="3">
        <f>MIN((IFERROR($D12-SUM($E12:M12),0)),(IFERROR(N$4-SUM(N$5:N11),0)))</f>
        <v>0</v>
      </c>
      <c r="P12" s="3">
        <f>MIN((IFERROR($D12-SUM($E12:N12),0)),(IFERROR(O$4-SUM(O$5:O11),0)))</f>
        <v>0</v>
      </c>
      <c r="Q12" s="3">
        <f>MIN((IFERROR($D12-SUM($E12:O12),0)),(IFERROR(P$4-SUM(P$5:P11),0)))</f>
        <v>0</v>
      </c>
      <c r="R12" s="3">
        <f>MIN((IFERROR($D12-SUM($E12:P12),0)),(IFERROR(Q$4-SUM(Q$5:Q11),0)))</f>
        <v>0</v>
      </c>
      <c r="S12" s="3">
        <f>MIN((IFERROR($D12-SUM($E12:Q12),0)),(IFERROR(R$4-SUM(R$5:R11),0)))</f>
        <v>0</v>
      </c>
      <c r="T12" s="3">
        <f>MIN((IFERROR($D12-SUM($E12:R12),0)),(IFERROR(S$4-SUM(S$5:S11),0)))</f>
        <v>0</v>
      </c>
      <c r="U12" s="3">
        <f>MIN((IFERROR($D12-SUM($E12:S12),0)),(IFERROR(T$4-SUM(T$5:T11),0)))</f>
        <v>0</v>
      </c>
      <c r="V12" s="3">
        <f>MIN((IFERROR($D12-SUM($E12:T12),0)),(IFERROR(U$4-SUM(U$5:U11),0)))</f>
        <v>0</v>
      </c>
      <c r="W12" s="3">
        <f>MIN((IFERROR($D12-SUM($E12:U12),0)),(IFERROR(V$4-SUM(V$5:V11),0)))</f>
        <v>0</v>
      </c>
      <c r="X12" s="3">
        <f>MIN((IFERROR($D12-SUM($E12:V12),0)),(IFERROR(W$4-SUM(W$5:W11),0)))</f>
        <v>0</v>
      </c>
      <c r="Y12" s="3">
        <f>MIN((IFERROR($D12-SUM($E12:W12),0)),(IFERROR(X$4-SUM(X$5:X11),0)))</f>
        <v>0</v>
      </c>
      <c r="Z12" s="3">
        <f>MIN((IFERROR($D12-SUM($E12:X12),0)),(IFERROR(Y$4-SUM(Y$5:Y11),0)))</f>
        <v>0</v>
      </c>
      <c r="AA12" s="3">
        <f>MIN((IFERROR($D12-SUM($E12:Y12),0)),(IFERROR(Z$4-SUM(Z$5:Z11),0)))</f>
        <v>0</v>
      </c>
      <c r="AB12" s="3">
        <f>MIN((IFERROR($D12-SUM($E12:Z12),0)),(IFERROR(AA$4-SUM(AA$5:AA11),0)))</f>
        <v>0</v>
      </c>
      <c r="AC12" s="3">
        <f>MIN((IFERROR($D12-SUM($E12:AA12),0)),(IFERROR(AB$4-SUM(AB$5:AB11),0)))</f>
        <v>0</v>
      </c>
      <c r="AD12" s="3">
        <f>MIN((IFERROR($D12-SUM($E12:AB12),0)),(IFERROR(AC$4-SUM(AC$5:AC11),0)))</f>
        <v>0</v>
      </c>
      <c r="AE12" s="3">
        <f>MIN((IFERROR($D12-SUM($E12:AC12),0)),(IFERROR(AD$4-SUM(AD$5:AD11),0)))</f>
        <v>0</v>
      </c>
      <c r="AF12" s="3">
        <f>MIN((IFERROR($D12-SUM($E12:AD12),0)),(IFERROR(AE$4-SUM(AE$5:AE11),0)))</f>
        <v>0</v>
      </c>
      <c r="AG12" s="3">
        <f>MIN((IFERROR($D12-SUM($E12:AE12),0)),(IFERROR(AF$4-SUM(AF$5:AF11),0)))</f>
        <v>0</v>
      </c>
      <c r="AH12" s="3">
        <f>MIN((IFERROR($D12-SUM($E12:AF12),0)),(IFERROR(AG$4-SUM(AG$5:AG11),0)))</f>
        <v>0</v>
      </c>
      <c r="AI12" s="3">
        <f>MIN((IFERROR($D12-SUM($E12:AG12),0)),(IFERROR(AH$4-SUM(AH$5:AH11),0)))</f>
        <v>0</v>
      </c>
      <c r="AJ12" s="3">
        <f>MIN((IFERROR($D12-SUM($E12:AH12),0)),(IFERROR(AI$4-SUM(AI$5:AI11),0)))</f>
        <v>0</v>
      </c>
      <c r="AK12" s="3">
        <f>MIN((IFERROR($D12-SUM($E12:AI12),0)),(IFERROR(AJ$4-SUM(AJ$5:AJ11),0)))</f>
        <v>0</v>
      </c>
      <c r="AL12" s="3">
        <f>MIN((IFERROR($D12-SUM($E12:AJ12),0)),(IFERROR(AK$4-SUM(AK$5:AK11),0)))</f>
        <v>0</v>
      </c>
      <c r="AM12" s="3">
        <f>MIN((IFERROR($D12-SUM($E12:AK12),0)),(IFERROR(AL$4-SUM(AL$5:AL11),0)))</f>
        <v>0</v>
      </c>
      <c r="AN12" s="3">
        <f>MIN((IFERROR($D12-SUM($E12:AL12),0)),(IFERROR(AM$4-SUM(AM$5:AM11),0)))</f>
        <v>0</v>
      </c>
      <c r="AO12" s="3">
        <f>MIN((IFERROR($D12-SUM($E12:AM12),0)),(IFERROR(AN$4-SUM(AN$5:AN11),0)))</f>
        <v>0</v>
      </c>
      <c r="AP12" s="3">
        <f>MIN((IFERROR($D12-SUM($E12:AN12),0)),(IFERROR(AO$4-SUM(AO$5:AO11),0)))</f>
        <v>0</v>
      </c>
      <c r="AQ12" s="3">
        <f>MIN((IFERROR($D12-SUM($E12:AO12),0)),(IFERROR(AP$4-SUM(AP$5:AP11),0)))</f>
        <v>0</v>
      </c>
      <c r="AR12" s="3">
        <f>MIN((IFERROR($D12-SUM($E12:AP12),0)),(IFERROR(AQ$4-SUM(AQ$5:AQ11),0)))</f>
        <v>0</v>
      </c>
      <c r="AS12" s="3">
        <f>MIN((IFERROR($D12-SUM($E12:AQ12),0)),(IFERROR(AR$4-SUM(AR$5:AR11),0)))</f>
        <v>0</v>
      </c>
      <c r="AT12" s="3">
        <f>MIN((IFERROR($D12-SUM($E12:AR12),0)),(IFERROR(AS$4-SUM(AS$5:AS11),0)))</f>
        <v>0</v>
      </c>
      <c r="AU12" s="3">
        <f>MIN((IFERROR($D12-SUM($E12:AS12),0)),(IFERROR(AT$4-SUM(AT$5:AT11),0)))</f>
        <v>0</v>
      </c>
      <c r="AV12" s="3">
        <f>MIN((IFERROR($D12-SUM($E12:AT12),0)),(IFERROR(AU$4-SUM(AU$5:AU11),0)))</f>
        <v>0</v>
      </c>
      <c r="AW12" s="3">
        <f>MIN((IFERROR($D12-SUM($E12:AU12),0)),(IFERROR(AV$4-SUM(AV$5:AV11),0)))</f>
        <v>0</v>
      </c>
      <c r="AX12" s="3">
        <f>MIN((IFERROR($D12-SUM($E12:AV12),0)),(IFERROR(AW$4-SUM(AW$5:AW11),0)))</f>
        <v>0</v>
      </c>
      <c r="AY12" s="3">
        <f>MIN((IFERROR($D12-SUM($E12:AW12),0)),(IFERROR(AX$4-SUM(AX$5:AX11),0)))</f>
        <v>0</v>
      </c>
      <c r="AZ12" s="3">
        <f>MIN((IFERROR($D12-SUM($E12:AX12),0)),(IFERROR(AY$4-SUM(AY$5:AY11),0)))</f>
        <v>0</v>
      </c>
      <c r="BA12" s="3">
        <f>MIN((IFERROR($D12-SUM($E12:AY12),0)),(IFERROR(AZ$4-SUM(AZ$5:AZ11),0)))</f>
        <v>0</v>
      </c>
      <c r="BB12" s="3">
        <f>MIN((IFERROR($D12-SUM($E12:AZ12),0)),(IFERROR(BA$4-SUM(BA$5:BA11),0)))</f>
        <v>0</v>
      </c>
      <c r="BC12" s="3">
        <f>MIN((IFERROR($D12-SUM($E12:BA12),0)),(IFERROR(BB$4-SUM(BB$5:BB11),0)))</f>
        <v>0</v>
      </c>
      <c r="BD12" s="3">
        <f>MIN((IFERROR($D12-SUM($E12:BB12),0)),(IFERROR(BC$4-SUM(BC$5:BC11),0)))</f>
        <v>0</v>
      </c>
      <c r="BE12" s="3">
        <f>MIN((IFERROR($D12-SUM($E12:BC12),0)),(IFERROR(BD$4-SUM(BD$5:BD11),0)))</f>
        <v>0</v>
      </c>
      <c r="BF12" s="3">
        <f>MIN((IFERROR($D12-SUM($E12:BD12),0)),(IFERROR(BE$4-SUM(BE$5:BE11),0)))</f>
        <v>0</v>
      </c>
      <c r="BG12" s="3">
        <f>MIN((IFERROR($D12-SUM($E12:BE12),0)),(IFERROR(BF$4-SUM(BF$5:BF11),0)))</f>
        <v>0</v>
      </c>
      <c r="BH12" s="3">
        <f>MIN((IFERROR($D12-SUM($E12:BF12),0)),(IFERROR(BG$4-SUM(BG$5:BG11),0)))</f>
        <v>0</v>
      </c>
      <c r="BI12" s="3">
        <f>MIN((IFERROR($D12-SUM($E12:BG12),0)),(IFERROR(BH$4-SUM(BH$5:BH11),0)))</f>
        <v>0</v>
      </c>
      <c r="BJ12" s="3">
        <f>MIN((IFERROR($D12-SUM($E12:BH12),0)),(IFERROR(BI$4-SUM(BI$5:BI11),0)))</f>
        <v>0</v>
      </c>
      <c r="BK12" s="3">
        <f>MIN((IFERROR($D12-SUM($E12:BI12),0)),(IFERROR(BJ$4-SUM(BJ$5:BJ11),0)))</f>
        <v>0</v>
      </c>
      <c r="BL12" s="3">
        <f>MIN((IFERROR($D12-SUM($E12:BJ12),0)),(IFERROR(BK$4-SUM(BK$5:BK11),0)))</f>
        <v>0</v>
      </c>
      <c r="BM12" s="3">
        <f>MIN((IFERROR($D12-SUM($E12:BK12),0)),(IFERROR(BL$4-SUM(BL$5:BL11),0)))</f>
        <v>0</v>
      </c>
      <c r="BN12" s="3">
        <f>MIN((IFERROR($D12-SUM($E12:BL12),0)),(IFERROR(BM$4-SUM(BM$5:BM11),0)))</f>
        <v>0</v>
      </c>
      <c r="BO12" s="3">
        <f>MIN((IFERROR($D12-SUM($E12:BM12),0)),(IFERROR(BN$4-SUM(BN$5:BN11),0)))</f>
        <v>0</v>
      </c>
      <c r="BP12" s="3">
        <f>MIN((IFERROR($D12-SUM($E12:BN12),0)),(IFERROR(BO$4-SUM(BO$5:BO11),0)))</f>
        <v>0</v>
      </c>
      <c r="BQ12" s="3">
        <f>MIN((IFERROR($D12-SUM($E12:BO12),0)),(IFERROR(BP$4-SUM(BP$5:BP11),0)))</f>
        <v>0</v>
      </c>
      <c r="BR12" s="3">
        <f>MIN((IFERROR($D12-SUM($E12:BP12),0)),(IFERROR(BQ$4-SUM(BQ$5:BQ11),0)))</f>
        <v>0</v>
      </c>
      <c r="BS12" s="3">
        <f>MIN((IFERROR($D12-SUM($E12:BQ12),0)),(IFERROR(BR$4-SUM(BR$5:BR11),0)))</f>
        <v>0</v>
      </c>
      <c r="BT12" s="3">
        <f>MIN((IFERROR($D12-SUM($E12:BR12),0)),(IFERROR(BS$4-SUM(BS$5:BS11),0)))</f>
        <v>0</v>
      </c>
      <c r="BU12" s="3">
        <f>MIN((IFERROR($D12-SUM($E12:BS12),0)),(IFERROR(BT$4-SUM(BT$5:BT11),0)))</f>
        <v>0</v>
      </c>
      <c r="BV12" s="3">
        <f>MIN((IFERROR($D12-SUM($E12:BT12),0)),(IFERROR(BU$4-SUM(BU$5:BU11),0)))</f>
        <v>0</v>
      </c>
      <c r="BW12" s="3">
        <f>MIN((IFERROR($D12-SUM($E12:BU12),0)),(IFERROR(BV$4-SUM(BV$5:BV11),0)))</f>
        <v>0</v>
      </c>
      <c r="BX12" s="3">
        <f>MIN((IFERROR($D12-SUM($E12:BV12),0)),(IFERROR(BW$4-SUM(BW$5:BW11),0)))</f>
        <v>0</v>
      </c>
      <c r="BY12" s="3">
        <f>MIN((IFERROR($D12-SUM($E12:BW12),0)),(IFERROR(BX$4-SUM(BX$5:BX11),0)))</f>
        <v>0</v>
      </c>
      <c r="BZ12" s="3">
        <f>MIN((IFERROR($D12-SUM($E12:BX12),0)),(IFERROR(BY$4-SUM(BY$5:BY11),0)))</f>
        <v>0</v>
      </c>
      <c r="CA12" s="3">
        <f>MIN((IFERROR($D12-SUM($E12:BY12),0)),(IFERROR(BZ$4-SUM(BZ$5:BZ11),0)))</f>
        <v>0</v>
      </c>
      <c r="CB12" s="3">
        <f>MIN((IFERROR($D12-SUM($E12:BZ12),0)),(IFERROR(CA$4-SUM(CA$5:CA11),0)))</f>
        <v>0</v>
      </c>
      <c r="CC12" s="3">
        <f>MIN((IFERROR($D12-SUM($E12:CA12),0)),(IFERROR(CB$4-SUM(CB$5:CB11),0)))</f>
        <v>0</v>
      </c>
      <c r="CD12" s="3">
        <f>MIN((IFERROR($D12-SUM($E12:CB12),0)),(IFERROR(CC$4-SUM(CC$5:CC11),0)))</f>
        <v>0</v>
      </c>
      <c r="CE12" s="3">
        <f>MIN((IFERROR($D12-SUM($E12:CC12),0)),(IFERROR(CD$4-SUM(CD$5:CD11),0)))</f>
        <v>0</v>
      </c>
      <c r="CF12" s="3">
        <f>MIN((IFERROR($D12-SUM($E12:CD12),0)),(IFERROR(CE$4-SUM(CE$5:CE11),0)))</f>
        <v>0</v>
      </c>
      <c r="CG12" s="3">
        <f>MIN((IFERROR($D12-SUM($E12:CE12),0)),(IFERROR(CF$4-SUM(CF$5:CF11),0)))</f>
        <v>0</v>
      </c>
      <c r="CH12" s="3">
        <f>MIN((IFERROR($D12-SUM($E12:CF12),0)),(IFERROR(CG$4-SUM(CG$5:CG11),0)))</f>
        <v>0</v>
      </c>
      <c r="CI12" s="3">
        <f>MIN((IFERROR($D12-SUM($E12:CG12),0)),(IFERROR(CH$4-SUM(CH$5:CH11),0)))</f>
        <v>0</v>
      </c>
      <c r="CJ12" s="3">
        <f>MIN((IFERROR($D12-SUM($E12:CH12),0)),(IFERROR(CI$4-SUM(CI$5:CI11),0)))</f>
        <v>0</v>
      </c>
      <c r="CK12" s="3">
        <f>MIN((IFERROR($D12-SUM($E12:CI12),0)),(IFERROR(CJ$4-SUM(CJ$5:CJ11),0)))</f>
        <v>0</v>
      </c>
      <c r="CL12" s="3">
        <f>MIN((IFERROR($D12-SUM($E12:CJ12),0)),(IFERROR(CK$4-SUM(CK$5:CK11),0)))</f>
        <v>0</v>
      </c>
      <c r="CM12" s="3">
        <f>MIN((IFERROR($D12-SUM($E12:CK12),0)),(IFERROR(CL$4-SUM(CL$5:CL11),0)))</f>
        <v>0</v>
      </c>
      <c r="CN12" s="3">
        <f>MIN((IFERROR($D12-SUM($E12:CL12),0)),(IFERROR(CM$4-SUM(CM$5:CM11),0)))</f>
        <v>0</v>
      </c>
      <c r="CO12" s="3">
        <f>MIN((IFERROR($D12-SUM($E12:CM12),0)),(IFERROR(CN$4-SUM(CN$5:CN11),0)))</f>
        <v>0</v>
      </c>
      <c r="CP12" s="3">
        <f>MIN((IFERROR($D12-SUM($E12:CN12),0)),(IFERROR(CO$4-SUM(CO$5:CO11),0)))</f>
        <v>0</v>
      </c>
      <c r="CQ12" s="3">
        <f>MIN((IFERROR($D12-SUM($E12:CO12),0)),(IFERROR(CP$4-SUM(CP$5:CP11),0)))</f>
        <v>0</v>
      </c>
      <c r="CR12" s="3">
        <f>MIN((IFERROR($D12-SUM($E12:CP12),0)),(IFERROR(CQ$4-SUM(CQ$5:CQ11),0)))</f>
        <v>0</v>
      </c>
      <c r="CS12" s="3">
        <f>MIN((IFERROR($D12-SUM($E12:CQ12),0)),(IFERROR(CR$4-SUM(CR$5:CR11),0)))</f>
        <v>0</v>
      </c>
      <c r="CT12" s="3">
        <f>MIN((IFERROR($D12-SUM($E12:CR12),0)),(IFERROR(CS$4-SUM(CS$5:CS11),0)))</f>
        <v>0</v>
      </c>
      <c r="CU12" s="3">
        <f>MIN((IFERROR($D12-SUM($E12:CS12),0)),(IFERROR(CT$4-SUM(CT$5:CT11),0)))</f>
        <v>0</v>
      </c>
      <c r="CV12" s="3">
        <f>MIN((IFERROR($D12-SUM($E12:CT12),0)),(IFERROR(CU$4-SUM(CU$5:CU11),0)))</f>
        <v>0</v>
      </c>
      <c r="CW12" s="3">
        <f>MIN((IFERROR($D12-SUM($E12:CU12),0)),(IFERROR(CV$4-SUM(CV$5:CV11),0)))</f>
        <v>0</v>
      </c>
      <c r="CX12" s="3">
        <f>MIN((IFERROR($D12-SUM($E12:CV12),0)),(IFERROR(CW$4-SUM(CW$5:CW11),0)))</f>
        <v>0</v>
      </c>
      <c r="CY12" s="3">
        <f>MIN((IFERROR($D12-SUM($E12:CW12),0)),(IFERROR(CX$4-SUM(CX$5:CX11),0)))</f>
        <v>0</v>
      </c>
      <c r="CZ12" s="3">
        <f>MIN((IFERROR($D12-SUM($E12:CX12),0)),(IFERROR(CY$4-SUM(CY$5:CY11),0)))</f>
        <v>0</v>
      </c>
      <c r="DA12" s="3">
        <f>MIN((IFERROR($D12-SUM($E12:CY12),0)),(IFERROR(CZ$4-SUM(CZ$5:CZ11),0)))</f>
        <v>0</v>
      </c>
    </row>
    <row r="13" spans="1:105" x14ac:dyDescent="0.25">
      <c r="A13">
        <f>ROW()-ROW(FIFO[[#Headers],[Ind]])</f>
        <v>8</v>
      </c>
      <c r="B13" s="8" t="str">
        <f t="array" ref="B13">IFERROR(INDEX(Register[Batch],SMALL(IF(Register[IN Token]=Token,Register[Batch],""),FIFO[[#This Row],[Ind]])),"")</f>
        <v/>
      </c>
      <c r="C13" s="50" t="str">
        <f>IFERROR(VLOOKUP(FIFO[[#This Row],[Batch]],Register[],9),"")</f>
        <v/>
      </c>
      <c r="D13" s="9" t="str">
        <f>IF(FIFO[[#This Row],[Batch]]&lt;&gt;"",IFERROR(VLOOKUP(FIFO[[#This Row],[Batch]],Register[],5),""),"")</f>
        <v/>
      </c>
      <c r="F13" s="3">
        <f>MIN((IFERROR($D13-SUM($E13:E13),0)),(IFERROR(F$4-SUM(F$5:F12),0)))</f>
        <v>0</v>
      </c>
      <c r="G13" s="3">
        <f>MIN((IFERROR($D13-SUM($E13:F13),0)),(IFERROR(G$4-SUM(G$5:G12),0)))</f>
        <v>0</v>
      </c>
      <c r="H13" s="3">
        <f>MIN((IFERROR($D13-SUM($E13:G13),0)),(IFERROR(H$4-SUM(H$5:H12),0)))</f>
        <v>0</v>
      </c>
      <c r="I13" s="3">
        <f>MIN((IFERROR($D13-SUM($E13:H13),0)),(IFERROR(I$4-SUM(I$5:I12),0)))</f>
        <v>0</v>
      </c>
      <c r="J13" s="3">
        <f>MIN((IFERROR($D13-SUM($E13:I13),0)),(IFERROR(J$4-SUM(J$5:J12),0)))</f>
        <v>0</v>
      </c>
      <c r="K13" s="3">
        <f>MIN((IFERROR($D13-SUM($E13:J13),0)),(IFERROR(K$4-SUM(K$5:K12),0)))</f>
        <v>0</v>
      </c>
      <c r="L13" s="3">
        <f>MIN((IFERROR($D13-SUM($E13:K13),0)),(IFERROR(L$4-SUM(L$5:L12),0)))</f>
        <v>0</v>
      </c>
      <c r="M13" s="3">
        <f>MIN((IFERROR($D13-SUM($E13:L13),0)),(IFERROR(M$4-SUM(M$5:M12),0)))</f>
        <v>0</v>
      </c>
      <c r="N13" s="3">
        <f>MIN((IFERROR($D13-SUM($E13:L13),0)),(IFERROR(M$4-SUM(M$5:M12),0)))</f>
        <v>0</v>
      </c>
      <c r="O13" s="3">
        <f>MIN((IFERROR($D13-SUM($E13:M13),0)),(IFERROR(N$4-SUM(N$5:N12),0)))</f>
        <v>0</v>
      </c>
      <c r="P13" s="3">
        <f>MIN((IFERROR($D13-SUM($E13:N13),0)),(IFERROR(O$4-SUM(O$5:O12),0)))</f>
        <v>0</v>
      </c>
      <c r="Q13" s="3">
        <f>MIN((IFERROR($D13-SUM($E13:O13),0)),(IFERROR(P$4-SUM(P$5:P12),0)))</f>
        <v>0</v>
      </c>
      <c r="R13" s="3">
        <f>MIN((IFERROR($D13-SUM($E13:P13),0)),(IFERROR(Q$4-SUM(Q$5:Q12),0)))</f>
        <v>0</v>
      </c>
      <c r="S13" s="3">
        <f>MIN((IFERROR($D13-SUM($E13:Q13),0)),(IFERROR(R$4-SUM(R$5:R12),0)))</f>
        <v>0</v>
      </c>
      <c r="T13" s="3">
        <f>MIN((IFERROR($D13-SUM($E13:R13),0)),(IFERROR(S$4-SUM(S$5:S12),0)))</f>
        <v>0</v>
      </c>
      <c r="U13" s="3">
        <f>MIN((IFERROR($D13-SUM($E13:S13),0)),(IFERROR(T$4-SUM(T$5:T12),0)))</f>
        <v>0</v>
      </c>
      <c r="V13" s="3">
        <f>MIN((IFERROR($D13-SUM($E13:T13),0)),(IFERROR(U$4-SUM(U$5:U12),0)))</f>
        <v>0</v>
      </c>
      <c r="W13" s="3">
        <f>MIN((IFERROR($D13-SUM($E13:U13),0)),(IFERROR(V$4-SUM(V$5:V12),0)))</f>
        <v>0</v>
      </c>
      <c r="X13" s="3">
        <f>MIN((IFERROR($D13-SUM($E13:V13),0)),(IFERROR(W$4-SUM(W$5:W12),0)))</f>
        <v>0</v>
      </c>
      <c r="Y13" s="3">
        <f>MIN((IFERROR($D13-SUM($E13:W13),0)),(IFERROR(X$4-SUM(X$5:X12),0)))</f>
        <v>0</v>
      </c>
      <c r="Z13" s="3">
        <f>MIN((IFERROR($D13-SUM($E13:X13),0)),(IFERROR(Y$4-SUM(Y$5:Y12),0)))</f>
        <v>0</v>
      </c>
      <c r="AA13" s="3">
        <f>MIN((IFERROR($D13-SUM($E13:Y13),0)),(IFERROR(Z$4-SUM(Z$5:Z12),0)))</f>
        <v>0</v>
      </c>
      <c r="AB13" s="3">
        <f>MIN((IFERROR($D13-SUM($E13:Z13),0)),(IFERROR(AA$4-SUM(AA$5:AA12),0)))</f>
        <v>0</v>
      </c>
      <c r="AC13" s="3">
        <f>MIN((IFERROR($D13-SUM($E13:AA13),0)),(IFERROR(AB$4-SUM(AB$5:AB12),0)))</f>
        <v>0</v>
      </c>
      <c r="AD13" s="3">
        <f>MIN((IFERROR($D13-SUM($E13:AB13),0)),(IFERROR(AC$4-SUM(AC$5:AC12),0)))</f>
        <v>0</v>
      </c>
      <c r="AE13" s="3">
        <f>MIN((IFERROR($D13-SUM($E13:AC13),0)),(IFERROR(AD$4-SUM(AD$5:AD12),0)))</f>
        <v>0</v>
      </c>
      <c r="AF13" s="3">
        <f>MIN((IFERROR($D13-SUM($E13:AD13),0)),(IFERROR(AE$4-SUM(AE$5:AE12),0)))</f>
        <v>0</v>
      </c>
      <c r="AG13" s="3">
        <f>MIN((IFERROR($D13-SUM($E13:AE13),0)),(IFERROR(AF$4-SUM(AF$5:AF12),0)))</f>
        <v>0</v>
      </c>
      <c r="AH13" s="3">
        <f>MIN((IFERROR($D13-SUM($E13:AF13),0)),(IFERROR(AG$4-SUM(AG$5:AG12),0)))</f>
        <v>0</v>
      </c>
      <c r="AI13" s="3">
        <f>MIN((IFERROR($D13-SUM($E13:AG13),0)),(IFERROR(AH$4-SUM(AH$5:AH12),0)))</f>
        <v>0</v>
      </c>
      <c r="AJ13" s="3">
        <f>MIN((IFERROR($D13-SUM($E13:AH13),0)),(IFERROR(AI$4-SUM(AI$5:AI12),0)))</f>
        <v>0</v>
      </c>
      <c r="AK13" s="3">
        <f>MIN((IFERROR($D13-SUM($E13:AI13),0)),(IFERROR(AJ$4-SUM(AJ$5:AJ12),0)))</f>
        <v>0</v>
      </c>
      <c r="AL13" s="3">
        <f>MIN((IFERROR($D13-SUM($E13:AJ13),0)),(IFERROR(AK$4-SUM(AK$5:AK12),0)))</f>
        <v>0</v>
      </c>
      <c r="AM13" s="3">
        <f>MIN((IFERROR($D13-SUM($E13:AK13),0)),(IFERROR(AL$4-SUM(AL$5:AL12),0)))</f>
        <v>0</v>
      </c>
      <c r="AN13" s="3">
        <f>MIN((IFERROR($D13-SUM($E13:AL13),0)),(IFERROR(AM$4-SUM(AM$5:AM12),0)))</f>
        <v>0</v>
      </c>
      <c r="AO13" s="3">
        <f>MIN((IFERROR($D13-SUM($E13:AM13),0)),(IFERROR(AN$4-SUM(AN$5:AN12),0)))</f>
        <v>0</v>
      </c>
      <c r="AP13" s="3">
        <f>MIN((IFERROR($D13-SUM($E13:AN13),0)),(IFERROR(AO$4-SUM(AO$5:AO12),0)))</f>
        <v>0</v>
      </c>
      <c r="AQ13" s="3">
        <f>MIN((IFERROR($D13-SUM($E13:AO13),0)),(IFERROR(AP$4-SUM(AP$5:AP12),0)))</f>
        <v>0</v>
      </c>
      <c r="AR13" s="3">
        <f>MIN((IFERROR($D13-SUM($E13:AP13),0)),(IFERROR(AQ$4-SUM(AQ$5:AQ12),0)))</f>
        <v>0</v>
      </c>
      <c r="AS13" s="3">
        <f>MIN((IFERROR($D13-SUM($E13:AQ13),0)),(IFERROR(AR$4-SUM(AR$5:AR12),0)))</f>
        <v>0</v>
      </c>
      <c r="AT13" s="3">
        <f>MIN((IFERROR($D13-SUM($E13:AR13),0)),(IFERROR(AS$4-SUM(AS$5:AS12),0)))</f>
        <v>0</v>
      </c>
      <c r="AU13" s="3">
        <f>MIN((IFERROR($D13-SUM($E13:AS13),0)),(IFERROR(AT$4-SUM(AT$5:AT12),0)))</f>
        <v>0</v>
      </c>
      <c r="AV13" s="3">
        <f>MIN((IFERROR($D13-SUM($E13:AT13),0)),(IFERROR(AU$4-SUM(AU$5:AU12),0)))</f>
        <v>0</v>
      </c>
      <c r="AW13" s="3">
        <f>MIN((IFERROR($D13-SUM($E13:AU13),0)),(IFERROR(AV$4-SUM(AV$5:AV12),0)))</f>
        <v>0</v>
      </c>
      <c r="AX13" s="3">
        <f>MIN((IFERROR($D13-SUM($E13:AV13),0)),(IFERROR(AW$4-SUM(AW$5:AW12),0)))</f>
        <v>0</v>
      </c>
      <c r="AY13" s="3">
        <f>MIN((IFERROR($D13-SUM($E13:AW13),0)),(IFERROR(AX$4-SUM(AX$5:AX12),0)))</f>
        <v>0</v>
      </c>
      <c r="AZ13" s="3">
        <f>MIN((IFERROR($D13-SUM($E13:AX13),0)),(IFERROR(AY$4-SUM(AY$5:AY12),0)))</f>
        <v>0</v>
      </c>
      <c r="BA13" s="3">
        <f>MIN((IFERROR($D13-SUM($E13:AY13),0)),(IFERROR(AZ$4-SUM(AZ$5:AZ12),0)))</f>
        <v>0</v>
      </c>
      <c r="BB13" s="3">
        <f>MIN((IFERROR($D13-SUM($E13:AZ13),0)),(IFERROR(BA$4-SUM(BA$5:BA12),0)))</f>
        <v>0</v>
      </c>
      <c r="BC13" s="3">
        <f>MIN((IFERROR($D13-SUM($E13:BA13),0)),(IFERROR(BB$4-SUM(BB$5:BB12),0)))</f>
        <v>0</v>
      </c>
      <c r="BD13" s="3">
        <f>MIN((IFERROR($D13-SUM($E13:BB13),0)),(IFERROR(BC$4-SUM(BC$5:BC12),0)))</f>
        <v>0</v>
      </c>
      <c r="BE13" s="3">
        <f>MIN((IFERROR($D13-SUM($E13:BC13),0)),(IFERROR(BD$4-SUM(BD$5:BD12),0)))</f>
        <v>0</v>
      </c>
      <c r="BF13" s="3">
        <f>MIN((IFERROR($D13-SUM($E13:BD13),0)),(IFERROR(BE$4-SUM(BE$5:BE12),0)))</f>
        <v>0</v>
      </c>
      <c r="BG13" s="3">
        <f>MIN((IFERROR($D13-SUM($E13:BE13),0)),(IFERROR(BF$4-SUM(BF$5:BF12),0)))</f>
        <v>0</v>
      </c>
      <c r="BH13" s="3">
        <f>MIN((IFERROR($D13-SUM($E13:BF13),0)),(IFERROR(BG$4-SUM(BG$5:BG12),0)))</f>
        <v>0</v>
      </c>
      <c r="BI13" s="3">
        <f>MIN((IFERROR($D13-SUM($E13:BG13),0)),(IFERROR(BH$4-SUM(BH$5:BH12),0)))</f>
        <v>0</v>
      </c>
      <c r="BJ13" s="3">
        <f>MIN((IFERROR($D13-SUM($E13:BH13),0)),(IFERROR(BI$4-SUM(BI$5:BI12),0)))</f>
        <v>0</v>
      </c>
      <c r="BK13" s="3">
        <f>MIN((IFERROR($D13-SUM($E13:BI13),0)),(IFERROR(BJ$4-SUM(BJ$5:BJ12),0)))</f>
        <v>0</v>
      </c>
      <c r="BL13" s="3">
        <f>MIN((IFERROR($D13-SUM($E13:BJ13),0)),(IFERROR(BK$4-SUM(BK$5:BK12),0)))</f>
        <v>0</v>
      </c>
      <c r="BM13" s="3">
        <f>MIN((IFERROR($D13-SUM($E13:BK13),0)),(IFERROR(BL$4-SUM(BL$5:BL12),0)))</f>
        <v>0</v>
      </c>
      <c r="BN13" s="3">
        <f>MIN((IFERROR($D13-SUM($E13:BL13),0)),(IFERROR(BM$4-SUM(BM$5:BM12),0)))</f>
        <v>0</v>
      </c>
      <c r="BO13" s="3">
        <f>MIN((IFERROR($D13-SUM($E13:BM13),0)),(IFERROR(BN$4-SUM(BN$5:BN12),0)))</f>
        <v>0</v>
      </c>
      <c r="BP13" s="3">
        <f>MIN((IFERROR($D13-SUM($E13:BN13),0)),(IFERROR(BO$4-SUM(BO$5:BO12),0)))</f>
        <v>0</v>
      </c>
      <c r="BQ13" s="3">
        <f>MIN((IFERROR($D13-SUM($E13:BO13),0)),(IFERROR(BP$4-SUM(BP$5:BP12),0)))</f>
        <v>0</v>
      </c>
      <c r="BR13" s="3">
        <f>MIN((IFERROR($D13-SUM($E13:BP13),0)),(IFERROR(BQ$4-SUM(BQ$5:BQ12),0)))</f>
        <v>0</v>
      </c>
      <c r="BS13" s="3">
        <f>MIN((IFERROR($D13-SUM($E13:BQ13),0)),(IFERROR(BR$4-SUM(BR$5:BR12),0)))</f>
        <v>0</v>
      </c>
      <c r="BT13" s="3">
        <f>MIN((IFERROR($D13-SUM($E13:BR13),0)),(IFERROR(BS$4-SUM(BS$5:BS12),0)))</f>
        <v>0</v>
      </c>
      <c r="BU13" s="3">
        <f>MIN((IFERROR($D13-SUM($E13:BS13),0)),(IFERROR(BT$4-SUM(BT$5:BT12),0)))</f>
        <v>0</v>
      </c>
      <c r="BV13" s="3">
        <f>MIN((IFERROR($D13-SUM($E13:BT13),0)),(IFERROR(BU$4-SUM(BU$5:BU12),0)))</f>
        <v>0</v>
      </c>
      <c r="BW13" s="3">
        <f>MIN((IFERROR($D13-SUM($E13:BU13),0)),(IFERROR(BV$4-SUM(BV$5:BV12),0)))</f>
        <v>0</v>
      </c>
      <c r="BX13" s="3">
        <f>MIN((IFERROR($D13-SUM($E13:BV13),0)),(IFERROR(BW$4-SUM(BW$5:BW12),0)))</f>
        <v>0</v>
      </c>
      <c r="BY13" s="3">
        <f>MIN((IFERROR($D13-SUM($E13:BW13),0)),(IFERROR(BX$4-SUM(BX$5:BX12),0)))</f>
        <v>0</v>
      </c>
      <c r="BZ13" s="3">
        <f>MIN((IFERROR($D13-SUM($E13:BX13),0)),(IFERROR(BY$4-SUM(BY$5:BY12),0)))</f>
        <v>0</v>
      </c>
      <c r="CA13" s="3">
        <f>MIN((IFERROR($D13-SUM($E13:BY13),0)),(IFERROR(BZ$4-SUM(BZ$5:BZ12),0)))</f>
        <v>0</v>
      </c>
      <c r="CB13" s="3">
        <f>MIN((IFERROR($D13-SUM($E13:BZ13),0)),(IFERROR(CA$4-SUM(CA$5:CA12),0)))</f>
        <v>0</v>
      </c>
      <c r="CC13" s="3">
        <f>MIN((IFERROR($D13-SUM($E13:CA13),0)),(IFERROR(CB$4-SUM(CB$5:CB12),0)))</f>
        <v>0</v>
      </c>
      <c r="CD13" s="3">
        <f>MIN((IFERROR($D13-SUM($E13:CB13),0)),(IFERROR(CC$4-SUM(CC$5:CC12),0)))</f>
        <v>0</v>
      </c>
      <c r="CE13" s="3">
        <f>MIN((IFERROR($D13-SUM($E13:CC13),0)),(IFERROR(CD$4-SUM(CD$5:CD12),0)))</f>
        <v>0</v>
      </c>
      <c r="CF13" s="3">
        <f>MIN((IFERROR($D13-SUM($E13:CD13),0)),(IFERROR(CE$4-SUM(CE$5:CE12),0)))</f>
        <v>0</v>
      </c>
      <c r="CG13" s="3">
        <f>MIN((IFERROR($D13-SUM($E13:CE13),0)),(IFERROR(CF$4-SUM(CF$5:CF12),0)))</f>
        <v>0</v>
      </c>
      <c r="CH13" s="3">
        <f>MIN((IFERROR($D13-SUM($E13:CF13),0)),(IFERROR(CG$4-SUM(CG$5:CG12),0)))</f>
        <v>0</v>
      </c>
      <c r="CI13" s="3">
        <f>MIN((IFERROR($D13-SUM($E13:CG13),0)),(IFERROR(CH$4-SUM(CH$5:CH12),0)))</f>
        <v>0</v>
      </c>
      <c r="CJ13" s="3">
        <f>MIN((IFERROR($D13-SUM($E13:CH13),0)),(IFERROR(CI$4-SUM(CI$5:CI12),0)))</f>
        <v>0</v>
      </c>
      <c r="CK13" s="3">
        <f>MIN((IFERROR($D13-SUM($E13:CI13),0)),(IFERROR(CJ$4-SUM(CJ$5:CJ12),0)))</f>
        <v>0</v>
      </c>
      <c r="CL13" s="3">
        <f>MIN((IFERROR($D13-SUM($E13:CJ13),0)),(IFERROR(CK$4-SUM(CK$5:CK12),0)))</f>
        <v>0</v>
      </c>
      <c r="CM13" s="3">
        <f>MIN((IFERROR($D13-SUM($E13:CK13),0)),(IFERROR(CL$4-SUM(CL$5:CL12),0)))</f>
        <v>0</v>
      </c>
      <c r="CN13" s="3">
        <f>MIN((IFERROR($D13-SUM($E13:CL13),0)),(IFERROR(CM$4-SUM(CM$5:CM12),0)))</f>
        <v>0</v>
      </c>
      <c r="CO13" s="3">
        <f>MIN((IFERROR($D13-SUM($E13:CM13),0)),(IFERROR(CN$4-SUM(CN$5:CN12),0)))</f>
        <v>0</v>
      </c>
      <c r="CP13" s="3">
        <f>MIN((IFERROR($D13-SUM($E13:CN13),0)),(IFERROR(CO$4-SUM(CO$5:CO12),0)))</f>
        <v>0</v>
      </c>
      <c r="CQ13" s="3">
        <f>MIN((IFERROR($D13-SUM($E13:CO13),0)),(IFERROR(CP$4-SUM(CP$5:CP12),0)))</f>
        <v>0</v>
      </c>
      <c r="CR13" s="3">
        <f>MIN((IFERROR($D13-SUM($E13:CP13),0)),(IFERROR(CQ$4-SUM(CQ$5:CQ12),0)))</f>
        <v>0</v>
      </c>
      <c r="CS13" s="3">
        <f>MIN((IFERROR($D13-SUM($E13:CQ13),0)),(IFERROR(CR$4-SUM(CR$5:CR12),0)))</f>
        <v>0</v>
      </c>
      <c r="CT13" s="3">
        <f>MIN((IFERROR($D13-SUM($E13:CR13),0)),(IFERROR(CS$4-SUM(CS$5:CS12),0)))</f>
        <v>0</v>
      </c>
      <c r="CU13" s="3">
        <f>MIN((IFERROR($D13-SUM($E13:CS13),0)),(IFERROR(CT$4-SUM(CT$5:CT12),0)))</f>
        <v>0</v>
      </c>
      <c r="CV13" s="3">
        <f>MIN((IFERROR($D13-SUM($E13:CT13),0)),(IFERROR(CU$4-SUM(CU$5:CU12),0)))</f>
        <v>0</v>
      </c>
      <c r="CW13" s="3">
        <f>MIN((IFERROR($D13-SUM($E13:CU13),0)),(IFERROR(CV$4-SUM(CV$5:CV12),0)))</f>
        <v>0</v>
      </c>
      <c r="CX13" s="3">
        <f>MIN((IFERROR($D13-SUM($E13:CV13),0)),(IFERROR(CW$4-SUM(CW$5:CW12),0)))</f>
        <v>0</v>
      </c>
      <c r="CY13" s="3">
        <f>MIN((IFERROR($D13-SUM($E13:CW13),0)),(IFERROR(CX$4-SUM(CX$5:CX12),0)))</f>
        <v>0</v>
      </c>
      <c r="CZ13" s="3">
        <f>MIN((IFERROR($D13-SUM($E13:CX13),0)),(IFERROR(CY$4-SUM(CY$5:CY12),0)))</f>
        <v>0</v>
      </c>
      <c r="DA13" s="3">
        <f>MIN((IFERROR($D13-SUM($E13:CY13),0)),(IFERROR(CZ$4-SUM(CZ$5:CZ12),0)))</f>
        <v>0</v>
      </c>
    </row>
    <row r="14" spans="1:105" x14ac:dyDescent="0.25">
      <c r="A14">
        <f>ROW()-ROW(FIFO[[#Headers],[Ind]])</f>
        <v>9</v>
      </c>
      <c r="B14" s="8" t="str">
        <f t="array" ref="B14">IFERROR(INDEX(Register[Batch],SMALL(IF(Register[IN Token]=Token,Register[Batch],""),FIFO[[#This Row],[Ind]])),"")</f>
        <v/>
      </c>
      <c r="C14" s="50" t="str">
        <f>IFERROR(VLOOKUP(FIFO[[#This Row],[Batch]],Register[],9),"")</f>
        <v/>
      </c>
      <c r="D14" s="9" t="str">
        <f>IF(FIFO[[#This Row],[Batch]]&lt;&gt;"",IFERROR(VLOOKUP(FIFO[[#This Row],[Batch]],Register[],5),""),"")</f>
        <v/>
      </c>
      <c r="F14" s="3">
        <f>MIN((IFERROR($D14-SUM($E14:E14),0)),(IFERROR(F$4-SUM(F$5:F13),0)))</f>
        <v>0</v>
      </c>
      <c r="G14" s="3">
        <f>MIN((IFERROR($D14-SUM($E14:F14),0)),(IFERROR(G$4-SUM(G$5:G13),0)))</f>
        <v>0</v>
      </c>
      <c r="H14" s="3">
        <f>MIN((IFERROR($D14-SUM($E14:G14),0)),(IFERROR(H$4-SUM(H$5:H13),0)))</f>
        <v>0</v>
      </c>
      <c r="I14" s="3">
        <f>MIN((IFERROR($D14-SUM($E14:H14),0)),(IFERROR(I$4-SUM(I$5:I13),0)))</f>
        <v>0</v>
      </c>
      <c r="J14" s="3">
        <f>MIN((IFERROR($D14-SUM($E14:I14),0)),(IFERROR(J$4-SUM(J$5:J13),0)))</f>
        <v>0</v>
      </c>
      <c r="K14" s="3">
        <f>MIN((IFERROR($D14-SUM($E14:J14),0)),(IFERROR(K$4-SUM(K$5:K13),0)))</f>
        <v>0</v>
      </c>
      <c r="L14" s="3">
        <f>MIN((IFERROR($D14-SUM($E14:K14),0)),(IFERROR(L$4-SUM(L$5:L13),0)))</f>
        <v>0</v>
      </c>
      <c r="M14" s="3">
        <f>MIN((IFERROR($D14-SUM($E14:L14),0)),(IFERROR(M$4-SUM(M$5:M13),0)))</f>
        <v>0</v>
      </c>
      <c r="N14" s="3">
        <f>MIN((IFERROR($D14-SUM($E14:L14),0)),(IFERROR(M$4-SUM(M$5:M13),0)))</f>
        <v>0</v>
      </c>
      <c r="O14" s="3">
        <f>MIN((IFERROR($D14-SUM($E14:M14),0)),(IFERROR(N$4-SUM(N$5:N13),0)))</f>
        <v>0</v>
      </c>
      <c r="P14" s="3">
        <f>MIN((IFERROR($D14-SUM($E14:N14),0)),(IFERROR(O$4-SUM(O$5:O13),0)))</f>
        <v>0</v>
      </c>
      <c r="Q14" s="3">
        <f>MIN((IFERROR($D14-SUM($E14:O14),0)),(IFERROR(P$4-SUM(P$5:P13),0)))</f>
        <v>0</v>
      </c>
      <c r="R14" s="3">
        <f>MIN((IFERROR($D14-SUM($E14:P14),0)),(IFERROR(Q$4-SUM(Q$5:Q13),0)))</f>
        <v>0</v>
      </c>
      <c r="S14" s="3">
        <f>MIN((IFERROR($D14-SUM($E14:Q14),0)),(IFERROR(R$4-SUM(R$5:R13),0)))</f>
        <v>0</v>
      </c>
      <c r="T14" s="3">
        <f>MIN((IFERROR($D14-SUM($E14:R14),0)),(IFERROR(S$4-SUM(S$5:S13),0)))</f>
        <v>0</v>
      </c>
      <c r="U14" s="3">
        <f>MIN((IFERROR($D14-SUM($E14:S14),0)),(IFERROR(T$4-SUM(T$5:T13),0)))</f>
        <v>0</v>
      </c>
      <c r="V14" s="3">
        <f>MIN((IFERROR($D14-SUM($E14:T14),0)),(IFERROR(U$4-SUM(U$5:U13),0)))</f>
        <v>0</v>
      </c>
      <c r="W14" s="3">
        <f>MIN((IFERROR($D14-SUM($E14:U14),0)),(IFERROR(V$4-SUM(V$5:V13),0)))</f>
        <v>0</v>
      </c>
      <c r="X14" s="3">
        <f>MIN((IFERROR($D14-SUM($E14:V14),0)),(IFERROR(W$4-SUM(W$5:W13),0)))</f>
        <v>0</v>
      </c>
      <c r="Y14" s="3">
        <f>MIN((IFERROR($D14-SUM($E14:W14),0)),(IFERROR(X$4-SUM(X$5:X13),0)))</f>
        <v>0</v>
      </c>
      <c r="Z14" s="3">
        <f>MIN((IFERROR($D14-SUM($E14:X14),0)),(IFERROR(Y$4-SUM(Y$5:Y13),0)))</f>
        <v>0</v>
      </c>
      <c r="AA14" s="3">
        <f>MIN((IFERROR($D14-SUM($E14:Y14),0)),(IFERROR(Z$4-SUM(Z$5:Z13),0)))</f>
        <v>0</v>
      </c>
      <c r="AB14" s="3">
        <f>MIN((IFERROR($D14-SUM($E14:Z14),0)),(IFERROR(AA$4-SUM(AA$5:AA13),0)))</f>
        <v>0</v>
      </c>
      <c r="AC14" s="3">
        <f>MIN((IFERROR($D14-SUM($E14:AA14),0)),(IFERROR(AB$4-SUM(AB$5:AB13),0)))</f>
        <v>0</v>
      </c>
      <c r="AD14" s="3">
        <f>MIN((IFERROR($D14-SUM($E14:AB14),0)),(IFERROR(AC$4-SUM(AC$5:AC13),0)))</f>
        <v>0</v>
      </c>
      <c r="AE14" s="3">
        <f>MIN((IFERROR($D14-SUM($E14:AC14),0)),(IFERROR(AD$4-SUM(AD$5:AD13),0)))</f>
        <v>0</v>
      </c>
      <c r="AF14" s="3">
        <f>MIN((IFERROR($D14-SUM($E14:AD14),0)),(IFERROR(AE$4-SUM(AE$5:AE13),0)))</f>
        <v>0</v>
      </c>
      <c r="AG14" s="3">
        <f>MIN((IFERROR($D14-SUM($E14:AE14),0)),(IFERROR(AF$4-SUM(AF$5:AF13),0)))</f>
        <v>0</v>
      </c>
      <c r="AH14" s="3">
        <f>MIN((IFERROR($D14-SUM($E14:AF14),0)),(IFERROR(AG$4-SUM(AG$5:AG13),0)))</f>
        <v>0</v>
      </c>
      <c r="AI14" s="3">
        <f>MIN((IFERROR($D14-SUM($E14:AG14),0)),(IFERROR(AH$4-SUM(AH$5:AH13),0)))</f>
        <v>0</v>
      </c>
      <c r="AJ14" s="3">
        <f>MIN((IFERROR($D14-SUM($E14:AH14),0)),(IFERROR(AI$4-SUM(AI$5:AI13),0)))</f>
        <v>0</v>
      </c>
      <c r="AK14" s="3">
        <f>MIN((IFERROR($D14-SUM($E14:AI14),0)),(IFERROR(AJ$4-SUM(AJ$5:AJ13),0)))</f>
        <v>0</v>
      </c>
      <c r="AL14" s="3">
        <f>MIN((IFERROR($D14-SUM($E14:AJ14),0)),(IFERROR(AK$4-SUM(AK$5:AK13),0)))</f>
        <v>0</v>
      </c>
      <c r="AM14" s="3">
        <f>MIN((IFERROR($D14-SUM($E14:AK14),0)),(IFERROR(AL$4-SUM(AL$5:AL13),0)))</f>
        <v>0</v>
      </c>
      <c r="AN14" s="3">
        <f>MIN((IFERROR($D14-SUM($E14:AL14),0)),(IFERROR(AM$4-SUM(AM$5:AM13),0)))</f>
        <v>0</v>
      </c>
      <c r="AO14" s="3">
        <f>MIN((IFERROR($D14-SUM($E14:AM14),0)),(IFERROR(AN$4-SUM(AN$5:AN13),0)))</f>
        <v>0</v>
      </c>
      <c r="AP14" s="3">
        <f>MIN((IFERROR($D14-SUM($E14:AN14),0)),(IFERROR(AO$4-SUM(AO$5:AO13),0)))</f>
        <v>0</v>
      </c>
      <c r="AQ14" s="3">
        <f>MIN((IFERROR($D14-SUM($E14:AO14),0)),(IFERROR(AP$4-SUM(AP$5:AP13),0)))</f>
        <v>0</v>
      </c>
      <c r="AR14" s="3">
        <f>MIN((IFERROR($D14-SUM($E14:AP14),0)),(IFERROR(AQ$4-SUM(AQ$5:AQ13),0)))</f>
        <v>0</v>
      </c>
      <c r="AS14" s="3">
        <f>MIN((IFERROR($D14-SUM($E14:AQ14),0)),(IFERROR(AR$4-SUM(AR$5:AR13),0)))</f>
        <v>0</v>
      </c>
      <c r="AT14" s="3">
        <f>MIN((IFERROR($D14-SUM($E14:AR14),0)),(IFERROR(AS$4-SUM(AS$5:AS13),0)))</f>
        <v>0</v>
      </c>
      <c r="AU14" s="3">
        <f>MIN((IFERROR($D14-SUM($E14:AS14),0)),(IFERROR(AT$4-SUM(AT$5:AT13),0)))</f>
        <v>0</v>
      </c>
      <c r="AV14" s="3">
        <f>MIN((IFERROR($D14-SUM($E14:AT14),0)),(IFERROR(AU$4-SUM(AU$5:AU13),0)))</f>
        <v>0</v>
      </c>
      <c r="AW14" s="3">
        <f>MIN((IFERROR($D14-SUM($E14:AU14),0)),(IFERROR(AV$4-SUM(AV$5:AV13),0)))</f>
        <v>0</v>
      </c>
      <c r="AX14" s="3">
        <f>MIN((IFERROR($D14-SUM($E14:AV14),0)),(IFERROR(AW$4-SUM(AW$5:AW13),0)))</f>
        <v>0</v>
      </c>
      <c r="AY14" s="3">
        <f>MIN((IFERROR($D14-SUM($E14:AW14),0)),(IFERROR(AX$4-SUM(AX$5:AX13),0)))</f>
        <v>0</v>
      </c>
      <c r="AZ14" s="3">
        <f>MIN((IFERROR($D14-SUM($E14:AX14),0)),(IFERROR(AY$4-SUM(AY$5:AY13),0)))</f>
        <v>0</v>
      </c>
      <c r="BA14" s="3">
        <f>MIN((IFERROR($D14-SUM($E14:AY14),0)),(IFERROR(AZ$4-SUM(AZ$5:AZ13),0)))</f>
        <v>0</v>
      </c>
      <c r="BB14" s="3">
        <f>MIN((IFERROR($D14-SUM($E14:AZ14),0)),(IFERROR(BA$4-SUM(BA$5:BA13),0)))</f>
        <v>0</v>
      </c>
      <c r="BC14" s="3">
        <f>MIN((IFERROR($D14-SUM($E14:BA14),0)),(IFERROR(BB$4-SUM(BB$5:BB13),0)))</f>
        <v>0</v>
      </c>
      <c r="BD14" s="3">
        <f>MIN((IFERROR($D14-SUM($E14:BB14),0)),(IFERROR(BC$4-SUM(BC$5:BC13),0)))</f>
        <v>0</v>
      </c>
      <c r="BE14" s="3">
        <f>MIN((IFERROR($D14-SUM($E14:BC14),0)),(IFERROR(BD$4-SUM(BD$5:BD13),0)))</f>
        <v>0</v>
      </c>
      <c r="BF14" s="3">
        <f>MIN((IFERROR($D14-SUM($E14:BD14),0)),(IFERROR(BE$4-SUM(BE$5:BE13),0)))</f>
        <v>0</v>
      </c>
      <c r="BG14" s="3">
        <f>MIN((IFERROR($D14-SUM($E14:BE14),0)),(IFERROR(BF$4-SUM(BF$5:BF13),0)))</f>
        <v>0</v>
      </c>
      <c r="BH14" s="3">
        <f>MIN((IFERROR($D14-SUM($E14:BF14),0)),(IFERROR(BG$4-SUM(BG$5:BG13),0)))</f>
        <v>0</v>
      </c>
      <c r="BI14" s="3">
        <f>MIN((IFERROR($D14-SUM($E14:BG14),0)),(IFERROR(BH$4-SUM(BH$5:BH13),0)))</f>
        <v>0</v>
      </c>
      <c r="BJ14" s="3">
        <f>MIN((IFERROR($D14-SUM($E14:BH14),0)),(IFERROR(BI$4-SUM(BI$5:BI13),0)))</f>
        <v>0</v>
      </c>
      <c r="BK14" s="3">
        <f>MIN((IFERROR($D14-SUM($E14:BI14),0)),(IFERROR(BJ$4-SUM(BJ$5:BJ13),0)))</f>
        <v>0</v>
      </c>
      <c r="BL14" s="3">
        <f>MIN((IFERROR($D14-SUM($E14:BJ14),0)),(IFERROR(BK$4-SUM(BK$5:BK13),0)))</f>
        <v>0</v>
      </c>
      <c r="BM14" s="3">
        <f>MIN((IFERROR($D14-SUM($E14:BK14),0)),(IFERROR(BL$4-SUM(BL$5:BL13),0)))</f>
        <v>0</v>
      </c>
      <c r="BN14" s="3">
        <f>MIN((IFERROR($D14-SUM($E14:BL14),0)),(IFERROR(BM$4-SUM(BM$5:BM13),0)))</f>
        <v>0</v>
      </c>
      <c r="BO14" s="3">
        <f>MIN((IFERROR($D14-SUM($E14:BM14),0)),(IFERROR(BN$4-SUM(BN$5:BN13),0)))</f>
        <v>0</v>
      </c>
      <c r="BP14" s="3">
        <f>MIN((IFERROR($D14-SUM($E14:BN14),0)),(IFERROR(BO$4-SUM(BO$5:BO13),0)))</f>
        <v>0</v>
      </c>
      <c r="BQ14" s="3">
        <f>MIN((IFERROR($D14-SUM($E14:BO14),0)),(IFERROR(BP$4-SUM(BP$5:BP13),0)))</f>
        <v>0</v>
      </c>
      <c r="BR14" s="3">
        <f>MIN((IFERROR($D14-SUM($E14:BP14),0)),(IFERROR(BQ$4-SUM(BQ$5:BQ13),0)))</f>
        <v>0</v>
      </c>
      <c r="BS14" s="3">
        <f>MIN((IFERROR($D14-SUM($E14:BQ14),0)),(IFERROR(BR$4-SUM(BR$5:BR13),0)))</f>
        <v>0</v>
      </c>
      <c r="BT14" s="3">
        <f>MIN((IFERROR($D14-SUM($E14:BR14),0)),(IFERROR(BS$4-SUM(BS$5:BS13),0)))</f>
        <v>0</v>
      </c>
      <c r="BU14" s="3">
        <f>MIN((IFERROR($D14-SUM($E14:BS14),0)),(IFERROR(BT$4-SUM(BT$5:BT13),0)))</f>
        <v>0</v>
      </c>
      <c r="BV14" s="3">
        <f>MIN((IFERROR($D14-SUM($E14:BT14),0)),(IFERROR(BU$4-SUM(BU$5:BU13),0)))</f>
        <v>0</v>
      </c>
      <c r="BW14" s="3">
        <f>MIN((IFERROR($D14-SUM($E14:BU14),0)),(IFERROR(BV$4-SUM(BV$5:BV13),0)))</f>
        <v>0</v>
      </c>
      <c r="BX14" s="3">
        <f>MIN((IFERROR($D14-SUM($E14:BV14),0)),(IFERROR(BW$4-SUM(BW$5:BW13),0)))</f>
        <v>0</v>
      </c>
      <c r="BY14" s="3">
        <f>MIN((IFERROR($D14-SUM($E14:BW14),0)),(IFERROR(BX$4-SUM(BX$5:BX13),0)))</f>
        <v>0</v>
      </c>
      <c r="BZ14" s="3">
        <f>MIN((IFERROR($D14-SUM($E14:BX14),0)),(IFERROR(BY$4-SUM(BY$5:BY13),0)))</f>
        <v>0</v>
      </c>
      <c r="CA14" s="3">
        <f>MIN((IFERROR($D14-SUM($E14:BY14),0)),(IFERROR(BZ$4-SUM(BZ$5:BZ13),0)))</f>
        <v>0</v>
      </c>
      <c r="CB14" s="3">
        <f>MIN((IFERROR($D14-SUM($E14:BZ14),0)),(IFERROR(CA$4-SUM(CA$5:CA13),0)))</f>
        <v>0</v>
      </c>
      <c r="CC14" s="3">
        <f>MIN((IFERROR($D14-SUM($E14:CA14),0)),(IFERROR(CB$4-SUM(CB$5:CB13),0)))</f>
        <v>0</v>
      </c>
      <c r="CD14" s="3">
        <f>MIN((IFERROR($D14-SUM($E14:CB14),0)),(IFERROR(CC$4-SUM(CC$5:CC13),0)))</f>
        <v>0</v>
      </c>
      <c r="CE14" s="3">
        <f>MIN((IFERROR($D14-SUM($E14:CC14),0)),(IFERROR(CD$4-SUM(CD$5:CD13),0)))</f>
        <v>0</v>
      </c>
      <c r="CF14" s="3">
        <f>MIN((IFERROR($D14-SUM($E14:CD14),0)),(IFERROR(CE$4-SUM(CE$5:CE13),0)))</f>
        <v>0</v>
      </c>
      <c r="CG14" s="3">
        <f>MIN((IFERROR($D14-SUM($E14:CE14),0)),(IFERROR(CF$4-SUM(CF$5:CF13),0)))</f>
        <v>0</v>
      </c>
      <c r="CH14" s="3">
        <f>MIN((IFERROR($D14-SUM($E14:CF14),0)),(IFERROR(CG$4-SUM(CG$5:CG13),0)))</f>
        <v>0</v>
      </c>
      <c r="CI14" s="3">
        <f>MIN((IFERROR($D14-SUM($E14:CG14),0)),(IFERROR(CH$4-SUM(CH$5:CH13),0)))</f>
        <v>0</v>
      </c>
      <c r="CJ14" s="3">
        <f>MIN((IFERROR($D14-SUM($E14:CH14),0)),(IFERROR(CI$4-SUM(CI$5:CI13),0)))</f>
        <v>0</v>
      </c>
      <c r="CK14" s="3">
        <f>MIN((IFERROR($D14-SUM($E14:CI14),0)),(IFERROR(CJ$4-SUM(CJ$5:CJ13),0)))</f>
        <v>0</v>
      </c>
      <c r="CL14" s="3">
        <f>MIN((IFERROR($D14-SUM($E14:CJ14),0)),(IFERROR(CK$4-SUM(CK$5:CK13),0)))</f>
        <v>0</v>
      </c>
      <c r="CM14" s="3">
        <f>MIN((IFERROR($D14-SUM($E14:CK14),0)),(IFERROR(CL$4-SUM(CL$5:CL13),0)))</f>
        <v>0</v>
      </c>
      <c r="CN14" s="3">
        <f>MIN((IFERROR($D14-SUM($E14:CL14),0)),(IFERROR(CM$4-SUM(CM$5:CM13),0)))</f>
        <v>0</v>
      </c>
      <c r="CO14" s="3">
        <f>MIN((IFERROR($D14-SUM($E14:CM14),0)),(IFERROR(CN$4-SUM(CN$5:CN13),0)))</f>
        <v>0</v>
      </c>
      <c r="CP14" s="3">
        <f>MIN((IFERROR($D14-SUM($E14:CN14),0)),(IFERROR(CO$4-SUM(CO$5:CO13),0)))</f>
        <v>0</v>
      </c>
      <c r="CQ14" s="3">
        <f>MIN((IFERROR($D14-SUM($E14:CO14),0)),(IFERROR(CP$4-SUM(CP$5:CP13),0)))</f>
        <v>0</v>
      </c>
      <c r="CR14" s="3">
        <f>MIN((IFERROR($D14-SUM($E14:CP14),0)),(IFERROR(CQ$4-SUM(CQ$5:CQ13),0)))</f>
        <v>0</v>
      </c>
      <c r="CS14" s="3">
        <f>MIN((IFERROR($D14-SUM($E14:CQ14),0)),(IFERROR(CR$4-SUM(CR$5:CR13),0)))</f>
        <v>0</v>
      </c>
      <c r="CT14" s="3">
        <f>MIN((IFERROR($D14-SUM($E14:CR14),0)),(IFERROR(CS$4-SUM(CS$5:CS13),0)))</f>
        <v>0</v>
      </c>
      <c r="CU14" s="3">
        <f>MIN((IFERROR($D14-SUM($E14:CS14),0)),(IFERROR(CT$4-SUM(CT$5:CT13),0)))</f>
        <v>0</v>
      </c>
      <c r="CV14" s="3">
        <f>MIN((IFERROR($D14-SUM($E14:CT14),0)),(IFERROR(CU$4-SUM(CU$5:CU13),0)))</f>
        <v>0</v>
      </c>
      <c r="CW14" s="3">
        <f>MIN((IFERROR($D14-SUM($E14:CU14),0)),(IFERROR(CV$4-SUM(CV$5:CV13),0)))</f>
        <v>0</v>
      </c>
      <c r="CX14" s="3">
        <f>MIN((IFERROR($D14-SUM($E14:CV14),0)),(IFERROR(CW$4-SUM(CW$5:CW13),0)))</f>
        <v>0</v>
      </c>
      <c r="CY14" s="3">
        <f>MIN((IFERROR($D14-SUM($E14:CW14),0)),(IFERROR(CX$4-SUM(CX$5:CX13),0)))</f>
        <v>0</v>
      </c>
      <c r="CZ14" s="3">
        <f>MIN((IFERROR($D14-SUM($E14:CX14),0)),(IFERROR(CY$4-SUM(CY$5:CY13),0)))</f>
        <v>0</v>
      </c>
      <c r="DA14" s="3">
        <f>MIN((IFERROR($D14-SUM($E14:CY14),0)),(IFERROR(CZ$4-SUM(CZ$5:CZ13),0)))</f>
        <v>0</v>
      </c>
    </row>
    <row r="15" spans="1:105" x14ac:dyDescent="0.25">
      <c r="A15">
        <f>ROW()-ROW(FIFO[[#Headers],[Ind]])</f>
        <v>10</v>
      </c>
      <c r="B15" s="8" t="str">
        <f t="array" ref="B15">IFERROR(INDEX(Register[Batch],SMALL(IF(Register[IN Token]=Token,Register[Batch],""),FIFO[[#This Row],[Ind]])),"")</f>
        <v/>
      </c>
      <c r="C15" s="50" t="str">
        <f>IFERROR(VLOOKUP(FIFO[[#This Row],[Batch]],Register[],9),"")</f>
        <v/>
      </c>
      <c r="D15" s="9" t="str">
        <f>IF(FIFO[[#This Row],[Batch]]&lt;&gt;"",IFERROR(VLOOKUP(FIFO[[#This Row],[Batch]],Register[],5),""),"")</f>
        <v/>
      </c>
      <c r="F15" s="3">
        <f>MIN((IFERROR($D15-SUM($E15:E15),0)),(IFERROR(F$4-SUM(F$5:F14),0)))</f>
        <v>0</v>
      </c>
      <c r="G15" s="3">
        <f>MIN((IFERROR($D15-SUM($E15:F15),0)),(IFERROR(G$4-SUM(G$5:G14),0)))</f>
        <v>0</v>
      </c>
      <c r="H15" s="3">
        <f>MIN((IFERROR($D15-SUM($E15:G15),0)),(IFERROR(H$4-SUM(H$5:H14),0)))</f>
        <v>0</v>
      </c>
      <c r="I15" s="3">
        <f>MIN((IFERROR($D15-SUM($E15:H15),0)),(IFERROR(I$4-SUM(I$5:I14),0)))</f>
        <v>0</v>
      </c>
      <c r="J15" s="3">
        <f>MIN((IFERROR($D15-SUM($E15:I15),0)),(IFERROR(J$4-SUM(J$5:J14),0)))</f>
        <v>0</v>
      </c>
      <c r="K15" s="3">
        <f>MIN((IFERROR($D15-SUM($E15:J15),0)),(IFERROR(K$4-SUM(K$5:K14),0)))</f>
        <v>0</v>
      </c>
      <c r="L15" s="3">
        <f>MIN((IFERROR($D15-SUM($E15:K15),0)),(IFERROR(L$4-SUM(L$5:L14),0)))</f>
        <v>0</v>
      </c>
      <c r="M15" s="3">
        <f>MIN((IFERROR($D15-SUM($E15:L15),0)),(IFERROR(M$4-SUM(M$5:M14),0)))</f>
        <v>0</v>
      </c>
      <c r="N15" s="3">
        <f>MIN((IFERROR($D15-SUM($E15:L15),0)),(IFERROR(M$4-SUM(M$5:M14),0)))</f>
        <v>0</v>
      </c>
      <c r="O15" s="3">
        <f>MIN((IFERROR($D15-SUM($E15:M15),0)),(IFERROR(N$4-SUM(N$5:N14),0)))</f>
        <v>0</v>
      </c>
      <c r="P15" s="3">
        <f>MIN((IFERROR($D15-SUM($E15:N15),0)),(IFERROR(O$4-SUM(O$5:O14),0)))</f>
        <v>0</v>
      </c>
      <c r="Q15" s="3">
        <f>MIN((IFERROR($D15-SUM($E15:O15),0)),(IFERROR(P$4-SUM(P$5:P14),0)))</f>
        <v>0</v>
      </c>
      <c r="R15" s="3">
        <f>MIN((IFERROR($D15-SUM($E15:P15),0)),(IFERROR(Q$4-SUM(Q$5:Q14),0)))</f>
        <v>0</v>
      </c>
      <c r="S15" s="3">
        <f>MIN((IFERROR($D15-SUM($E15:Q15),0)),(IFERROR(R$4-SUM(R$5:R14),0)))</f>
        <v>0</v>
      </c>
      <c r="T15" s="3">
        <f>MIN((IFERROR($D15-SUM($E15:R15),0)),(IFERROR(S$4-SUM(S$5:S14),0)))</f>
        <v>0</v>
      </c>
      <c r="U15" s="3">
        <f>MIN((IFERROR($D15-SUM($E15:S15),0)),(IFERROR(T$4-SUM(T$5:T14),0)))</f>
        <v>0</v>
      </c>
      <c r="V15" s="3">
        <f>MIN((IFERROR($D15-SUM($E15:T15),0)),(IFERROR(U$4-SUM(U$5:U14),0)))</f>
        <v>0</v>
      </c>
      <c r="W15" s="3">
        <f>MIN((IFERROR($D15-SUM($E15:U15),0)),(IFERROR(V$4-SUM(V$5:V14),0)))</f>
        <v>0</v>
      </c>
      <c r="X15" s="3">
        <f>MIN((IFERROR($D15-SUM($E15:V15),0)),(IFERROR(W$4-SUM(W$5:W14),0)))</f>
        <v>0</v>
      </c>
      <c r="Y15" s="3">
        <f>MIN((IFERROR($D15-SUM($E15:W15),0)),(IFERROR(X$4-SUM(X$5:X14),0)))</f>
        <v>0</v>
      </c>
      <c r="Z15" s="3">
        <f>MIN((IFERROR($D15-SUM($E15:X15),0)),(IFERROR(Y$4-SUM(Y$5:Y14),0)))</f>
        <v>0</v>
      </c>
      <c r="AA15" s="3">
        <f>MIN((IFERROR($D15-SUM($E15:Y15),0)),(IFERROR(Z$4-SUM(Z$5:Z14),0)))</f>
        <v>0</v>
      </c>
      <c r="AB15" s="3">
        <f>MIN((IFERROR($D15-SUM($E15:Z15),0)),(IFERROR(AA$4-SUM(AA$5:AA14),0)))</f>
        <v>0</v>
      </c>
      <c r="AC15" s="3">
        <f>MIN((IFERROR($D15-SUM($E15:AA15),0)),(IFERROR(AB$4-SUM(AB$5:AB14),0)))</f>
        <v>0</v>
      </c>
      <c r="AD15" s="3">
        <f>MIN((IFERROR($D15-SUM($E15:AB15),0)),(IFERROR(AC$4-SUM(AC$5:AC14),0)))</f>
        <v>0</v>
      </c>
      <c r="AE15" s="3">
        <f>MIN((IFERROR($D15-SUM($E15:AC15),0)),(IFERROR(AD$4-SUM(AD$5:AD14),0)))</f>
        <v>0</v>
      </c>
      <c r="AF15" s="3">
        <f>MIN((IFERROR($D15-SUM($E15:AD15),0)),(IFERROR(AE$4-SUM(AE$5:AE14),0)))</f>
        <v>0</v>
      </c>
      <c r="AG15" s="3">
        <f>MIN((IFERROR($D15-SUM($E15:AE15),0)),(IFERROR(AF$4-SUM(AF$5:AF14),0)))</f>
        <v>0</v>
      </c>
      <c r="AH15" s="3">
        <f>MIN((IFERROR($D15-SUM($E15:AF15),0)),(IFERROR(AG$4-SUM(AG$5:AG14),0)))</f>
        <v>0</v>
      </c>
      <c r="AI15" s="3">
        <f>MIN((IFERROR($D15-SUM($E15:AG15),0)),(IFERROR(AH$4-SUM(AH$5:AH14),0)))</f>
        <v>0</v>
      </c>
      <c r="AJ15" s="3">
        <f>MIN((IFERROR($D15-SUM($E15:AH15),0)),(IFERROR(AI$4-SUM(AI$5:AI14),0)))</f>
        <v>0</v>
      </c>
      <c r="AK15" s="3">
        <f>MIN((IFERROR($D15-SUM($E15:AI15),0)),(IFERROR(AJ$4-SUM(AJ$5:AJ14),0)))</f>
        <v>0</v>
      </c>
      <c r="AL15" s="3">
        <f>MIN((IFERROR($D15-SUM($E15:AJ15),0)),(IFERROR(AK$4-SUM(AK$5:AK14),0)))</f>
        <v>0</v>
      </c>
      <c r="AM15" s="3">
        <f>MIN((IFERROR($D15-SUM($E15:AK15),0)),(IFERROR(AL$4-SUM(AL$5:AL14),0)))</f>
        <v>0</v>
      </c>
      <c r="AN15" s="3">
        <f>MIN((IFERROR($D15-SUM($E15:AL15),0)),(IFERROR(AM$4-SUM(AM$5:AM14),0)))</f>
        <v>0</v>
      </c>
      <c r="AO15" s="3">
        <f>MIN((IFERROR($D15-SUM($E15:AM15),0)),(IFERROR(AN$4-SUM(AN$5:AN14),0)))</f>
        <v>0</v>
      </c>
      <c r="AP15" s="3">
        <f>MIN((IFERROR($D15-SUM($E15:AN15),0)),(IFERROR(AO$4-SUM(AO$5:AO14),0)))</f>
        <v>0</v>
      </c>
      <c r="AQ15" s="3">
        <f>MIN((IFERROR($D15-SUM($E15:AO15),0)),(IFERROR(AP$4-SUM(AP$5:AP14),0)))</f>
        <v>0</v>
      </c>
      <c r="AR15" s="3">
        <f>MIN((IFERROR($D15-SUM($E15:AP15),0)),(IFERROR(AQ$4-SUM(AQ$5:AQ14),0)))</f>
        <v>0</v>
      </c>
      <c r="AS15" s="3">
        <f>MIN((IFERROR($D15-SUM($E15:AQ15),0)),(IFERROR(AR$4-SUM(AR$5:AR14),0)))</f>
        <v>0</v>
      </c>
      <c r="AT15" s="3">
        <f>MIN((IFERROR($D15-SUM($E15:AR15),0)),(IFERROR(AS$4-SUM(AS$5:AS14),0)))</f>
        <v>0</v>
      </c>
      <c r="AU15" s="3">
        <f>MIN((IFERROR($D15-SUM($E15:AS15),0)),(IFERROR(AT$4-SUM(AT$5:AT14),0)))</f>
        <v>0</v>
      </c>
      <c r="AV15" s="3">
        <f>MIN((IFERROR($D15-SUM($E15:AT15),0)),(IFERROR(AU$4-SUM(AU$5:AU14),0)))</f>
        <v>0</v>
      </c>
      <c r="AW15" s="3">
        <f>MIN((IFERROR($D15-SUM($E15:AU15),0)),(IFERROR(AV$4-SUM(AV$5:AV14),0)))</f>
        <v>0</v>
      </c>
      <c r="AX15" s="3">
        <f>MIN((IFERROR($D15-SUM($E15:AV15),0)),(IFERROR(AW$4-SUM(AW$5:AW14),0)))</f>
        <v>0</v>
      </c>
      <c r="AY15" s="3">
        <f>MIN((IFERROR($D15-SUM($E15:AW15),0)),(IFERROR(AX$4-SUM(AX$5:AX14),0)))</f>
        <v>0</v>
      </c>
      <c r="AZ15" s="3">
        <f>MIN((IFERROR($D15-SUM($E15:AX15),0)),(IFERROR(AY$4-SUM(AY$5:AY14),0)))</f>
        <v>0</v>
      </c>
      <c r="BA15" s="3">
        <f>MIN((IFERROR($D15-SUM($E15:AY15),0)),(IFERROR(AZ$4-SUM(AZ$5:AZ14),0)))</f>
        <v>0</v>
      </c>
      <c r="BB15" s="3">
        <f>MIN((IFERROR($D15-SUM($E15:AZ15),0)),(IFERROR(BA$4-SUM(BA$5:BA14),0)))</f>
        <v>0</v>
      </c>
      <c r="BC15" s="3">
        <f>MIN((IFERROR($D15-SUM($E15:BA15),0)),(IFERROR(BB$4-SUM(BB$5:BB14),0)))</f>
        <v>0</v>
      </c>
      <c r="BD15" s="3">
        <f>MIN((IFERROR($D15-SUM($E15:BB15),0)),(IFERROR(BC$4-SUM(BC$5:BC14),0)))</f>
        <v>0</v>
      </c>
      <c r="BE15" s="3">
        <f>MIN((IFERROR($D15-SUM($E15:BC15),0)),(IFERROR(BD$4-SUM(BD$5:BD14),0)))</f>
        <v>0</v>
      </c>
      <c r="BF15" s="3">
        <f>MIN((IFERROR($D15-SUM($E15:BD15),0)),(IFERROR(BE$4-SUM(BE$5:BE14),0)))</f>
        <v>0</v>
      </c>
      <c r="BG15" s="3">
        <f>MIN((IFERROR($D15-SUM($E15:BE15),0)),(IFERROR(BF$4-SUM(BF$5:BF14),0)))</f>
        <v>0</v>
      </c>
      <c r="BH15" s="3">
        <f>MIN((IFERROR($D15-SUM($E15:BF15),0)),(IFERROR(BG$4-SUM(BG$5:BG14),0)))</f>
        <v>0</v>
      </c>
      <c r="BI15" s="3">
        <f>MIN((IFERROR($D15-SUM($E15:BG15),0)),(IFERROR(BH$4-SUM(BH$5:BH14),0)))</f>
        <v>0</v>
      </c>
      <c r="BJ15" s="3">
        <f>MIN((IFERROR($D15-SUM($E15:BH15),0)),(IFERROR(BI$4-SUM(BI$5:BI14),0)))</f>
        <v>0</v>
      </c>
      <c r="BK15" s="3">
        <f>MIN((IFERROR($D15-SUM($E15:BI15),0)),(IFERROR(BJ$4-SUM(BJ$5:BJ14),0)))</f>
        <v>0</v>
      </c>
      <c r="BL15" s="3">
        <f>MIN((IFERROR($D15-SUM($E15:BJ15),0)),(IFERROR(BK$4-SUM(BK$5:BK14),0)))</f>
        <v>0</v>
      </c>
      <c r="BM15" s="3">
        <f>MIN((IFERROR($D15-SUM($E15:BK15),0)),(IFERROR(BL$4-SUM(BL$5:BL14),0)))</f>
        <v>0</v>
      </c>
      <c r="BN15" s="3">
        <f>MIN((IFERROR($D15-SUM($E15:BL15),0)),(IFERROR(BM$4-SUM(BM$5:BM14),0)))</f>
        <v>0</v>
      </c>
      <c r="BO15" s="3">
        <f>MIN((IFERROR($D15-SUM($E15:BM15),0)),(IFERROR(BN$4-SUM(BN$5:BN14),0)))</f>
        <v>0</v>
      </c>
      <c r="BP15" s="3">
        <f>MIN((IFERROR($D15-SUM($E15:BN15),0)),(IFERROR(BO$4-SUM(BO$5:BO14),0)))</f>
        <v>0</v>
      </c>
      <c r="BQ15" s="3">
        <f>MIN((IFERROR($D15-SUM($E15:BO15),0)),(IFERROR(BP$4-SUM(BP$5:BP14),0)))</f>
        <v>0</v>
      </c>
      <c r="BR15" s="3">
        <f>MIN((IFERROR($D15-SUM($E15:BP15),0)),(IFERROR(BQ$4-SUM(BQ$5:BQ14),0)))</f>
        <v>0</v>
      </c>
      <c r="BS15" s="3">
        <f>MIN((IFERROR($D15-SUM($E15:BQ15),0)),(IFERROR(BR$4-SUM(BR$5:BR14),0)))</f>
        <v>0</v>
      </c>
      <c r="BT15" s="3">
        <f>MIN((IFERROR($D15-SUM($E15:BR15),0)),(IFERROR(BS$4-SUM(BS$5:BS14),0)))</f>
        <v>0</v>
      </c>
      <c r="BU15" s="3">
        <f>MIN((IFERROR($D15-SUM($E15:BS15),0)),(IFERROR(BT$4-SUM(BT$5:BT14),0)))</f>
        <v>0</v>
      </c>
      <c r="BV15" s="3">
        <f>MIN((IFERROR($D15-SUM($E15:BT15),0)),(IFERROR(BU$4-SUM(BU$5:BU14),0)))</f>
        <v>0</v>
      </c>
      <c r="BW15" s="3">
        <f>MIN((IFERROR($D15-SUM($E15:BU15),0)),(IFERROR(BV$4-SUM(BV$5:BV14),0)))</f>
        <v>0</v>
      </c>
      <c r="BX15" s="3">
        <f>MIN((IFERROR($D15-SUM($E15:BV15),0)),(IFERROR(BW$4-SUM(BW$5:BW14),0)))</f>
        <v>0</v>
      </c>
      <c r="BY15" s="3">
        <f>MIN((IFERROR($D15-SUM($E15:BW15),0)),(IFERROR(BX$4-SUM(BX$5:BX14),0)))</f>
        <v>0</v>
      </c>
      <c r="BZ15" s="3">
        <f>MIN((IFERROR($D15-SUM($E15:BX15),0)),(IFERROR(BY$4-SUM(BY$5:BY14),0)))</f>
        <v>0</v>
      </c>
      <c r="CA15" s="3">
        <f>MIN((IFERROR($D15-SUM($E15:BY15),0)),(IFERROR(BZ$4-SUM(BZ$5:BZ14),0)))</f>
        <v>0</v>
      </c>
      <c r="CB15" s="3">
        <f>MIN((IFERROR($D15-SUM($E15:BZ15),0)),(IFERROR(CA$4-SUM(CA$5:CA14),0)))</f>
        <v>0</v>
      </c>
      <c r="CC15" s="3">
        <f>MIN((IFERROR($D15-SUM($E15:CA15),0)),(IFERROR(CB$4-SUM(CB$5:CB14),0)))</f>
        <v>0</v>
      </c>
      <c r="CD15" s="3">
        <f>MIN((IFERROR($D15-SUM($E15:CB15),0)),(IFERROR(CC$4-SUM(CC$5:CC14),0)))</f>
        <v>0</v>
      </c>
      <c r="CE15" s="3">
        <f>MIN((IFERROR($D15-SUM($E15:CC15),0)),(IFERROR(CD$4-SUM(CD$5:CD14),0)))</f>
        <v>0</v>
      </c>
      <c r="CF15" s="3">
        <f>MIN((IFERROR($D15-SUM($E15:CD15),0)),(IFERROR(CE$4-SUM(CE$5:CE14),0)))</f>
        <v>0</v>
      </c>
      <c r="CG15" s="3">
        <f>MIN((IFERROR($D15-SUM($E15:CE15),0)),(IFERROR(CF$4-SUM(CF$5:CF14),0)))</f>
        <v>0</v>
      </c>
      <c r="CH15" s="3">
        <f>MIN((IFERROR($D15-SUM($E15:CF15),0)),(IFERROR(CG$4-SUM(CG$5:CG14),0)))</f>
        <v>0</v>
      </c>
      <c r="CI15" s="3">
        <f>MIN((IFERROR($D15-SUM($E15:CG15),0)),(IFERROR(CH$4-SUM(CH$5:CH14),0)))</f>
        <v>0</v>
      </c>
      <c r="CJ15" s="3">
        <f>MIN((IFERROR($D15-SUM($E15:CH15),0)),(IFERROR(CI$4-SUM(CI$5:CI14),0)))</f>
        <v>0</v>
      </c>
      <c r="CK15" s="3">
        <f>MIN((IFERROR($D15-SUM($E15:CI15),0)),(IFERROR(CJ$4-SUM(CJ$5:CJ14),0)))</f>
        <v>0</v>
      </c>
      <c r="CL15" s="3">
        <f>MIN((IFERROR($D15-SUM($E15:CJ15),0)),(IFERROR(CK$4-SUM(CK$5:CK14),0)))</f>
        <v>0</v>
      </c>
      <c r="CM15" s="3">
        <f>MIN((IFERROR($D15-SUM($E15:CK15),0)),(IFERROR(CL$4-SUM(CL$5:CL14),0)))</f>
        <v>0</v>
      </c>
      <c r="CN15" s="3">
        <f>MIN((IFERROR($D15-SUM($E15:CL15),0)),(IFERROR(CM$4-SUM(CM$5:CM14),0)))</f>
        <v>0</v>
      </c>
      <c r="CO15" s="3">
        <f>MIN((IFERROR($D15-SUM($E15:CM15),0)),(IFERROR(CN$4-SUM(CN$5:CN14),0)))</f>
        <v>0</v>
      </c>
      <c r="CP15" s="3">
        <f>MIN((IFERROR($D15-SUM($E15:CN15),0)),(IFERROR(CO$4-SUM(CO$5:CO14),0)))</f>
        <v>0</v>
      </c>
      <c r="CQ15" s="3">
        <f>MIN((IFERROR($D15-SUM($E15:CO15),0)),(IFERROR(CP$4-SUM(CP$5:CP14),0)))</f>
        <v>0</v>
      </c>
      <c r="CR15" s="3">
        <f>MIN((IFERROR($D15-SUM($E15:CP15),0)),(IFERROR(CQ$4-SUM(CQ$5:CQ14),0)))</f>
        <v>0</v>
      </c>
      <c r="CS15" s="3">
        <f>MIN((IFERROR($D15-SUM($E15:CQ15),0)),(IFERROR(CR$4-SUM(CR$5:CR14),0)))</f>
        <v>0</v>
      </c>
      <c r="CT15" s="3">
        <f>MIN((IFERROR($D15-SUM($E15:CR15),0)),(IFERROR(CS$4-SUM(CS$5:CS14),0)))</f>
        <v>0</v>
      </c>
      <c r="CU15" s="3">
        <f>MIN((IFERROR($D15-SUM($E15:CS15),0)),(IFERROR(CT$4-SUM(CT$5:CT14),0)))</f>
        <v>0</v>
      </c>
      <c r="CV15" s="3">
        <f>MIN((IFERROR($D15-SUM($E15:CT15),0)),(IFERROR(CU$4-SUM(CU$5:CU14),0)))</f>
        <v>0</v>
      </c>
      <c r="CW15" s="3">
        <f>MIN((IFERROR($D15-SUM($E15:CU15),0)),(IFERROR(CV$4-SUM(CV$5:CV14),0)))</f>
        <v>0</v>
      </c>
      <c r="CX15" s="3">
        <f>MIN((IFERROR($D15-SUM($E15:CV15),0)),(IFERROR(CW$4-SUM(CW$5:CW14),0)))</f>
        <v>0</v>
      </c>
      <c r="CY15" s="3">
        <f>MIN((IFERROR($D15-SUM($E15:CW15),0)),(IFERROR(CX$4-SUM(CX$5:CX14),0)))</f>
        <v>0</v>
      </c>
      <c r="CZ15" s="3">
        <f>MIN((IFERROR($D15-SUM($E15:CX15),0)),(IFERROR(CY$4-SUM(CY$5:CY14),0)))</f>
        <v>0</v>
      </c>
      <c r="DA15" s="3">
        <f>MIN((IFERROR($D15-SUM($E15:CY15),0)),(IFERROR(CZ$4-SUM(CZ$5:CZ14),0)))</f>
        <v>0</v>
      </c>
    </row>
    <row r="16" spans="1:105" x14ac:dyDescent="0.25">
      <c r="A16">
        <f>ROW()-ROW(FIFO[[#Headers],[Ind]])</f>
        <v>11</v>
      </c>
      <c r="B16" s="8" t="str">
        <f t="array" ref="B16">IFERROR(INDEX(Register[Batch],SMALL(IF(Register[IN Token]=Token,Register[Batch],""),FIFO[[#This Row],[Ind]])),"")</f>
        <v/>
      </c>
      <c r="C16" s="50" t="str">
        <f>IFERROR(VLOOKUP(FIFO[[#This Row],[Batch]],Register[],9),"")</f>
        <v/>
      </c>
      <c r="D16" s="9" t="str">
        <f>IF(FIFO[[#This Row],[Batch]]&lt;&gt;"",IFERROR(VLOOKUP(FIFO[[#This Row],[Batch]],Register[],5),""),"")</f>
        <v/>
      </c>
      <c r="F16" s="3">
        <f>MIN((IFERROR($D16-SUM($E16:E16),0)),(IFERROR(F$4-SUM(F$5:F15),0)))</f>
        <v>0</v>
      </c>
      <c r="G16" s="3">
        <f>MIN((IFERROR($D16-SUM($E16:F16),0)),(IFERROR(G$4-SUM(G$5:G15),0)))</f>
        <v>0</v>
      </c>
      <c r="H16" s="3">
        <f>MIN((IFERROR($D16-SUM($E16:G16),0)),(IFERROR(H$4-SUM(H$5:H15),0)))</f>
        <v>0</v>
      </c>
      <c r="I16" s="3">
        <f>MIN((IFERROR($D16-SUM($E16:H16),0)),(IFERROR(I$4-SUM(I$5:I15),0)))</f>
        <v>0</v>
      </c>
      <c r="J16" s="3">
        <f>MIN((IFERROR($D16-SUM($E16:I16),0)),(IFERROR(J$4-SUM(J$5:J15),0)))</f>
        <v>0</v>
      </c>
      <c r="K16" s="3">
        <f>MIN((IFERROR($D16-SUM($E16:J16),0)),(IFERROR(K$4-SUM(K$5:K15),0)))</f>
        <v>0</v>
      </c>
      <c r="L16" s="3">
        <f>MIN((IFERROR($D16-SUM($E16:K16),0)),(IFERROR(L$4-SUM(L$5:L15),0)))</f>
        <v>0</v>
      </c>
      <c r="M16" s="3">
        <f>MIN((IFERROR($D16-SUM($E16:L16),0)),(IFERROR(M$4-SUM(M$5:M15),0)))</f>
        <v>0</v>
      </c>
      <c r="N16" s="3">
        <f>MIN((IFERROR($D16-SUM($E16:L16),0)),(IFERROR(M$4-SUM(M$5:M15),0)))</f>
        <v>0</v>
      </c>
      <c r="O16" s="3">
        <f>MIN((IFERROR($D16-SUM($E16:M16),0)),(IFERROR(N$4-SUM(N$5:N15),0)))</f>
        <v>0</v>
      </c>
      <c r="P16" s="3">
        <f>MIN((IFERROR($D16-SUM($E16:N16),0)),(IFERROR(O$4-SUM(O$5:O15),0)))</f>
        <v>0</v>
      </c>
      <c r="Q16" s="3">
        <f>MIN((IFERROR($D16-SUM($E16:O16),0)),(IFERROR(P$4-SUM(P$5:P15),0)))</f>
        <v>0</v>
      </c>
      <c r="R16" s="3">
        <f>MIN((IFERROR($D16-SUM($E16:P16),0)),(IFERROR(Q$4-SUM(Q$5:Q15),0)))</f>
        <v>0</v>
      </c>
      <c r="S16" s="3">
        <f>MIN((IFERROR($D16-SUM($E16:Q16),0)),(IFERROR(R$4-SUM(R$5:R15),0)))</f>
        <v>0</v>
      </c>
      <c r="T16" s="3">
        <f>MIN((IFERROR($D16-SUM($E16:R16),0)),(IFERROR(S$4-SUM(S$5:S15),0)))</f>
        <v>0</v>
      </c>
      <c r="U16" s="3">
        <f>MIN((IFERROR($D16-SUM($E16:S16),0)),(IFERROR(T$4-SUM(T$5:T15),0)))</f>
        <v>0</v>
      </c>
      <c r="V16" s="3">
        <f>MIN((IFERROR($D16-SUM($E16:T16),0)),(IFERROR(U$4-SUM(U$5:U15),0)))</f>
        <v>0</v>
      </c>
      <c r="W16" s="3">
        <f>MIN((IFERROR($D16-SUM($E16:U16),0)),(IFERROR(V$4-SUM(V$5:V15),0)))</f>
        <v>0</v>
      </c>
      <c r="X16" s="3">
        <f>MIN((IFERROR($D16-SUM($E16:V16),0)),(IFERROR(W$4-SUM(W$5:W15),0)))</f>
        <v>0</v>
      </c>
      <c r="Y16" s="3">
        <f>MIN((IFERROR($D16-SUM($E16:W16),0)),(IFERROR(X$4-SUM(X$5:X15),0)))</f>
        <v>0</v>
      </c>
      <c r="Z16" s="3">
        <f>MIN((IFERROR($D16-SUM($E16:X16),0)),(IFERROR(Y$4-SUM(Y$5:Y15),0)))</f>
        <v>0</v>
      </c>
      <c r="AA16" s="3">
        <f>MIN((IFERROR($D16-SUM($E16:Y16),0)),(IFERROR(Z$4-SUM(Z$5:Z15),0)))</f>
        <v>0</v>
      </c>
      <c r="AB16" s="3">
        <f>MIN((IFERROR($D16-SUM($E16:Z16),0)),(IFERROR(AA$4-SUM(AA$5:AA15),0)))</f>
        <v>0</v>
      </c>
      <c r="AC16" s="3">
        <f>MIN((IFERROR($D16-SUM($E16:AA16),0)),(IFERROR(AB$4-SUM(AB$5:AB15),0)))</f>
        <v>0</v>
      </c>
      <c r="AD16" s="3">
        <f>MIN((IFERROR($D16-SUM($E16:AB16),0)),(IFERROR(AC$4-SUM(AC$5:AC15),0)))</f>
        <v>0</v>
      </c>
      <c r="AE16" s="3">
        <f>MIN((IFERROR($D16-SUM($E16:AC16),0)),(IFERROR(AD$4-SUM(AD$5:AD15),0)))</f>
        <v>0</v>
      </c>
      <c r="AF16" s="3">
        <f>MIN((IFERROR($D16-SUM($E16:AD16),0)),(IFERROR(AE$4-SUM(AE$5:AE15),0)))</f>
        <v>0</v>
      </c>
      <c r="AG16" s="3">
        <f>MIN((IFERROR($D16-SUM($E16:AE16),0)),(IFERROR(AF$4-SUM(AF$5:AF15),0)))</f>
        <v>0</v>
      </c>
      <c r="AH16" s="3">
        <f>MIN((IFERROR($D16-SUM($E16:AF16),0)),(IFERROR(AG$4-SUM(AG$5:AG15),0)))</f>
        <v>0</v>
      </c>
      <c r="AI16" s="3">
        <f>MIN((IFERROR($D16-SUM($E16:AG16),0)),(IFERROR(AH$4-SUM(AH$5:AH15),0)))</f>
        <v>0</v>
      </c>
      <c r="AJ16" s="3">
        <f>MIN((IFERROR($D16-SUM($E16:AH16),0)),(IFERROR(AI$4-SUM(AI$5:AI15),0)))</f>
        <v>0</v>
      </c>
      <c r="AK16" s="3">
        <f>MIN((IFERROR($D16-SUM($E16:AI16),0)),(IFERROR(AJ$4-SUM(AJ$5:AJ15),0)))</f>
        <v>0</v>
      </c>
      <c r="AL16" s="3">
        <f>MIN((IFERROR($D16-SUM($E16:AJ16),0)),(IFERROR(AK$4-SUM(AK$5:AK15),0)))</f>
        <v>0</v>
      </c>
      <c r="AM16" s="3">
        <f>MIN((IFERROR($D16-SUM($E16:AK16),0)),(IFERROR(AL$4-SUM(AL$5:AL15),0)))</f>
        <v>0</v>
      </c>
      <c r="AN16" s="3">
        <f>MIN((IFERROR($D16-SUM($E16:AL16),0)),(IFERROR(AM$4-SUM(AM$5:AM15),0)))</f>
        <v>0</v>
      </c>
      <c r="AO16" s="3">
        <f>MIN((IFERROR($D16-SUM($E16:AM16),0)),(IFERROR(AN$4-SUM(AN$5:AN15),0)))</f>
        <v>0</v>
      </c>
      <c r="AP16" s="3">
        <f>MIN((IFERROR($D16-SUM($E16:AN16),0)),(IFERROR(AO$4-SUM(AO$5:AO15),0)))</f>
        <v>0</v>
      </c>
      <c r="AQ16" s="3">
        <f>MIN((IFERROR($D16-SUM($E16:AO16),0)),(IFERROR(AP$4-SUM(AP$5:AP15),0)))</f>
        <v>0</v>
      </c>
      <c r="AR16" s="3">
        <f>MIN((IFERROR($D16-SUM($E16:AP16),0)),(IFERROR(AQ$4-SUM(AQ$5:AQ15),0)))</f>
        <v>0</v>
      </c>
      <c r="AS16" s="3">
        <f>MIN((IFERROR($D16-SUM($E16:AQ16),0)),(IFERROR(AR$4-SUM(AR$5:AR15),0)))</f>
        <v>0</v>
      </c>
      <c r="AT16" s="3">
        <f>MIN((IFERROR($D16-SUM($E16:AR16),0)),(IFERROR(AS$4-SUM(AS$5:AS15),0)))</f>
        <v>0</v>
      </c>
      <c r="AU16" s="3">
        <f>MIN((IFERROR($D16-SUM($E16:AS16),0)),(IFERROR(AT$4-SUM(AT$5:AT15),0)))</f>
        <v>0</v>
      </c>
      <c r="AV16" s="3">
        <f>MIN((IFERROR($D16-SUM($E16:AT16),0)),(IFERROR(AU$4-SUM(AU$5:AU15),0)))</f>
        <v>0</v>
      </c>
      <c r="AW16" s="3">
        <f>MIN((IFERROR($D16-SUM($E16:AU16),0)),(IFERROR(AV$4-SUM(AV$5:AV15),0)))</f>
        <v>0</v>
      </c>
      <c r="AX16" s="3">
        <f>MIN((IFERROR($D16-SUM($E16:AV16),0)),(IFERROR(AW$4-SUM(AW$5:AW15),0)))</f>
        <v>0</v>
      </c>
      <c r="AY16" s="3">
        <f>MIN((IFERROR($D16-SUM($E16:AW16),0)),(IFERROR(AX$4-SUM(AX$5:AX15),0)))</f>
        <v>0</v>
      </c>
      <c r="AZ16" s="3">
        <f>MIN((IFERROR($D16-SUM($E16:AX16),0)),(IFERROR(AY$4-SUM(AY$5:AY15),0)))</f>
        <v>0</v>
      </c>
      <c r="BA16" s="3">
        <f>MIN((IFERROR($D16-SUM($E16:AY16),0)),(IFERROR(AZ$4-SUM(AZ$5:AZ15),0)))</f>
        <v>0</v>
      </c>
      <c r="BB16" s="3">
        <f>MIN((IFERROR($D16-SUM($E16:AZ16),0)),(IFERROR(BA$4-SUM(BA$5:BA15),0)))</f>
        <v>0</v>
      </c>
      <c r="BC16" s="3">
        <f>MIN((IFERROR($D16-SUM($E16:BA16),0)),(IFERROR(BB$4-SUM(BB$5:BB15),0)))</f>
        <v>0</v>
      </c>
      <c r="BD16" s="3">
        <f>MIN((IFERROR($D16-SUM($E16:BB16),0)),(IFERROR(BC$4-SUM(BC$5:BC15),0)))</f>
        <v>0</v>
      </c>
      <c r="BE16" s="3">
        <f>MIN((IFERROR($D16-SUM($E16:BC16),0)),(IFERROR(BD$4-SUM(BD$5:BD15),0)))</f>
        <v>0</v>
      </c>
      <c r="BF16" s="3">
        <f>MIN((IFERROR($D16-SUM($E16:BD16),0)),(IFERROR(BE$4-SUM(BE$5:BE15),0)))</f>
        <v>0</v>
      </c>
      <c r="BG16" s="3">
        <f>MIN((IFERROR($D16-SUM($E16:BE16),0)),(IFERROR(BF$4-SUM(BF$5:BF15),0)))</f>
        <v>0</v>
      </c>
      <c r="BH16" s="3">
        <f>MIN((IFERROR($D16-SUM($E16:BF16),0)),(IFERROR(BG$4-SUM(BG$5:BG15),0)))</f>
        <v>0</v>
      </c>
      <c r="BI16" s="3">
        <f>MIN((IFERROR($D16-SUM($E16:BG16),0)),(IFERROR(BH$4-SUM(BH$5:BH15),0)))</f>
        <v>0</v>
      </c>
      <c r="BJ16" s="3">
        <f>MIN((IFERROR($D16-SUM($E16:BH16),0)),(IFERROR(BI$4-SUM(BI$5:BI15),0)))</f>
        <v>0</v>
      </c>
      <c r="BK16" s="3">
        <f>MIN((IFERROR($D16-SUM($E16:BI16),0)),(IFERROR(BJ$4-SUM(BJ$5:BJ15),0)))</f>
        <v>0</v>
      </c>
      <c r="BL16" s="3">
        <f>MIN((IFERROR($D16-SUM($E16:BJ16),0)),(IFERROR(BK$4-SUM(BK$5:BK15),0)))</f>
        <v>0</v>
      </c>
      <c r="BM16" s="3">
        <f>MIN((IFERROR($D16-SUM($E16:BK16),0)),(IFERROR(BL$4-SUM(BL$5:BL15),0)))</f>
        <v>0</v>
      </c>
      <c r="BN16" s="3">
        <f>MIN((IFERROR($D16-SUM($E16:BL16),0)),(IFERROR(BM$4-SUM(BM$5:BM15),0)))</f>
        <v>0</v>
      </c>
      <c r="BO16" s="3">
        <f>MIN((IFERROR($D16-SUM($E16:BM16),0)),(IFERROR(BN$4-SUM(BN$5:BN15),0)))</f>
        <v>0</v>
      </c>
      <c r="BP16" s="3">
        <f>MIN((IFERROR($D16-SUM($E16:BN16),0)),(IFERROR(BO$4-SUM(BO$5:BO15),0)))</f>
        <v>0</v>
      </c>
      <c r="BQ16" s="3">
        <f>MIN((IFERROR($D16-SUM($E16:BO16),0)),(IFERROR(BP$4-SUM(BP$5:BP15),0)))</f>
        <v>0</v>
      </c>
      <c r="BR16" s="3">
        <f>MIN((IFERROR($D16-SUM($E16:BP16),0)),(IFERROR(BQ$4-SUM(BQ$5:BQ15),0)))</f>
        <v>0</v>
      </c>
      <c r="BS16" s="3">
        <f>MIN((IFERROR($D16-SUM($E16:BQ16),0)),(IFERROR(BR$4-SUM(BR$5:BR15),0)))</f>
        <v>0</v>
      </c>
      <c r="BT16" s="3">
        <f>MIN((IFERROR($D16-SUM($E16:BR16),0)),(IFERROR(BS$4-SUM(BS$5:BS15),0)))</f>
        <v>0</v>
      </c>
      <c r="BU16" s="3">
        <f>MIN((IFERROR($D16-SUM($E16:BS16),0)),(IFERROR(BT$4-SUM(BT$5:BT15),0)))</f>
        <v>0</v>
      </c>
      <c r="BV16" s="3">
        <f>MIN((IFERROR($D16-SUM($E16:BT16),0)),(IFERROR(BU$4-SUM(BU$5:BU15),0)))</f>
        <v>0</v>
      </c>
      <c r="BW16" s="3">
        <f>MIN((IFERROR($D16-SUM($E16:BU16),0)),(IFERROR(BV$4-SUM(BV$5:BV15),0)))</f>
        <v>0</v>
      </c>
      <c r="BX16" s="3">
        <f>MIN((IFERROR($D16-SUM($E16:BV16),0)),(IFERROR(BW$4-SUM(BW$5:BW15),0)))</f>
        <v>0</v>
      </c>
      <c r="BY16" s="3">
        <f>MIN((IFERROR($D16-SUM($E16:BW16),0)),(IFERROR(BX$4-SUM(BX$5:BX15),0)))</f>
        <v>0</v>
      </c>
      <c r="BZ16" s="3">
        <f>MIN((IFERROR($D16-SUM($E16:BX16),0)),(IFERROR(BY$4-SUM(BY$5:BY15),0)))</f>
        <v>0</v>
      </c>
      <c r="CA16" s="3">
        <f>MIN((IFERROR($D16-SUM($E16:BY16),0)),(IFERROR(BZ$4-SUM(BZ$5:BZ15),0)))</f>
        <v>0</v>
      </c>
      <c r="CB16" s="3">
        <f>MIN((IFERROR($D16-SUM($E16:BZ16),0)),(IFERROR(CA$4-SUM(CA$5:CA15),0)))</f>
        <v>0</v>
      </c>
      <c r="CC16" s="3">
        <f>MIN((IFERROR($D16-SUM($E16:CA16),0)),(IFERROR(CB$4-SUM(CB$5:CB15),0)))</f>
        <v>0</v>
      </c>
      <c r="CD16" s="3">
        <f>MIN((IFERROR($D16-SUM($E16:CB16),0)),(IFERROR(CC$4-SUM(CC$5:CC15),0)))</f>
        <v>0</v>
      </c>
      <c r="CE16" s="3">
        <f>MIN((IFERROR($D16-SUM($E16:CC16),0)),(IFERROR(CD$4-SUM(CD$5:CD15),0)))</f>
        <v>0</v>
      </c>
      <c r="CF16" s="3">
        <f>MIN((IFERROR($D16-SUM($E16:CD16),0)),(IFERROR(CE$4-SUM(CE$5:CE15),0)))</f>
        <v>0</v>
      </c>
      <c r="CG16" s="3">
        <f>MIN((IFERROR($D16-SUM($E16:CE16),0)),(IFERROR(CF$4-SUM(CF$5:CF15),0)))</f>
        <v>0</v>
      </c>
      <c r="CH16" s="3">
        <f>MIN((IFERROR($D16-SUM($E16:CF16),0)),(IFERROR(CG$4-SUM(CG$5:CG15),0)))</f>
        <v>0</v>
      </c>
      <c r="CI16" s="3">
        <f>MIN((IFERROR($D16-SUM($E16:CG16),0)),(IFERROR(CH$4-SUM(CH$5:CH15),0)))</f>
        <v>0</v>
      </c>
      <c r="CJ16" s="3">
        <f>MIN((IFERROR($D16-SUM($E16:CH16),0)),(IFERROR(CI$4-SUM(CI$5:CI15),0)))</f>
        <v>0</v>
      </c>
      <c r="CK16" s="3">
        <f>MIN((IFERROR($D16-SUM($E16:CI16),0)),(IFERROR(CJ$4-SUM(CJ$5:CJ15),0)))</f>
        <v>0</v>
      </c>
      <c r="CL16" s="3">
        <f>MIN((IFERROR($D16-SUM($E16:CJ16),0)),(IFERROR(CK$4-SUM(CK$5:CK15),0)))</f>
        <v>0</v>
      </c>
      <c r="CM16" s="3">
        <f>MIN((IFERROR($D16-SUM($E16:CK16),0)),(IFERROR(CL$4-SUM(CL$5:CL15),0)))</f>
        <v>0</v>
      </c>
      <c r="CN16" s="3">
        <f>MIN((IFERROR($D16-SUM($E16:CL16),0)),(IFERROR(CM$4-SUM(CM$5:CM15),0)))</f>
        <v>0</v>
      </c>
      <c r="CO16" s="3">
        <f>MIN((IFERROR($D16-SUM($E16:CM16),0)),(IFERROR(CN$4-SUM(CN$5:CN15),0)))</f>
        <v>0</v>
      </c>
      <c r="CP16" s="3">
        <f>MIN((IFERROR($D16-SUM($E16:CN16),0)),(IFERROR(CO$4-SUM(CO$5:CO15),0)))</f>
        <v>0</v>
      </c>
      <c r="CQ16" s="3">
        <f>MIN((IFERROR($D16-SUM($E16:CO16),0)),(IFERROR(CP$4-SUM(CP$5:CP15),0)))</f>
        <v>0</v>
      </c>
      <c r="CR16" s="3">
        <f>MIN((IFERROR($D16-SUM($E16:CP16),0)),(IFERROR(CQ$4-SUM(CQ$5:CQ15),0)))</f>
        <v>0</v>
      </c>
      <c r="CS16" s="3">
        <f>MIN((IFERROR($D16-SUM($E16:CQ16),0)),(IFERROR(CR$4-SUM(CR$5:CR15),0)))</f>
        <v>0</v>
      </c>
      <c r="CT16" s="3">
        <f>MIN((IFERROR($D16-SUM($E16:CR16),0)),(IFERROR(CS$4-SUM(CS$5:CS15),0)))</f>
        <v>0</v>
      </c>
      <c r="CU16" s="3">
        <f>MIN((IFERROR($D16-SUM($E16:CS16),0)),(IFERROR(CT$4-SUM(CT$5:CT15),0)))</f>
        <v>0</v>
      </c>
      <c r="CV16" s="3">
        <f>MIN((IFERROR($D16-SUM($E16:CT16),0)),(IFERROR(CU$4-SUM(CU$5:CU15),0)))</f>
        <v>0</v>
      </c>
      <c r="CW16" s="3">
        <f>MIN((IFERROR($D16-SUM($E16:CU16),0)),(IFERROR(CV$4-SUM(CV$5:CV15),0)))</f>
        <v>0</v>
      </c>
      <c r="CX16" s="3">
        <f>MIN((IFERROR($D16-SUM($E16:CV16),0)),(IFERROR(CW$4-SUM(CW$5:CW15),0)))</f>
        <v>0</v>
      </c>
      <c r="CY16" s="3">
        <f>MIN((IFERROR($D16-SUM($E16:CW16),0)),(IFERROR(CX$4-SUM(CX$5:CX15),0)))</f>
        <v>0</v>
      </c>
      <c r="CZ16" s="3">
        <f>MIN((IFERROR($D16-SUM($E16:CX16),0)),(IFERROR(CY$4-SUM(CY$5:CY15),0)))</f>
        <v>0</v>
      </c>
      <c r="DA16" s="3">
        <f>MIN((IFERROR($D16-SUM($E16:CY16),0)),(IFERROR(CZ$4-SUM(CZ$5:CZ15),0)))</f>
        <v>0</v>
      </c>
    </row>
    <row r="17" spans="1:105" x14ac:dyDescent="0.25">
      <c r="A17">
        <f>ROW()-ROW(FIFO[[#Headers],[Ind]])</f>
        <v>12</v>
      </c>
      <c r="B17" s="8" t="str">
        <f t="array" ref="B17">IFERROR(INDEX(Register[Batch],SMALL(IF(Register[IN Token]=Token,Register[Batch],""),FIFO[[#This Row],[Ind]])),"")</f>
        <v/>
      </c>
      <c r="C17" s="50" t="str">
        <f>IFERROR(VLOOKUP(FIFO[[#This Row],[Batch]],Register[],9),"")</f>
        <v/>
      </c>
      <c r="D17" s="9" t="str">
        <f>IF(FIFO[[#This Row],[Batch]]&lt;&gt;"",IFERROR(VLOOKUP(FIFO[[#This Row],[Batch]],Register[],5),""),"")</f>
        <v/>
      </c>
      <c r="F17" s="3">
        <f>MIN((IFERROR($D17-SUM($E17:E17),0)),(IFERROR(F$4-SUM(F$5:F16),0)))</f>
        <v>0</v>
      </c>
      <c r="G17" s="3">
        <f>MIN((IFERROR($D17-SUM($E17:F17),0)),(IFERROR(G$4-SUM(G$5:G16),0)))</f>
        <v>0</v>
      </c>
      <c r="H17" s="3">
        <f>MIN((IFERROR($D17-SUM($E17:G17),0)),(IFERROR(H$4-SUM(H$5:H16),0)))</f>
        <v>0</v>
      </c>
      <c r="I17" s="3">
        <f>MIN((IFERROR($D17-SUM($E17:H17),0)),(IFERROR(I$4-SUM(I$5:I16),0)))</f>
        <v>0</v>
      </c>
      <c r="J17" s="3">
        <f>MIN((IFERROR($D17-SUM($E17:I17),0)),(IFERROR(J$4-SUM(J$5:J16),0)))</f>
        <v>0</v>
      </c>
      <c r="K17" s="3">
        <f>MIN((IFERROR($D17-SUM($E17:J17),0)),(IFERROR(K$4-SUM(K$5:K16),0)))</f>
        <v>0</v>
      </c>
      <c r="L17" s="3">
        <f>MIN((IFERROR($D17-SUM($E17:K17),0)),(IFERROR(L$4-SUM(L$5:L16),0)))</f>
        <v>0</v>
      </c>
      <c r="M17" s="3">
        <f>MIN((IFERROR($D17-SUM($E17:L17),0)),(IFERROR(M$4-SUM(M$5:M16),0)))</f>
        <v>0</v>
      </c>
      <c r="N17" s="3">
        <f>MIN((IFERROR($D17-SUM($E17:L17),0)),(IFERROR(M$4-SUM(M$5:M16),0)))</f>
        <v>0</v>
      </c>
      <c r="O17" s="3">
        <f>MIN((IFERROR($D17-SUM($E17:M17),0)),(IFERROR(N$4-SUM(N$5:N16),0)))</f>
        <v>0</v>
      </c>
      <c r="P17" s="3">
        <f>MIN((IFERROR($D17-SUM($E17:N17),0)),(IFERROR(O$4-SUM(O$5:O16),0)))</f>
        <v>0</v>
      </c>
      <c r="Q17" s="3">
        <f>MIN((IFERROR($D17-SUM($E17:O17),0)),(IFERROR(P$4-SUM(P$5:P16),0)))</f>
        <v>0</v>
      </c>
      <c r="R17" s="3">
        <f>MIN((IFERROR($D17-SUM($E17:P17),0)),(IFERROR(Q$4-SUM(Q$5:Q16),0)))</f>
        <v>0</v>
      </c>
      <c r="S17" s="3">
        <f>MIN((IFERROR($D17-SUM($E17:Q17),0)),(IFERROR(R$4-SUM(R$5:R16),0)))</f>
        <v>0</v>
      </c>
      <c r="T17" s="3">
        <f>MIN((IFERROR($D17-SUM($E17:R17),0)),(IFERROR(S$4-SUM(S$5:S16),0)))</f>
        <v>0</v>
      </c>
      <c r="U17" s="3">
        <f>MIN((IFERROR($D17-SUM($E17:S17),0)),(IFERROR(T$4-SUM(T$5:T16),0)))</f>
        <v>0</v>
      </c>
      <c r="V17" s="3">
        <f>MIN((IFERROR($D17-SUM($E17:T17),0)),(IFERROR(U$4-SUM(U$5:U16),0)))</f>
        <v>0</v>
      </c>
      <c r="W17" s="3">
        <f>MIN((IFERROR($D17-SUM($E17:U17),0)),(IFERROR(V$4-SUM(V$5:V16),0)))</f>
        <v>0</v>
      </c>
      <c r="X17" s="3">
        <f>MIN((IFERROR($D17-SUM($E17:V17),0)),(IFERROR(W$4-SUM(W$5:W16),0)))</f>
        <v>0</v>
      </c>
      <c r="Y17" s="3">
        <f>MIN((IFERROR($D17-SUM($E17:W17),0)),(IFERROR(X$4-SUM(X$5:X16),0)))</f>
        <v>0</v>
      </c>
      <c r="Z17" s="3">
        <f>MIN((IFERROR($D17-SUM($E17:X17),0)),(IFERROR(Y$4-SUM(Y$5:Y16),0)))</f>
        <v>0</v>
      </c>
      <c r="AA17" s="3">
        <f>MIN((IFERROR($D17-SUM($E17:Y17),0)),(IFERROR(Z$4-SUM(Z$5:Z16),0)))</f>
        <v>0</v>
      </c>
      <c r="AB17" s="3">
        <f>MIN((IFERROR($D17-SUM($E17:Z17),0)),(IFERROR(AA$4-SUM(AA$5:AA16),0)))</f>
        <v>0</v>
      </c>
      <c r="AC17" s="3">
        <f>MIN((IFERROR($D17-SUM($E17:AA17),0)),(IFERROR(AB$4-SUM(AB$5:AB16),0)))</f>
        <v>0</v>
      </c>
      <c r="AD17" s="3">
        <f>MIN((IFERROR($D17-SUM($E17:AB17),0)),(IFERROR(AC$4-SUM(AC$5:AC16),0)))</f>
        <v>0</v>
      </c>
      <c r="AE17" s="3">
        <f>MIN((IFERROR($D17-SUM($E17:AC17),0)),(IFERROR(AD$4-SUM(AD$5:AD16),0)))</f>
        <v>0</v>
      </c>
      <c r="AF17" s="3">
        <f>MIN((IFERROR($D17-SUM($E17:AD17),0)),(IFERROR(AE$4-SUM(AE$5:AE16),0)))</f>
        <v>0</v>
      </c>
      <c r="AG17" s="3">
        <f>MIN((IFERROR($D17-SUM($E17:AE17),0)),(IFERROR(AF$4-SUM(AF$5:AF16),0)))</f>
        <v>0</v>
      </c>
      <c r="AH17" s="3">
        <f>MIN((IFERROR($D17-SUM($E17:AF17),0)),(IFERROR(AG$4-SUM(AG$5:AG16),0)))</f>
        <v>0</v>
      </c>
      <c r="AI17" s="3">
        <f>MIN((IFERROR($D17-SUM($E17:AG17),0)),(IFERROR(AH$4-SUM(AH$5:AH16),0)))</f>
        <v>0</v>
      </c>
      <c r="AJ17" s="3">
        <f>MIN((IFERROR($D17-SUM($E17:AH17),0)),(IFERROR(AI$4-SUM(AI$5:AI16),0)))</f>
        <v>0</v>
      </c>
      <c r="AK17" s="3">
        <f>MIN((IFERROR($D17-SUM($E17:AI17),0)),(IFERROR(AJ$4-SUM(AJ$5:AJ16),0)))</f>
        <v>0</v>
      </c>
      <c r="AL17" s="3">
        <f>MIN((IFERROR($D17-SUM($E17:AJ17),0)),(IFERROR(AK$4-SUM(AK$5:AK16),0)))</f>
        <v>0</v>
      </c>
      <c r="AM17" s="3">
        <f>MIN((IFERROR($D17-SUM($E17:AK17),0)),(IFERROR(AL$4-SUM(AL$5:AL16),0)))</f>
        <v>0</v>
      </c>
      <c r="AN17" s="3">
        <f>MIN((IFERROR($D17-SUM($E17:AL17),0)),(IFERROR(AM$4-SUM(AM$5:AM16),0)))</f>
        <v>0</v>
      </c>
      <c r="AO17" s="3">
        <f>MIN((IFERROR($D17-SUM($E17:AM17),0)),(IFERROR(AN$4-SUM(AN$5:AN16),0)))</f>
        <v>0</v>
      </c>
      <c r="AP17" s="3">
        <f>MIN((IFERROR($D17-SUM($E17:AN17),0)),(IFERROR(AO$4-SUM(AO$5:AO16),0)))</f>
        <v>0</v>
      </c>
      <c r="AQ17" s="3">
        <f>MIN((IFERROR($D17-SUM($E17:AO17),0)),(IFERROR(AP$4-SUM(AP$5:AP16),0)))</f>
        <v>0</v>
      </c>
      <c r="AR17" s="3">
        <f>MIN((IFERROR($D17-SUM($E17:AP17),0)),(IFERROR(AQ$4-SUM(AQ$5:AQ16),0)))</f>
        <v>0</v>
      </c>
      <c r="AS17" s="3">
        <f>MIN((IFERROR($D17-SUM($E17:AQ17),0)),(IFERROR(AR$4-SUM(AR$5:AR16),0)))</f>
        <v>0</v>
      </c>
      <c r="AT17" s="3">
        <f>MIN((IFERROR($D17-SUM($E17:AR17),0)),(IFERROR(AS$4-SUM(AS$5:AS16),0)))</f>
        <v>0</v>
      </c>
      <c r="AU17" s="3">
        <f>MIN((IFERROR($D17-SUM($E17:AS17),0)),(IFERROR(AT$4-SUM(AT$5:AT16),0)))</f>
        <v>0</v>
      </c>
      <c r="AV17" s="3">
        <f>MIN((IFERROR($D17-SUM($E17:AT17),0)),(IFERROR(AU$4-SUM(AU$5:AU16),0)))</f>
        <v>0</v>
      </c>
      <c r="AW17" s="3">
        <f>MIN((IFERROR($D17-SUM($E17:AU17),0)),(IFERROR(AV$4-SUM(AV$5:AV16),0)))</f>
        <v>0</v>
      </c>
      <c r="AX17" s="3">
        <f>MIN((IFERROR($D17-SUM($E17:AV17),0)),(IFERROR(AW$4-SUM(AW$5:AW16),0)))</f>
        <v>0</v>
      </c>
      <c r="AY17" s="3">
        <f>MIN((IFERROR($D17-SUM($E17:AW17),0)),(IFERROR(AX$4-SUM(AX$5:AX16),0)))</f>
        <v>0</v>
      </c>
      <c r="AZ17" s="3">
        <f>MIN((IFERROR($D17-SUM($E17:AX17),0)),(IFERROR(AY$4-SUM(AY$5:AY16),0)))</f>
        <v>0</v>
      </c>
      <c r="BA17" s="3">
        <f>MIN((IFERROR($D17-SUM($E17:AY17),0)),(IFERROR(AZ$4-SUM(AZ$5:AZ16),0)))</f>
        <v>0</v>
      </c>
      <c r="BB17" s="3">
        <f>MIN((IFERROR($D17-SUM($E17:AZ17),0)),(IFERROR(BA$4-SUM(BA$5:BA16),0)))</f>
        <v>0</v>
      </c>
      <c r="BC17" s="3">
        <f>MIN((IFERROR($D17-SUM($E17:BA17),0)),(IFERROR(BB$4-SUM(BB$5:BB16),0)))</f>
        <v>0</v>
      </c>
      <c r="BD17" s="3">
        <f>MIN((IFERROR($D17-SUM($E17:BB17),0)),(IFERROR(BC$4-SUM(BC$5:BC16),0)))</f>
        <v>0</v>
      </c>
      <c r="BE17" s="3">
        <f>MIN((IFERROR($D17-SUM($E17:BC17),0)),(IFERROR(BD$4-SUM(BD$5:BD16),0)))</f>
        <v>0</v>
      </c>
      <c r="BF17" s="3">
        <f>MIN((IFERROR($D17-SUM($E17:BD17),0)),(IFERROR(BE$4-SUM(BE$5:BE16),0)))</f>
        <v>0</v>
      </c>
      <c r="BG17" s="3">
        <f>MIN((IFERROR($D17-SUM($E17:BE17),0)),(IFERROR(BF$4-SUM(BF$5:BF16),0)))</f>
        <v>0</v>
      </c>
      <c r="BH17" s="3">
        <f>MIN((IFERROR($D17-SUM($E17:BF17),0)),(IFERROR(BG$4-SUM(BG$5:BG16),0)))</f>
        <v>0</v>
      </c>
      <c r="BI17" s="3">
        <f>MIN((IFERROR($D17-SUM($E17:BG17),0)),(IFERROR(BH$4-SUM(BH$5:BH16),0)))</f>
        <v>0</v>
      </c>
      <c r="BJ17" s="3">
        <f>MIN((IFERROR($D17-SUM($E17:BH17),0)),(IFERROR(BI$4-SUM(BI$5:BI16),0)))</f>
        <v>0</v>
      </c>
      <c r="BK17" s="3">
        <f>MIN((IFERROR($D17-SUM($E17:BI17),0)),(IFERROR(BJ$4-SUM(BJ$5:BJ16),0)))</f>
        <v>0</v>
      </c>
      <c r="BL17" s="3">
        <f>MIN((IFERROR($D17-SUM($E17:BJ17),0)),(IFERROR(BK$4-SUM(BK$5:BK16),0)))</f>
        <v>0</v>
      </c>
      <c r="BM17" s="3">
        <f>MIN((IFERROR($D17-SUM($E17:BK17),0)),(IFERROR(BL$4-SUM(BL$5:BL16),0)))</f>
        <v>0</v>
      </c>
      <c r="BN17" s="3">
        <f>MIN((IFERROR($D17-SUM($E17:BL17),0)),(IFERROR(BM$4-SUM(BM$5:BM16),0)))</f>
        <v>0</v>
      </c>
      <c r="BO17" s="3">
        <f>MIN((IFERROR($D17-SUM($E17:BM17),0)),(IFERROR(BN$4-SUM(BN$5:BN16),0)))</f>
        <v>0</v>
      </c>
      <c r="BP17" s="3">
        <f>MIN((IFERROR($D17-SUM($E17:BN17),0)),(IFERROR(BO$4-SUM(BO$5:BO16),0)))</f>
        <v>0</v>
      </c>
      <c r="BQ17" s="3">
        <f>MIN((IFERROR($D17-SUM($E17:BO17),0)),(IFERROR(BP$4-SUM(BP$5:BP16),0)))</f>
        <v>0</v>
      </c>
      <c r="BR17" s="3">
        <f>MIN((IFERROR($D17-SUM($E17:BP17),0)),(IFERROR(BQ$4-SUM(BQ$5:BQ16),0)))</f>
        <v>0</v>
      </c>
      <c r="BS17" s="3">
        <f>MIN((IFERROR($D17-SUM($E17:BQ17),0)),(IFERROR(BR$4-SUM(BR$5:BR16),0)))</f>
        <v>0</v>
      </c>
      <c r="BT17" s="3">
        <f>MIN((IFERROR($D17-SUM($E17:BR17),0)),(IFERROR(BS$4-SUM(BS$5:BS16),0)))</f>
        <v>0</v>
      </c>
      <c r="BU17" s="3">
        <f>MIN((IFERROR($D17-SUM($E17:BS17),0)),(IFERROR(BT$4-SUM(BT$5:BT16),0)))</f>
        <v>0</v>
      </c>
      <c r="BV17" s="3">
        <f>MIN((IFERROR($D17-SUM($E17:BT17),0)),(IFERROR(BU$4-SUM(BU$5:BU16),0)))</f>
        <v>0</v>
      </c>
      <c r="BW17" s="3">
        <f>MIN((IFERROR($D17-SUM($E17:BU17),0)),(IFERROR(BV$4-SUM(BV$5:BV16),0)))</f>
        <v>0</v>
      </c>
      <c r="BX17" s="3">
        <f>MIN((IFERROR($D17-SUM($E17:BV17),0)),(IFERROR(BW$4-SUM(BW$5:BW16),0)))</f>
        <v>0</v>
      </c>
      <c r="BY17" s="3">
        <f>MIN((IFERROR($D17-SUM($E17:BW17),0)),(IFERROR(BX$4-SUM(BX$5:BX16),0)))</f>
        <v>0</v>
      </c>
      <c r="BZ17" s="3">
        <f>MIN((IFERROR($D17-SUM($E17:BX17),0)),(IFERROR(BY$4-SUM(BY$5:BY16),0)))</f>
        <v>0</v>
      </c>
      <c r="CA17" s="3">
        <f>MIN((IFERROR($D17-SUM($E17:BY17),0)),(IFERROR(BZ$4-SUM(BZ$5:BZ16),0)))</f>
        <v>0</v>
      </c>
      <c r="CB17" s="3">
        <f>MIN((IFERROR($D17-SUM($E17:BZ17),0)),(IFERROR(CA$4-SUM(CA$5:CA16),0)))</f>
        <v>0</v>
      </c>
      <c r="CC17" s="3">
        <f>MIN((IFERROR($D17-SUM($E17:CA17),0)),(IFERROR(CB$4-SUM(CB$5:CB16),0)))</f>
        <v>0</v>
      </c>
      <c r="CD17" s="3">
        <f>MIN((IFERROR($D17-SUM($E17:CB17),0)),(IFERROR(CC$4-SUM(CC$5:CC16),0)))</f>
        <v>0</v>
      </c>
      <c r="CE17" s="3">
        <f>MIN((IFERROR($D17-SUM($E17:CC17),0)),(IFERROR(CD$4-SUM(CD$5:CD16),0)))</f>
        <v>0</v>
      </c>
      <c r="CF17" s="3">
        <f>MIN((IFERROR($D17-SUM($E17:CD17),0)),(IFERROR(CE$4-SUM(CE$5:CE16),0)))</f>
        <v>0</v>
      </c>
      <c r="CG17" s="3">
        <f>MIN((IFERROR($D17-SUM($E17:CE17),0)),(IFERROR(CF$4-SUM(CF$5:CF16),0)))</f>
        <v>0</v>
      </c>
      <c r="CH17" s="3">
        <f>MIN((IFERROR($D17-SUM($E17:CF17),0)),(IFERROR(CG$4-SUM(CG$5:CG16),0)))</f>
        <v>0</v>
      </c>
      <c r="CI17" s="3">
        <f>MIN((IFERROR($D17-SUM($E17:CG17),0)),(IFERROR(CH$4-SUM(CH$5:CH16),0)))</f>
        <v>0</v>
      </c>
      <c r="CJ17" s="3">
        <f>MIN((IFERROR($D17-SUM($E17:CH17),0)),(IFERROR(CI$4-SUM(CI$5:CI16),0)))</f>
        <v>0</v>
      </c>
      <c r="CK17" s="3">
        <f>MIN((IFERROR($D17-SUM($E17:CI17),0)),(IFERROR(CJ$4-SUM(CJ$5:CJ16),0)))</f>
        <v>0</v>
      </c>
      <c r="CL17" s="3">
        <f>MIN((IFERROR($D17-SUM($E17:CJ17),0)),(IFERROR(CK$4-SUM(CK$5:CK16),0)))</f>
        <v>0</v>
      </c>
      <c r="CM17" s="3">
        <f>MIN((IFERROR($D17-SUM($E17:CK17),0)),(IFERROR(CL$4-SUM(CL$5:CL16),0)))</f>
        <v>0</v>
      </c>
      <c r="CN17" s="3">
        <f>MIN((IFERROR($D17-SUM($E17:CL17),0)),(IFERROR(CM$4-SUM(CM$5:CM16),0)))</f>
        <v>0</v>
      </c>
      <c r="CO17" s="3">
        <f>MIN((IFERROR($D17-SUM($E17:CM17),0)),(IFERROR(CN$4-SUM(CN$5:CN16),0)))</f>
        <v>0</v>
      </c>
      <c r="CP17" s="3">
        <f>MIN((IFERROR($D17-SUM($E17:CN17),0)),(IFERROR(CO$4-SUM(CO$5:CO16),0)))</f>
        <v>0</v>
      </c>
      <c r="CQ17" s="3">
        <f>MIN((IFERROR($D17-SUM($E17:CO17),0)),(IFERROR(CP$4-SUM(CP$5:CP16),0)))</f>
        <v>0</v>
      </c>
      <c r="CR17" s="3">
        <f>MIN((IFERROR($D17-SUM($E17:CP17),0)),(IFERROR(CQ$4-SUM(CQ$5:CQ16),0)))</f>
        <v>0</v>
      </c>
      <c r="CS17" s="3">
        <f>MIN((IFERROR($D17-SUM($E17:CQ17),0)),(IFERROR(CR$4-SUM(CR$5:CR16),0)))</f>
        <v>0</v>
      </c>
      <c r="CT17" s="3">
        <f>MIN((IFERROR($D17-SUM($E17:CR17),0)),(IFERROR(CS$4-SUM(CS$5:CS16),0)))</f>
        <v>0</v>
      </c>
      <c r="CU17" s="3">
        <f>MIN((IFERROR($D17-SUM($E17:CS17),0)),(IFERROR(CT$4-SUM(CT$5:CT16),0)))</f>
        <v>0</v>
      </c>
      <c r="CV17" s="3">
        <f>MIN((IFERROR($D17-SUM($E17:CT17),0)),(IFERROR(CU$4-SUM(CU$5:CU16),0)))</f>
        <v>0</v>
      </c>
      <c r="CW17" s="3">
        <f>MIN((IFERROR($D17-SUM($E17:CU17),0)),(IFERROR(CV$4-SUM(CV$5:CV16),0)))</f>
        <v>0</v>
      </c>
      <c r="CX17" s="3">
        <f>MIN((IFERROR($D17-SUM($E17:CV17),0)),(IFERROR(CW$4-SUM(CW$5:CW16),0)))</f>
        <v>0</v>
      </c>
      <c r="CY17" s="3">
        <f>MIN((IFERROR($D17-SUM($E17:CW17),0)),(IFERROR(CX$4-SUM(CX$5:CX16),0)))</f>
        <v>0</v>
      </c>
      <c r="CZ17" s="3">
        <f>MIN((IFERROR($D17-SUM($E17:CX17),0)),(IFERROR(CY$4-SUM(CY$5:CY16),0)))</f>
        <v>0</v>
      </c>
      <c r="DA17" s="3">
        <f>MIN((IFERROR($D17-SUM($E17:CY17),0)),(IFERROR(CZ$4-SUM(CZ$5:CZ16),0)))</f>
        <v>0</v>
      </c>
    </row>
    <row r="18" spans="1:105" x14ac:dyDescent="0.25">
      <c r="A18">
        <f>ROW()-ROW(FIFO[[#Headers],[Ind]])</f>
        <v>13</v>
      </c>
      <c r="B18" s="8" t="str">
        <f t="array" ref="B18">IFERROR(INDEX(Register[Batch],SMALL(IF(Register[IN Token]=Token,Register[Batch],""),FIFO[[#This Row],[Ind]])),"")</f>
        <v/>
      </c>
      <c r="C18" s="50" t="str">
        <f>IFERROR(VLOOKUP(FIFO[[#This Row],[Batch]],Register[],9),"")</f>
        <v/>
      </c>
      <c r="D18" s="9" t="str">
        <f>IF(FIFO[[#This Row],[Batch]]&lt;&gt;"",IFERROR(VLOOKUP(FIFO[[#This Row],[Batch]],Register[],5),""),"")</f>
        <v/>
      </c>
      <c r="F18" s="3">
        <f>MIN((IFERROR($D18-SUM($E18:E18),0)),(IFERROR(F$4-SUM(F$5:F17),0)))</f>
        <v>0</v>
      </c>
      <c r="G18" s="3">
        <f>MIN((IFERROR($D18-SUM($E18:F18),0)),(IFERROR(G$4-SUM(G$5:G17),0)))</f>
        <v>0</v>
      </c>
      <c r="H18" s="3">
        <f>MIN((IFERROR($D18-SUM($E18:G18),0)),(IFERROR(H$4-SUM(H$5:H17),0)))</f>
        <v>0</v>
      </c>
      <c r="I18" s="3">
        <f>MIN((IFERROR($D18-SUM($E18:H18),0)),(IFERROR(I$4-SUM(I$5:I17),0)))</f>
        <v>0</v>
      </c>
      <c r="J18" s="3">
        <f>MIN((IFERROR($D18-SUM($E18:I18),0)),(IFERROR(J$4-SUM(J$5:J17),0)))</f>
        <v>0</v>
      </c>
      <c r="K18" s="3">
        <f>MIN((IFERROR($D18-SUM($E18:J18),0)),(IFERROR(K$4-SUM(K$5:K17),0)))</f>
        <v>0</v>
      </c>
      <c r="L18" s="3">
        <f>MIN((IFERROR($D18-SUM($E18:K18),0)),(IFERROR(L$4-SUM(L$5:L17),0)))</f>
        <v>0</v>
      </c>
      <c r="M18" s="3">
        <f>MIN((IFERROR($D18-SUM($E18:L18),0)),(IFERROR(M$4-SUM(M$5:M17),0)))</f>
        <v>0</v>
      </c>
      <c r="N18" s="3">
        <f>MIN((IFERROR($D18-SUM($E18:L18),0)),(IFERROR(M$4-SUM(M$5:M17),0)))</f>
        <v>0</v>
      </c>
      <c r="O18" s="3">
        <f>MIN((IFERROR($D18-SUM($E18:M18),0)),(IFERROR(N$4-SUM(N$5:N17),0)))</f>
        <v>0</v>
      </c>
      <c r="P18" s="3">
        <f>MIN((IFERROR($D18-SUM($E18:N18),0)),(IFERROR(O$4-SUM(O$5:O17),0)))</f>
        <v>0</v>
      </c>
      <c r="Q18" s="3">
        <f>MIN((IFERROR($D18-SUM($E18:O18),0)),(IFERROR(P$4-SUM(P$5:P17),0)))</f>
        <v>0</v>
      </c>
      <c r="R18" s="3">
        <f>MIN((IFERROR($D18-SUM($E18:P18),0)),(IFERROR(Q$4-SUM(Q$5:Q17),0)))</f>
        <v>0</v>
      </c>
      <c r="S18" s="3">
        <f>MIN((IFERROR($D18-SUM($E18:Q18),0)),(IFERROR(R$4-SUM(R$5:R17),0)))</f>
        <v>0</v>
      </c>
      <c r="T18" s="3">
        <f>MIN((IFERROR($D18-SUM($E18:R18),0)),(IFERROR(S$4-SUM(S$5:S17),0)))</f>
        <v>0</v>
      </c>
      <c r="U18" s="3">
        <f>MIN((IFERROR($D18-SUM($E18:S18),0)),(IFERROR(T$4-SUM(T$5:T17),0)))</f>
        <v>0</v>
      </c>
      <c r="V18" s="3">
        <f>MIN((IFERROR($D18-SUM($E18:T18),0)),(IFERROR(U$4-SUM(U$5:U17),0)))</f>
        <v>0</v>
      </c>
      <c r="W18" s="3">
        <f>MIN((IFERROR($D18-SUM($E18:U18),0)),(IFERROR(V$4-SUM(V$5:V17),0)))</f>
        <v>0</v>
      </c>
      <c r="X18" s="3">
        <f>MIN((IFERROR($D18-SUM($E18:V18),0)),(IFERROR(W$4-SUM(W$5:W17),0)))</f>
        <v>0</v>
      </c>
      <c r="Y18" s="3">
        <f>MIN((IFERROR($D18-SUM($E18:W18),0)),(IFERROR(X$4-SUM(X$5:X17),0)))</f>
        <v>0</v>
      </c>
      <c r="Z18" s="3">
        <f>MIN((IFERROR($D18-SUM($E18:X18),0)),(IFERROR(Y$4-SUM(Y$5:Y17),0)))</f>
        <v>0</v>
      </c>
      <c r="AA18" s="3">
        <f>MIN((IFERROR($D18-SUM($E18:Y18),0)),(IFERROR(Z$4-SUM(Z$5:Z17),0)))</f>
        <v>0</v>
      </c>
      <c r="AB18" s="3">
        <f>MIN((IFERROR($D18-SUM($E18:Z18),0)),(IFERROR(AA$4-SUM(AA$5:AA17),0)))</f>
        <v>0</v>
      </c>
      <c r="AC18" s="3">
        <f>MIN((IFERROR($D18-SUM($E18:AA18),0)),(IFERROR(AB$4-SUM(AB$5:AB17),0)))</f>
        <v>0</v>
      </c>
      <c r="AD18" s="3">
        <f>MIN((IFERROR($D18-SUM($E18:AB18),0)),(IFERROR(AC$4-SUM(AC$5:AC17),0)))</f>
        <v>0</v>
      </c>
      <c r="AE18" s="3">
        <f>MIN((IFERROR($D18-SUM($E18:AC18),0)),(IFERROR(AD$4-SUM(AD$5:AD17),0)))</f>
        <v>0</v>
      </c>
      <c r="AF18" s="3">
        <f>MIN((IFERROR($D18-SUM($E18:AD18),0)),(IFERROR(AE$4-SUM(AE$5:AE17),0)))</f>
        <v>0</v>
      </c>
      <c r="AG18" s="3">
        <f>MIN((IFERROR($D18-SUM($E18:AE18),0)),(IFERROR(AF$4-SUM(AF$5:AF17),0)))</f>
        <v>0</v>
      </c>
      <c r="AH18" s="3">
        <f>MIN((IFERROR($D18-SUM($E18:AF18),0)),(IFERROR(AG$4-SUM(AG$5:AG17),0)))</f>
        <v>0</v>
      </c>
      <c r="AI18" s="3">
        <f>MIN((IFERROR($D18-SUM($E18:AG18),0)),(IFERROR(AH$4-SUM(AH$5:AH17),0)))</f>
        <v>0</v>
      </c>
      <c r="AJ18" s="3">
        <f>MIN((IFERROR($D18-SUM($E18:AH18),0)),(IFERROR(AI$4-SUM(AI$5:AI17),0)))</f>
        <v>0</v>
      </c>
      <c r="AK18" s="3">
        <f>MIN((IFERROR($D18-SUM($E18:AI18),0)),(IFERROR(AJ$4-SUM(AJ$5:AJ17),0)))</f>
        <v>0</v>
      </c>
      <c r="AL18" s="3">
        <f>MIN((IFERROR($D18-SUM($E18:AJ18),0)),(IFERROR(AK$4-SUM(AK$5:AK17),0)))</f>
        <v>0</v>
      </c>
      <c r="AM18" s="3">
        <f>MIN((IFERROR($D18-SUM($E18:AK18),0)),(IFERROR(AL$4-SUM(AL$5:AL17),0)))</f>
        <v>0</v>
      </c>
      <c r="AN18" s="3">
        <f>MIN((IFERROR($D18-SUM($E18:AL18),0)),(IFERROR(AM$4-SUM(AM$5:AM17),0)))</f>
        <v>0</v>
      </c>
      <c r="AO18" s="3">
        <f>MIN((IFERROR($D18-SUM($E18:AM18),0)),(IFERROR(AN$4-SUM(AN$5:AN17),0)))</f>
        <v>0</v>
      </c>
      <c r="AP18" s="3">
        <f>MIN((IFERROR($D18-SUM($E18:AN18),0)),(IFERROR(AO$4-SUM(AO$5:AO17),0)))</f>
        <v>0</v>
      </c>
      <c r="AQ18" s="3">
        <f>MIN((IFERROR($D18-SUM($E18:AO18),0)),(IFERROR(AP$4-SUM(AP$5:AP17),0)))</f>
        <v>0</v>
      </c>
      <c r="AR18" s="3">
        <f>MIN((IFERROR($D18-SUM($E18:AP18),0)),(IFERROR(AQ$4-SUM(AQ$5:AQ17),0)))</f>
        <v>0</v>
      </c>
      <c r="AS18" s="3">
        <f>MIN((IFERROR($D18-SUM($E18:AQ18),0)),(IFERROR(AR$4-SUM(AR$5:AR17),0)))</f>
        <v>0</v>
      </c>
      <c r="AT18" s="3">
        <f>MIN((IFERROR($D18-SUM($E18:AR18),0)),(IFERROR(AS$4-SUM(AS$5:AS17),0)))</f>
        <v>0</v>
      </c>
      <c r="AU18" s="3">
        <f>MIN((IFERROR($D18-SUM($E18:AS18),0)),(IFERROR(AT$4-SUM(AT$5:AT17),0)))</f>
        <v>0</v>
      </c>
      <c r="AV18" s="3">
        <f>MIN((IFERROR($D18-SUM($E18:AT18),0)),(IFERROR(AU$4-SUM(AU$5:AU17),0)))</f>
        <v>0</v>
      </c>
      <c r="AW18" s="3">
        <f>MIN((IFERROR($D18-SUM($E18:AU18),0)),(IFERROR(AV$4-SUM(AV$5:AV17),0)))</f>
        <v>0</v>
      </c>
      <c r="AX18" s="3">
        <f>MIN((IFERROR($D18-SUM($E18:AV18),0)),(IFERROR(AW$4-SUM(AW$5:AW17),0)))</f>
        <v>0</v>
      </c>
      <c r="AY18" s="3">
        <f>MIN((IFERROR($D18-SUM($E18:AW18),0)),(IFERROR(AX$4-SUM(AX$5:AX17),0)))</f>
        <v>0</v>
      </c>
      <c r="AZ18" s="3">
        <f>MIN((IFERROR($D18-SUM($E18:AX18),0)),(IFERROR(AY$4-SUM(AY$5:AY17),0)))</f>
        <v>0</v>
      </c>
      <c r="BA18" s="3">
        <f>MIN((IFERROR($D18-SUM($E18:AY18),0)),(IFERROR(AZ$4-SUM(AZ$5:AZ17),0)))</f>
        <v>0</v>
      </c>
      <c r="BB18" s="3">
        <f>MIN((IFERROR($D18-SUM($E18:AZ18),0)),(IFERROR(BA$4-SUM(BA$5:BA17),0)))</f>
        <v>0</v>
      </c>
      <c r="BC18" s="3">
        <f>MIN((IFERROR($D18-SUM($E18:BA18),0)),(IFERROR(BB$4-SUM(BB$5:BB17),0)))</f>
        <v>0</v>
      </c>
      <c r="BD18" s="3">
        <f>MIN((IFERROR($D18-SUM($E18:BB18),0)),(IFERROR(BC$4-SUM(BC$5:BC17),0)))</f>
        <v>0</v>
      </c>
      <c r="BE18" s="3">
        <f>MIN((IFERROR($D18-SUM($E18:BC18),0)),(IFERROR(BD$4-SUM(BD$5:BD17),0)))</f>
        <v>0</v>
      </c>
      <c r="BF18" s="3">
        <f>MIN((IFERROR($D18-SUM($E18:BD18),0)),(IFERROR(BE$4-SUM(BE$5:BE17),0)))</f>
        <v>0</v>
      </c>
      <c r="BG18" s="3">
        <f>MIN((IFERROR($D18-SUM($E18:BE18),0)),(IFERROR(BF$4-SUM(BF$5:BF17),0)))</f>
        <v>0</v>
      </c>
      <c r="BH18" s="3">
        <f>MIN((IFERROR($D18-SUM($E18:BF18),0)),(IFERROR(BG$4-SUM(BG$5:BG17),0)))</f>
        <v>0</v>
      </c>
      <c r="BI18" s="3">
        <f>MIN((IFERROR($D18-SUM($E18:BG18),0)),(IFERROR(BH$4-SUM(BH$5:BH17),0)))</f>
        <v>0</v>
      </c>
      <c r="BJ18" s="3">
        <f>MIN((IFERROR($D18-SUM($E18:BH18),0)),(IFERROR(BI$4-SUM(BI$5:BI17),0)))</f>
        <v>0</v>
      </c>
      <c r="BK18" s="3">
        <f>MIN((IFERROR($D18-SUM($E18:BI18),0)),(IFERROR(BJ$4-SUM(BJ$5:BJ17),0)))</f>
        <v>0</v>
      </c>
      <c r="BL18" s="3">
        <f>MIN((IFERROR($D18-SUM($E18:BJ18),0)),(IFERROR(BK$4-SUM(BK$5:BK17),0)))</f>
        <v>0</v>
      </c>
      <c r="BM18" s="3">
        <f>MIN((IFERROR($D18-SUM($E18:BK18),0)),(IFERROR(BL$4-SUM(BL$5:BL17),0)))</f>
        <v>0</v>
      </c>
      <c r="BN18" s="3">
        <f>MIN((IFERROR($D18-SUM($E18:BL18),0)),(IFERROR(BM$4-SUM(BM$5:BM17),0)))</f>
        <v>0</v>
      </c>
      <c r="BO18" s="3">
        <f>MIN((IFERROR($D18-SUM($E18:BM18),0)),(IFERROR(BN$4-SUM(BN$5:BN17),0)))</f>
        <v>0</v>
      </c>
      <c r="BP18" s="3">
        <f>MIN((IFERROR($D18-SUM($E18:BN18),0)),(IFERROR(BO$4-SUM(BO$5:BO17),0)))</f>
        <v>0</v>
      </c>
      <c r="BQ18" s="3">
        <f>MIN((IFERROR($D18-SUM($E18:BO18),0)),(IFERROR(BP$4-SUM(BP$5:BP17),0)))</f>
        <v>0</v>
      </c>
      <c r="BR18" s="3">
        <f>MIN((IFERROR($D18-SUM($E18:BP18),0)),(IFERROR(BQ$4-SUM(BQ$5:BQ17),0)))</f>
        <v>0</v>
      </c>
      <c r="BS18" s="3">
        <f>MIN((IFERROR($D18-SUM($E18:BQ18),0)),(IFERROR(BR$4-SUM(BR$5:BR17),0)))</f>
        <v>0</v>
      </c>
      <c r="BT18" s="3">
        <f>MIN((IFERROR($D18-SUM($E18:BR18),0)),(IFERROR(BS$4-SUM(BS$5:BS17),0)))</f>
        <v>0</v>
      </c>
      <c r="BU18" s="3">
        <f>MIN((IFERROR($D18-SUM($E18:BS18),0)),(IFERROR(BT$4-SUM(BT$5:BT17),0)))</f>
        <v>0</v>
      </c>
      <c r="BV18" s="3">
        <f>MIN((IFERROR($D18-SUM($E18:BT18),0)),(IFERROR(BU$4-SUM(BU$5:BU17),0)))</f>
        <v>0</v>
      </c>
      <c r="BW18" s="3">
        <f>MIN((IFERROR($D18-SUM($E18:BU18),0)),(IFERROR(BV$4-SUM(BV$5:BV17),0)))</f>
        <v>0</v>
      </c>
      <c r="BX18" s="3">
        <f>MIN((IFERROR($D18-SUM($E18:BV18),0)),(IFERROR(BW$4-SUM(BW$5:BW17),0)))</f>
        <v>0</v>
      </c>
      <c r="BY18" s="3">
        <f>MIN((IFERROR($D18-SUM($E18:BW18),0)),(IFERROR(BX$4-SUM(BX$5:BX17),0)))</f>
        <v>0</v>
      </c>
      <c r="BZ18" s="3">
        <f>MIN((IFERROR($D18-SUM($E18:BX18),0)),(IFERROR(BY$4-SUM(BY$5:BY17),0)))</f>
        <v>0</v>
      </c>
      <c r="CA18" s="3">
        <f>MIN((IFERROR($D18-SUM($E18:BY18),0)),(IFERROR(BZ$4-SUM(BZ$5:BZ17),0)))</f>
        <v>0</v>
      </c>
      <c r="CB18" s="3">
        <f>MIN((IFERROR($D18-SUM($E18:BZ18),0)),(IFERROR(CA$4-SUM(CA$5:CA17),0)))</f>
        <v>0</v>
      </c>
      <c r="CC18" s="3">
        <f>MIN((IFERROR($D18-SUM($E18:CA18),0)),(IFERROR(CB$4-SUM(CB$5:CB17),0)))</f>
        <v>0</v>
      </c>
      <c r="CD18" s="3">
        <f>MIN((IFERROR($D18-SUM($E18:CB18),0)),(IFERROR(CC$4-SUM(CC$5:CC17),0)))</f>
        <v>0</v>
      </c>
      <c r="CE18" s="3">
        <f>MIN((IFERROR($D18-SUM($E18:CC18),0)),(IFERROR(CD$4-SUM(CD$5:CD17),0)))</f>
        <v>0</v>
      </c>
      <c r="CF18" s="3">
        <f>MIN((IFERROR($D18-SUM($E18:CD18),0)),(IFERROR(CE$4-SUM(CE$5:CE17),0)))</f>
        <v>0</v>
      </c>
      <c r="CG18" s="3">
        <f>MIN((IFERROR($D18-SUM($E18:CE18),0)),(IFERROR(CF$4-SUM(CF$5:CF17),0)))</f>
        <v>0</v>
      </c>
      <c r="CH18" s="3">
        <f>MIN((IFERROR($D18-SUM($E18:CF18),0)),(IFERROR(CG$4-SUM(CG$5:CG17),0)))</f>
        <v>0</v>
      </c>
      <c r="CI18" s="3">
        <f>MIN((IFERROR($D18-SUM($E18:CG18),0)),(IFERROR(CH$4-SUM(CH$5:CH17),0)))</f>
        <v>0</v>
      </c>
      <c r="CJ18" s="3">
        <f>MIN((IFERROR($D18-SUM($E18:CH18),0)),(IFERROR(CI$4-SUM(CI$5:CI17),0)))</f>
        <v>0</v>
      </c>
      <c r="CK18" s="3">
        <f>MIN((IFERROR($D18-SUM($E18:CI18),0)),(IFERROR(CJ$4-SUM(CJ$5:CJ17),0)))</f>
        <v>0</v>
      </c>
      <c r="CL18" s="3">
        <f>MIN((IFERROR($D18-SUM($E18:CJ18),0)),(IFERROR(CK$4-SUM(CK$5:CK17),0)))</f>
        <v>0</v>
      </c>
      <c r="CM18" s="3">
        <f>MIN((IFERROR($D18-SUM($E18:CK18),0)),(IFERROR(CL$4-SUM(CL$5:CL17),0)))</f>
        <v>0</v>
      </c>
      <c r="CN18" s="3">
        <f>MIN((IFERROR($D18-SUM($E18:CL18),0)),(IFERROR(CM$4-SUM(CM$5:CM17),0)))</f>
        <v>0</v>
      </c>
      <c r="CO18" s="3">
        <f>MIN((IFERROR($D18-SUM($E18:CM18),0)),(IFERROR(CN$4-SUM(CN$5:CN17),0)))</f>
        <v>0</v>
      </c>
      <c r="CP18" s="3">
        <f>MIN((IFERROR($D18-SUM($E18:CN18),0)),(IFERROR(CO$4-SUM(CO$5:CO17),0)))</f>
        <v>0</v>
      </c>
      <c r="CQ18" s="3">
        <f>MIN((IFERROR($D18-SUM($E18:CO18),0)),(IFERROR(CP$4-SUM(CP$5:CP17),0)))</f>
        <v>0</v>
      </c>
      <c r="CR18" s="3">
        <f>MIN((IFERROR($D18-SUM($E18:CP18),0)),(IFERROR(CQ$4-SUM(CQ$5:CQ17),0)))</f>
        <v>0</v>
      </c>
      <c r="CS18" s="3">
        <f>MIN((IFERROR($D18-SUM($E18:CQ18),0)),(IFERROR(CR$4-SUM(CR$5:CR17),0)))</f>
        <v>0</v>
      </c>
      <c r="CT18" s="3">
        <f>MIN((IFERROR($D18-SUM($E18:CR18),0)),(IFERROR(CS$4-SUM(CS$5:CS17),0)))</f>
        <v>0</v>
      </c>
      <c r="CU18" s="3">
        <f>MIN((IFERROR($D18-SUM($E18:CS18),0)),(IFERROR(CT$4-SUM(CT$5:CT17),0)))</f>
        <v>0</v>
      </c>
      <c r="CV18" s="3">
        <f>MIN((IFERROR($D18-SUM($E18:CT18),0)),(IFERROR(CU$4-SUM(CU$5:CU17),0)))</f>
        <v>0</v>
      </c>
      <c r="CW18" s="3">
        <f>MIN((IFERROR($D18-SUM($E18:CU18),0)),(IFERROR(CV$4-SUM(CV$5:CV17),0)))</f>
        <v>0</v>
      </c>
      <c r="CX18" s="3">
        <f>MIN((IFERROR($D18-SUM($E18:CV18),0)),(IFERROR(CW$4-SUM(CW$5:CW17),0)))</f>
        <v>0</v>
      </c>
      <c r="CY18" s="3">
        <f>MIN((IFERROR($D18-SUM($E18:CW18),0)),(IFERROR(CX$4-SUM(CX$5:CX17),0)))</f>
        <v>0</v>
      </c>
      <c r="CZ18" s="3">
        <f>MIN((IFERROR($D18-SUM($E18:CX18),0)),(IFERROR(CY$4-SUM(CY$5:CY17),0)))</f>
        <v>0</v>
      </c>
      <c r="DA18" s="3">
        <f>MIN((IFERROR($D18-SUM($E18:CY18),0)),(IFERROR(CZ$4-SUM(CZ$5:CZ17),0)))</f>
        <v>0</v>
      </c>
    </row>
    <row r="19" spans="1:105" x14ac:dyDescent="0.25">
      <c r="A19">
        <f>ROW()-ROW(FIFO[[#Headers],[Ind]])</f>
        <v>14</v>
      </c>
      <c r="B19" s="8" t="str">
        <f t="array" ref="B19">IFERROR(INDEX(Register[Batch],SMALL(IF(Register[IN Token]=Token,Register[Batch],""),FIFO[[#This Row],[Ind]])),"")</f>
        <v/>
      </c>
      <c r="C19" s="50" t="str">
        <f>IFERROR(VLOOKUP(FIFO[[#This Row],[Batch]],Register[],9),"")</f>
        <v/>
      </c>
      <c r="D19" s="9" t="str">
        <f>IF(FIFO[[#This Row],[Batch]]&lt;&gt;"",IFERROR(VLOOKUP(FIFO[[#This Row],[Batch]],Register[],5),""),"")</f>
        <v/>
      </c>
      <c r="F19" s="3">
        <f>MIN((IFERROR($D19-SUM($E19:E19),0)),(IFERROR(F$4-SUM(F$5:F18),0)))</f>
        <v>0</v>
      </c>
      <c r="G19" s="3">
        <f>MIN((IFERROR($D19-SUM($E19:F19),0)),(IFERROR(G$4-SUM(G$5:G18),0)))</f>
        <v>0</v>
      </c>
      <c r="H19" s="3">
        <f>MIN((IFERROR($D19-SUM($E19:G19),0)),(IFERROR(H$4-SUM(H$5:H18),0)))</f>
        <v>0</v>
      </c>
      <c r="I19" s="3">
        <f>MIN((IFERROR($D19-SUM($E19:H19),0)),(IFERROR(I$4-SUM(I$5:I18),0)))</f>
        <v>0</v>
      </c>
      <c r="J19" s="3">
        <f>MIN((IFERROR($D19-SUM($E19:I19),0)),(IFERROR(J$4-SUM(J$5:J18),0)))</f>
        <v>0</v>
      </c>
      <c r="K19" s="3">
        <f>MIN((IFERROR($D19-SUM($E19:J19),0)),(IFERROR(K$4-SUM(K$5:K18),0)))</f>
        <v>0</v>
      </c>
      <c r="L19" s="3">
        <f>MIN((IFERROR($D19-SUM($E19:K19),0)),(IFERROR(L$4-SUM(L$5:L18),0)))</f>
        <v>0</v>
      </c>
      <c r="M19" s="3">
        <f>MIN((IFERROR($D19-SUM($E19:L19),0)),(IFERROR(M$4-SUM(M$5:M18),0)))</f>
        <v>0</v>
      </c>
      <c r="N19" s="3">
        <f>MIN((IFERROR($D19-SUM($E19:L19),0)),(IFERROR(M$4-SUM(M$5:M18),0)))</f>
        <v>0</v>
      </c>
      <c r="O19" s="3">
        <f>MIN((IFERROR($D19-SUM($E19:M19),0)),(IFERROR(N$4-SUM(N$5:N18),0)))</f>
        <v>0</v>
      </c>
      <c r="P19" s="3">
        <f>MIN((IFERROR($D19-SUM($E19:N19),0)),(IFERROR(O$4-SUM(O$5:O18),0)))</f>
        <v>0</v>
      </c>
      <c r="Q19" s="3">
        <f>MIN((IFERROR($D19-SUM($E19:O19),0)),(IFERROR(P$4-SUM(P$5:P18),0)))</f>
        <v>0</v>
      </c>
      <c r="R19" s="3">
        <f>MIN((IFERROR($D19-SUM($E19:P19),0)),(IFERROR(Q$4-SUM(Q$5:Q18),0)))</f>
        <v>0</v>
      </c>
      <c r="S19" s="3">
        <f>MIN((IFERROR($D19-SUM($E19:Q19),0)),(IFERROR(R$4-SUM(R$5:R18),0)))</f>
        <v>0</v>
      </c>
      <c r="T19" s="3">
        <f>MIN((IFERROR($D19-SUM($E19:R19),0)),(IFERROR(S$4-SUM(S$5:S18),0)))</f>
        <v>0</v>
      </c>
      <c r="U19" s="3">
        <f>MIN((IFERROR($D19-SUM($E19:S19),0)),(IFERROR(T$4-SUM(T$5:T18),0)))</f>
        <v>0</v>
      </c>
      <c r="V19" s="3">
        <f>MIN((IFERROR($D19-SUM($E19:T19),0)),(IFERROR(U$4-SUM(U$5:U18),0)))</f>
        <v>0</v>
      </c>
      <c r="W19" s="3">
        <f>MIN((IFERROR($D19-SUM($E19:U19),0)),(IFERROR(V$4-SUM(V$5:V18),0)))</f>
        <v>0</v>
      </c>
      <c r="X19" s="3">
        <f>MIN((IFERROR($D19-SUM($E19:V19),0)),(IFERROR(W$4-SUM(W$5:W18),0)))</f>
        <v>0</v>
      </c>
      <c r="Y19" s="3">
        <f>MIN((IFERROR($D19-SUM($E19:W19),0)),(IFERROR(X$4-SUM(X$5:X18),0)))</f>
        <v>0</v>
      </c>
      <c r="Z19" s="3">
        <f>MIN((IFERROR($D19-SUM($E19:X19),0)),(IFERROR(Y$4-SUM(Y$5:Y18),0)))</f>
        <v>0</v>
      </c>
      <c r="AA19" s="3">
        <f>MIN((IFERROR($D19-SUM($E19:Y19),0)),(IFERROR(Z$4-SUM(Z$5:Z18),0)))</f>
        <v>0</v>
      </c>
      <c r="AB19" s="3">
        <f>MIN((IFERROR($D19-SUM($E19:Z19),0)),(IFERROR(AA$4-SUM(AA$5:AA18),0)))</f>
        <v>0</v>
      </c>
      <c r="AC19" s="3">
        <f>MIN((IFERROR($D19-SUM($E19:AA19),0)),(IFERROR(AB$4-SUM(AB$5:AB18),0)))</f>
        <v>0</v>
      </c>
      <c r="AD19" s="3">
        <f>MIN((IFERROR($D19-SUM($E19:AB19),0)),(IFERROR(AC$4-SUM(AC$5:AC18),0)))</f>
        <v>0</v>
      </c>
      <c r="AE19" s="3">
        <f>MIN((IFERROR($D19-SUM($E19:AC19),0)),(IFERROR(AD$4-SUM(AD$5:AD18),0)))</f>
        <v>0</v>
      </c>
      <c r="AF19" s="3">
        <f>MIN((IFERROR($D19-SUM($E19:AD19),0)),(IFERROR(AE$4-SUM(AE$5:AE18),0)))</f>
        <v>0</v>
      </c>
      <c r="AG19" s="3">
        <f>MIN((IFERROR($D19-SUM($E19:AE19),0)),(IFERROR(AF$4-SUM(AF$5:AF18),0)))</f>
        <v>0</v>
      </c>
      <c r="AH19" s="3">
        <f>MIN((IFERROR($D19-SUM($E19:AF19),0)),(IFERROR(AG$4-SUM(AG$5:AG18),0)))</f>
        <v>0</v>
      </c>
      <c r="AI19" s="3">
        <f>MIN((IFERROR($D19-SUM($E19:AG19),0)),(IFERROR(AH$4-SUM(AH$5:AH18),0)))</f>
        <v>0</v>
      </c>
      <c r="AJ19" s="3">
        <f>MIN((IFERROR($D19-SUM($E19:AH19),0)),(IFERROR(AI$4-SUM(AI$5:AI18),0)))</f>
        <v>0</v>
      </c>
      <c r="AK19" s="3">
        <f>MIN((IFERROR($D19-SUM($E19:AI19),0)),(IFERROR(AJ$4-SUM(AJ$5:AJ18),0)))</f>
        <v>0</v>
      </c>
      <c r="AL19" s="3">
        <f>MIN((IFERROR($D19-SUM($E19:AJ19),0)),(IFERROR(AK$4-SUM(AK$5:AK18),0)))</f>
        <v>0</v>
      </c>
      <c r="AM19" s="3">
        <f>MIN((IFERROR($D19-SUM($E19:AK19),0)),(IFERROR(AL$4-SUM(AL$5:AL18),0)))</f>
        <v>0</v>
      </c>
      <c r="AN19" s="3">
        <f>MIN((IFERROR($D19-SUM($E19:AL19),0)),(IFERROR(AM$4-SUM(AM$5:AM18),0)))</f>
        <v>0</v>
      </c>
      <c r="AO19" s="3">
        <f>MIN((IFERROR($D19-SUM($E19:AM19),0)),(IFERROR(AN$4-SUM(AN$5:AN18),0)))</f>
        <v>0</v>
      </c>
      <c r="AP19" s="3">
        <f>MIN((IFERROR($D19-SUM($E19:AN19),0)),(IFERROR(AO$4-SUM(AO$5:AO18),0)))</f>
        <v>0</v>
      </c>
      <c r="AQ19" s="3">
        <f>MIN((IFERROR($D19-SUM($E19:AO19),0)),(IFERROR(AP$4-SUM(AP$5:AP18),0)))</f>
        <v>0</v>
      </c>
      <c r="AR19" s="3">
        <f>MIN((IFERROR($D19-SUM($E19:AP19),0)),(IFERROR(AQ$4-SUM(AQ$5:AQ18),0)))</f>
        <v>0</v>
      </c>
      <c r="AS19" s="3">
        <f>MIN((IFERROR($D19-SUM($E19:AQ19),0)),(IFERROR(AR$4-SUM(AR$5:AR18),0)))</f>
        <v>0</v>
      </c>
      <c r="AT19" s="3">
        <f>MIN((IFERROR($D19-SUM($E19:AR19),0)),(IFERROR(AS$4-SUM(AS$5:AS18),0)))</f>
        <v>0</v>
      </c>
      <c r="AU19" s="3">
        <f>MIN((IFERROR($D19-SUM($E19:AS19),0)),(IFERROR(AT$4-SUM(AT$5:AT18),0)))</f>
        <v>0</v>
      </c>
      <c r="AV19" s="3">
        <f>MIN((IFERROR($D19-SUM($E19:AT19),0)),(IFERROR(AU$4-SUM(AU$5:AU18),0)))</f>
        <v>0</v>
      </c>
      <c r="AW19" s="3">
        <f>MIN((IFERROR($D19-SUM($E19:AU19),0)),(IFERROR(AV$4-SUM(AV$5:AV18),0)))</f>
        <v>0</v>
      </c>
      <c r="AX19" s="3">
        <f>MIN((IFERROR($D19-SUM($E19:AV19),0)),(IFERROR(AW$4-SUM(AW$5:AW18),0)))</f>
        <v>0</v>
      </c>
      <c r="AY19" s="3">
        <f>MIN((IFERROR($D19-SUM($E19:AW19),0)),(IFERROR(AX$4-SUM(AX$5:AX18),0)))</f>
        <v>0</v>
      </c>
      <c r="AZ19" s="3">
        <f>MIN((IFERROR($D19-SUM($E19:AX19),0)),(IFERROR(AY$4-SUM(AY$5:AY18),0)))</f>
        <v>0</v>
      </c>
      <c r="BA19" s="3">
        <f>MIN((IFERROR($D19-SUM($E19:AY19),0)),(IFERROR(AZ$4-SUM(AZ$5:AZ18),0)))</f>
        <v>0</v>
      </c>
      <c r="BB19" s="3">
        <f>MIN((IFERROR($D19-SUM($E19:AZ19),0)),(IFERROR(BA$4-SUM(BA$5:BA18),0)))</f>
        <v>0</v>
      </c>
      <c r="BC19" s="3">
        <f>MIN((IFERROR($D19-SUM($E19:BA19),0)),(IFERROR(BB$4-SUM(BB$5:BB18),0)))</f>
        <v>0</v>
      </c>
      <c r="BD19" s="3">
        <f>MIN((IFERROR($D19-SUM($E19:BB19),0)),(IFERROR(BC$4-SUM(BC$5:BC18),0)))</f>
        <v>0</v>
      </c>
      <c r="BE19" s="3">
        <f>MIN((IFERROR($D19-SUM($E19:BC19),0)),(IFERROR(BD$4-SUM(BD$5:BD18),0)))</f>
        <v>0</v>
      </c>
      <c r="BF19" s="3">
        <f>MIN((IFERROR($D19-SUM($E19:BD19),0)),(IFERROR(BE$4-SUM(BE$5:BE18),0)))</f>
        <v>0</v>
      </c>
      <c r="BG19" s="3">
        <f>MIN((IFERROR($D19-SUM($E19:BE19),0)),(IFERROR(BF$4-SUM(BF$5:BF18),0)))</f>
        <v>0</v>
      </c>
      <c r="BH19" s="3">
        <f>MIN((IFERROR($D19-SUM($E19:BF19),0)),(IFERROR(BG$4-SUM(BG$5:BG18),0)))</f>
        <v>0</v>
      </c>
      <c r="BI19" s="3">
        <f>MIN((IFERROR($D19-SUM($E19:BG19),0)),(IFERROR(BH$4-SUM(BH$5:BH18),0)))</f>
        <v>0</v>
      </c>
      <c r="BJ19" s="3">
        <f>MIN((IFERROR($D19-SUM($E19:BH19),0)),(IFERROR(BI$4-SUM(BI$5:BI18),0)))</f>
        <v>0</v>
      </c>
      <c r="BK19" s="3">
        <f>MIN((IFERROR($D19-SUM($E19:BI19),0)),(IFERROR(BJ$4-SUM(BJ$5:BJ18),0)))</f>
        <v>0</v>
      </c>
      <c r="BL19" s="3">
        <f>MIN((IFERROR($D19-SUM($E19:BJ19),0)),(IFERROR(BK$4-SUM(BK$5:BK18),0)))</f>
        <v>0</v>
      </c>
      <c r="BM19" s="3">
        <f>MIN((IFERROR($D19-SUM($E19:BK19),0)),(IFERROR(BL$4-SUM(BL$5:BL18),0)))</f>
        <v>0</v>
      </c>
      <c r="BN19" s="3">
        <f>MIN((IFERROR($D19-SUM($E19:BL19),0)),(IFERROR(BM$4-SUM(BM$5:BM18),0)))</f>
        <v>0</v>
      </c>
      <c r="BO19" s="3">
        <f>MIN((IFERROR($D19-SUM($E19:BM19),0)),(IFERROR(BN$4-SUM(BN$5:BN18),0)))</f>
        <v>0</v>
      </c>
      <c r="BP19" s="3">
        <f>MIN((IFERROR($D19-SUM($E19:BN19),0)),(IFERROR(BO$4-SUM(BO$5:BO18),0)))</f>
        <v>0</v>
      </c>
      <c r="BQ19" s="3">
        <f>MIN((IFERROR($D19-SUM($E19:BO19),0)),(IFERROR(BP$4-SUM(BP$5:BP18),0)))</f>
        <v>0</v>
      </c>
      <c r="BR19" s="3">
        <f>MIN((IFERROR($D19-SUM($E19:BP19),0)),(IFERROR(BQ$4-SUM(BQ$5:BQ18),0)))</f>
        <v>0</v>
      </c>
      <c r="BS19" s="3">
        <f>MIN((IFERROR($D19-SUM($E19:BQ19),0)),(IFERROR(BR$4-SUM(BR$5:BR18),0)))</f>
        <v>0</v>
      </c>
      <c r="BT19" s="3">
        <f>MIN((IFERROR($D19-SUM($E19:BR19),0)),(IFERROR(BS$4-SUM(BS$5:BS18),0)))</f>
        <v>0</v>
      </c>
      <c r="BU19" s="3">
        <f>MIN((IFERROR($D19-SUM($E19:BS19),0)),(IFERROR(BT$4-SUM(BT$5:BT18),0)))</f>
        <v>0</v>
      </c>
      <c r="BV19" s="3">
        <f>MIN((IFERROR($D19-SUM($E19:BT19),0)),(IFERROR(BU$4-SUM(BU$5:BU18),0)))</f>
        <v>0</v>
      </c>
      <c r="BW19" s="3">
        <f>MIN((IFERROR($D19-SUM($E19:BU19),0)),(IFERROR(BV$4-SUM(BV$5:BV18),0)))</f>
        <v>0</v>
      </c>
      <c r="BX19" s="3">
        <f>MIN((IFERROR($D19-SUM($E19:BV19),0)),(IFERROR(BW$4-SUM(BW$5:BW18),0)))</f>
        <v>0</v>
      </c>
      <c r="BY19" s="3">
        <f>MIN((IFERROR($D19-SUM($E19:BW19),0)),(IFERROR(BX$4-SUM(BX$5:BX18),0)))</f>
        <v>0</v>
      </c>
      <c r="BZ19" s="3">
        <f>MIN((IFERROR($D19-SUM($E19:BX19),0)),(IFERROR(BY$4-SUM(BY$5:BY18),0)))</f>
        <v>0</v>
      </c>
      <c r="CA19" s="3">
        <f>MIN((IFERROR($D19-SUM($E19:BY19),0)),(IFERROR(BZ$4-SUM(BZ$5:BZ18),0)))</f>
        <v>0</v>
      </c>
      <c r="CB19" s="3">
        <f>MIN((IFERROR($D19-SUM($E19:BZ19),0)),(IFERROR(CA$4-SUM(CA$5:CA18),0)))</f>
        <v>0</v>
      </c>
      <c r="CC19" s="3">
        <f>MIN((IFERROR($D19-SUM($E19:CA19),0)),(IFERROR(CB$4-SUM(CB$5:CB18),0)))</f>
        <v>0</v>
      </c>
      <c r="CD19" s="3">
        <f>MIN((IFERROR($D19-SUM($E19:CB19),0)),(IFERROR(CC$4-SUM(CC$5:CC18),0)))</f>
        <v>0</v>
      </c>
      <c r="CE19" s="3">
        <f>MIN((IFERROR($D19-SUM($E19:CC19),0)),(IFERROR(CD$4-SUM(CD$5:CD18),0)))</f>
        <v>0</v>
      </c>
      <c r="CF19" s="3">
        <f>MIN((IFERROR($D19-SUM($E19:CD19),0)),(IFERROR(CE$4-SUM(CE$5:CE18),0)))</f>
        <v>0</v>
      </c>
      <c r="CG19" s="3">
        <f>MIN((IFERROR($D19-SUM($E19:CE19),0)),(IFERROR(CF$4-SUM(CF$5:CF18),0)))</f>
        <v>0</v>
      </c>
      <c r="CH19" s="3">
        <f>MIN((IFERROR($D19-SUM($E19:CF19),0)),(IFERROR(CG$4-SUM(CG$5:CG18),0)))</f>
        <v>0</v>
      </c>
      <c r="CI19" s="3">
        <f>MIN((IFERROR($D19-SUM($E19:CG19),0)),(IFERROR(CH$4-SUM(CH$5:CH18),0)))</f>
        <v>0</v>
      </c>
      <c r="CJ19" s="3">
        <f>MIN((IFERROR($D19-SUM($E19:CH19),0)),(IFERROR(CI$4-SUM(CI$5:CI18),0)))</f>
        <v>0</v>
      </c>
      <c r="CK19" s="3">
        <f>MIN((IFERROR($D19-SUM($E19:CI19),0)),(IFERROR(CJ$4-SUM(CJ$5:CJ18),0)))</f>
        <v>0</v>
      </c>
      <c r="CL19" s="3">
        <f>MIN((IFERROR($D19-SUM($E19:CJ19),0)),(IFERROR(CK$4-SUM(CK$5:CK18),0)))</f>
        <v>0</v>
      </c>
      <c r="CM19" s="3">
        <f>MIN((IFERROR($D19-SUM($E19:CK19),0)),(IFERROR(CL$4-SUM(CL$5:CL18),0)))</f>
        <v>0</v>
      </c>
      <c r="CN19" s="3">
        <f>MIN((IFERROR($D19-SUM($E19:CL19),0)),(IFERROR(CM$4-SUM(CM$5:CM18),0)))</f>
        <v>0</v>
      </c>
      <c r="CO19" s="3">
        <f>MIN((IFERROR($D19-SUM($E19:CM19),0)),(IFERROR(CN$4-SUM(CN$5:CN18),0)))</f>
        <v>0</v>
      </c>
      <c r="CP19" s="3">
        <f>MIN((IFERROR($D19-SUM($E19:CN19),0)),(IFERROR(CO$4-SUM(CO$5:CO18),0)))</f>
        <v>0</v>
      </c>
      <c r="CQ19" s="3">
        <f>MIN((IFERROR($D19-SUM($E19:CO19),0)),(IFERROR(CP$4-SUM(CP$5:CP18),0)))</f>
        <v>0</v>
      </c>
      <c r="CR19" s="3">
        <f>MIN((IFERROR($D19-SUM($E19:CP19),0)),(IFERROR(CQ$4-SUM(CQ$5:CQ18),0)))</f>
        <v>0</v>
      </c>
      <c r="CS19" s="3">
        <f>MIN((IFERROR($D19-SUM($E19:CQ19),0)),(IFERROR(CR$4-SUM(CR$5:CR18),0)))</f>
        <v>0</v>
      </c>
      <c r="CT19" s="3">
        <f>MIN((IFERROR($D19-SUM($E19:CR19),0)),(IFERROR(CS$4-SUM(CS$5:CS18),0)))</f>
        <v>0</v>
      </c>
      <c r="CU19" s="3">
        <f>MIN((IFERROR($D19-SUM($E19:CS19),0)),(IFERROR(CT$4-SUM(CT$5:CT18),0)))</f>
        <v>0</v>
      </c>
      <c r="CV19" s="3">
        <f>MIN((IFERROR($D19-SUM($E19:CT19),0)),(IFERROR(CU$4-SUM(CU$5:CU18),0)))</f>
        <v>0</v>
      </c>
      <c r="CW19" s="3">
        <f>MIN((IFERROR($D19-SUM($E19:CU19),0)),(IFERROR(CV$4-SUM(CV$5:CV18),0)))</f>
        <v>0</v>
      </c>
      <c r="CX19" s="3">
        <f>MIN((IFERROR($D19-SUM($E19:CV19),0)),(IFERROR(CW$4-SUM(CW$5:CW18),0)))</f>
        <v>0</v>
      </c>
      <c r="CY19" s="3">
        <f>MIN((IFERROR($D19-SUM($E19:CW19),0)),(IFERROR(CX$4-SUM(CX$5:CX18),0)))</f>
        <v>0</v>
      </c>
      <c r="CZ19" s="3">
        <f>MIN((IFERROR($D19-SUM($E19:CX19),0)),(IFERROR(CY$4-SUM(CY$5:CY18),0)))</f>
        <v>0</v>
      </c>
      <c r="DA19" s="3">
        <f>MIN((IFERROR($D19-SUM($E19:CY19),0)),(IFERROR(CZ$4-SUM(CZ$5:CZ18),0)))</f>
        <v>0</v>
      </c>
    </row>
    <row r="20" spans="1:105" x14ac:dyDescent="0.25">
      <c r="A20">
        <f>ROW()-ROW(FIFO[[#Headers],[Ind]])</f>
        <v>15</v>
      </c>
      <c r="B20" s="8" t="str">
        <f t="array" ref="B20">IFERROR(INDEX(Register[Batch],SMALL(IF(Register[IN Token]=Token,Register[Batch],""),FIFO[[#This Row],[Ind]])),"")</f>
        <v/>
      </c>
      <c r="C20" s="50" t="str">
        <f>IFERROR(VLOOKUP(FIFO[[#This Row],[Batch]],Register[],9),"")</f>
        <v/>
      </c>
      <c r="D20" s="9" t="str">
        <f>IF(FIFO[[#This Row],[Batch]]&lt;&gt;"",IFERROR(VLOOKUP(FIFO[[#This Row],[Batch]],Register[],5),""),"")</f>
        <v/>
      </c>
      <c r="F20" s="3">
        <f>MIN((IFERROR($D20-SUM($E20:E20),0)),(IFERROR(F$4-SUM(F$5:F19),0)))</f>
        <v>0</v>
      </c>
      <c r="G20" s="3">
        <f>MIN((IFERROR($D20-SUM($E20:F20),0)),(IFERROR(G$4-SUM(G$5:G19),0)))</f>
        <v>0</v>
      </c>
      <c r="H20" s="3">
        <f>MIN((IFERROR($D20-SUM($E20:G20),0)),(IFERROR(H$4-SUM(H$5:H19),0)))</f>
        <v>0</v>
      </c>
      <c r="I20" s="3">
        <f>MIN((IFERROR($D20-SUM($E20:H20),0)),(IFERROR(I$4-SUM(I$5:I19),0)))</f>
        <v>0</v>
      </c>
      <c r="J20" s="3">
        <f>MIN((IFERROR($D20-SUM($E20:I20),0)),(IFERROR(J$4-SUM(J$5:J19),0)))</f>
        <v>0</v>
      </c>
      <c r="K20" s="3">
        <f>MIN((IFERROR($D20-SUM($E20:J20),0)),(IFERROR(K$4-SUM(K$5:K19),0)))</f>
        <v>0</v>
      </c>
      <c r="L20" s="3">
        <f>MIN((IFERROR($D20-SUM($E20:K20),0)),(IFERROR(L$4-SUM(L$5:L19),0)))</f>
        <v>0</v>
      </c>
      <c r="M20" s="3">
        <f>MIN((IFERROR($D20-SUM($E20:L20),0)),(IFERROR(M$4-SUM(M$5:M19),0)))</f>
        <v>0</v>
      </c>
      <c r="N20" s="3">
        <f>MIN((IFERROR($D20-SUM($E20:L20),0)),(IFERROR(M$4-SUM(M$5:M19),0)))</f>
        <v>0</v>
      </c>
      <c r="O20" s="3">
        <f>MIN((IFERROR($D20-SUM($E20:M20),0)),(IFERROR(N$4-SUM(N$5:N19),0)))</f>
        <v>0</v>
      </c>
      <c r="P20" s="3">
        <f>MIN((IFERROR($D20-SUM($E20:N20),0)),(IFERROR(O$4-SUM(O$5:O19),0)))</f>
        <v>0</v>
      </c>
      <c r="Q20" s="3">
        <f>MIN((IFERROR($D20-SUM($E20:O20),0)),(IFERROR(P$4-SUM(P$5:P19),0)))</f>
        <v>0</v>
      </c>
      <c r="R20" s="3">
        <f>MIN((IFERROR($D20-SUM($E20:P20),0)),(IFERROR(Q$4-SUM(Q$5:Q19),0)))</f>
        <v>0</v>
      </c>
      <c r="S20" s="3">
        <f>MIN((IFERROR($D20-SUM($E20:Q20),0)),(IFERROR(R$4-SUM(R$5:R19),0)))</f>
        <v>0</v>
      </c>
      <c r="T20" s="3">
        <f>MIN((IFERROR($D20-SUM($E20:R20),0)),(IFERROR(S$4-SUM(S$5:S19),0)))</f>
        <v>0</v>
      </c>
      <c r="U20" s="3">
        <f>MIN((IFERROR($D20-SUM($E20:S20),0)),(IFERROR(T$4-SUM(T$5:T19),0)))</f>
        <v>0</v>
      </c>
      <c r="V20" s="3">
        <f>MIN((IFERROR($D20-SUM($E20:T20),0)),(IFERROR(U$4-SUM(U$5:U19),0)))</f>
        <v>0</v>
      </c>
      <c r="W20" s="3">
        <f>MIN((IFERROR($D20-SUM($E20:U20),0)),(IFERROR(V$4-SUM(V$5:V19),0)))</f>
        <v>0</v>
      </c>
      <c r="X20" s="3">
        <f>MIN((IFERROR($D20-SUM($E20:V20),0)),(IFERROR(W$4-SUM(W$5:W19),0)))</f>
        <v>0</v>
      </c>
      <c r="Y20" s="3">
        <f>MIN((IFERROR($D20-SUM($E20:W20),0)),(IFERROR(X$4-SUM(X$5:X19),0)))</f>
        <v>0</v>
      </c>
      <c r="Z20" s="3">
        <f>MIN((IFERROR($D20-SUM($E20:X20),0)),(IFERROR(Y$4-SUM(Y$5:Y19),0)))</f>
        <v>0</v>
      </c>
      <c r="AA20" s="3">
        <f>MIN((IFERROR($D20-SUM($E20:Y20),0)),(IFERROR(Z$4-SUM(Z$5:Z19),0)))</f>
        <v>0</v>
      </c>
      <c r="AB20" s="3">
        <f>MIN((IFERROR($D20-SUM($E20:Z20),0)),(IFERROR(AA$4-SUM(AA$5:AA19),0)))</f>
        <v>0</v>
      </c>
      <c r="AC20" s="3">
        <f>MIN((IFERROR($D20-SUM($E20:AA20),0)),(IFERROR(AB$4-SUM(AB$5:AB19),0)))</f>
        <v>0</v>
      </c>
      <c r="AD20" s="3">
        <f>MIN((IFERROR($D20-SUM($E20:AB20),0)),(IFERROR(AC$4-SUM(AC$5:AC19),0)))</f>
        <v>0</v>
      </c>
      <c r="AE20" s="3">
        <f>MIN((IFERROR($D20-SUM($E20:AC20),0)),(IFERROR(AD$4-SUM(AD$5:AD19),0)))</f>
        <v>0</v>
      </c>
      <c r="AF20" s="3">
        <f>MIN((IFERROR($D20-SUM($E20:AD20),0)),(IFERROR(AE$4-SUM(AE$5:AE19),0)))</f>
        <v>0</v>
      </c>
      <c r="AG20" s="3">
        <f>MIN((IFERROR($D20-SUM($E20:AE20),0)),(IFERROR(AF$4-SUM(AF$5:AF19),0)))</f>
        <v>0</v>
      </c>
      <c r="AH20" s="3">
        <f>MIN((IFERROR($D20-SUM($E20:AF20),0)),(IFERROR(AG$4-SUM(AG$5:AG19),0)))</f>
        <v>0</v>
      </c>
      <c r="AI20" s="3">
        <f>MIN((IFERROR($D20-SUM($E20:AG20),0)),(IFERROR(AH$4-SUM(AH$5:AH19),0)))</f>
        <v>0</v>
      </c>
      <c r="AJ20" s="3">
        <f>MIN((IFERROR($D20-SUM($E20:AH20),0)),(IFERROR(AI$4-SUM(AI$5:AI19),0)))</f>
        <v>0</v>
      </c>
      <c r="AK20" s="3">
        <f>MIN((IFERROR($D20-SUM($E20:AI20),0)),(IFERROR(AJ$4-SUM(AJ$5:AJ19),0)))</f>
        <v>0</v>
      </c>
      <c r="AL20" s="3">
        <f>MIN((IFERROR($D20-SUM($E20:AJ20),0)),(IFERROR(AK$4-SUM(AK$5:AK19),0)))</f>
        <v>0</v>
      </c>
      <c r="AM20" s="3">
        <f>MIN((IFERROR($D20-SUM($E20:AK20),0)),(IFERROR(AL$4-SUM(AL$5:AL19),0)))</f>
        <v>0</v>
      </c>
      <c r="AN20" s="3">
        <f>MIN((IFERROR($D20-SUM($E20:AL20),0)),(IFERROR(AM$4-SUM(AM$5:AM19),0)))</f>
        <v>0</v>
      </c>
      <c r="AO20" s="3">
        <f>MIN((IFERROR($D20-SUM($E20:AM20),0)),(IFERROR(AN$4-SUM(AN$5:AN19),0)))</f>
        <v>0</v>
      </c>
      <c r="AP20" s="3">
        <f>MIN((IFERROR($D20-SUM($E20:AN20),0)),(IFERROR(AO$4-SUM(AO$5:AO19),0)))</f>
        <v>0</v>
      </c>
      <c r="AQ20" s="3">
        <f>MIN((IFERROR($D20-SUM($E20:AO20),0)),(IFERROR(AP$4-SUM(AP$5:AP19),0)))</f>
        <v>0</v>
      </c>
      <c r="AR20" s="3">
        <f>MIN((IFERROR($D20-SUM($E20:AP20),0)),(IFERROR(AQ$4-SUM(AQ$5:AQ19),0)))</f>
        <v>0</v>
      </c>
      <c r="AS20" s="3">
        <f>MIN((IFERROR($D20-SUM($E20:AQ20),0)),(IFERROR(AR$4-SUM(AR$5:AR19),0)))</f>
        <v>0</v>
      </c>
      <c r="AT20" s="3">
        <f>MIN((IFERROR($D20-SUM($E20:AR20),0)),(IFERROR(AS$4-SUM(AS$5:AS19),0)))</f>
        <v>0</v>
      </c>
      <c r="AU20" s="3">
        <f>MIN((IFERROR($D20-SUM($E20:AS20),0)),(IFERROR(AT$4-SUM(AT$5:AT19),0)))</f>
        <v>0</v>
      </c>
      <c r="AV20" s="3">
        <f>MIN((IFERROR($D20-SUM($E20:AT20),0)),(IFERROR(AU$4-SUM(AU$5:AU19),0)))</f>
        <v>0</v>
      </c>
      <c r="AW20" s="3">
        <f>MIN((IFERROR($D20-SUM($E20:AU20),0)),(IFERROR(AV$4-SUM(AV$5:AV19),0)))</f>
        <v>0</v>
      </c>
      <c r="AX20" s="3">
        <f>MIN((IFERROR($D20-SUM($E20:AV20),0)),(IFERROR(AW$4-SUM(AW$5:AW19),0)))</f>
        <v>0</v>
      </c>
      <c r="AY20" s="3">
        <f>MIN((IFERROR($D20-SUM($E20:AW20),0)),(IFERROR(AX$4-SUM(AX$5:AX19),0)))</f>
        <v>0</v>
      </c>
      <c r="AZ20" s="3">
        <f>MIN((IFERROR($D20-SUM($E20:AX20),0)),(IFERROR(AY$4-SUM(AY$5:AY19),0)))</f>
        <v>0</v>
      </c>
      <c r="BA20" s="3">
        <f>MIN((IFERROR($D20-SUM($E20:AY20),0)),(IFERROR(AZ$4-SUM(AZ$5:AZ19),0)))</f>
        <v>0</v>
      </c>
      <c r="BB20" s="3">
        <f>MIN((IFERROR($D20-SUM($E20:AZ20),0)),(IFERROR(BA$4-SUM(BA$5:BA19),0)))</f>
        <v>0</v>
      </c>
      <c r="BC20" s="3">
        <f>MIN((IFERROR($D20-SUM($E20:BA20),0)),(IFERROR(BB$4-SUM(BB$5:BB19),0)))</f>
        <v>0</v>
      </c>
      <c r="BD20" s="3">
        <f>MIN((IFERROR($D20-SUM($E20:BB20),0)),(IFERROR(BC$4-SUM(BC$5:BC19),0)))</f>
        <v>0</v>
      </c>
      <c r="BE20" s="3">
        <f>MIN((IFERROR($D20-SUM($E20:BC20),0)),(IFERROR(BD$4-SUM(BD$5:BD19),0)))</f>
        <v>0</v>
      </c>
      <c r="BF20" s="3">
        <f>MIN((IFERROR($D20-SUM($E20:BD20),0)),(IFERROR(BE$4-SUM(BE$5:BE19),0)))</f>
        <v>0</v>
      </c>
      <c r="BG20" s="3">
        <f>MIN((IFERROR($D20-SUM($E20:BE20),0)),(IFERROR(BF$4-SUM(BF$5:BF19),0)))</f>
        <v>0</v>
      </c>
      <c r="BH20" s="3">
        <f>MIN((IFERROR($D20-SUM($E20:BF20),0)),(IFERROR(BG$4-SUM(BG$5:BG19),0)))</f>
        <v>0</v>
      </c>
      <c r="BI20" s="3">
        <f>MIN((IFERROR($D20-SUM($E20:BG20),0)),(IFERROR(BH$4-SUM(BH$5:BH19),0)))</f>
        <v>0</v>
      </c>
      <c r="BJ20" s="3">
        <f>MIN((IFERROR($D20-SUM($E20:BH20),0)),(IFERROR(BI$4-SUM(BI$5:BI19),0)))</f>
        <v>0</v>
      </c>
      <c r="BK20" s="3">
        <f>MIN((IFERROR($D20-SUM($E20:BI20),0)),(IFERROR(BJ$4-SUM(BJ$5:BJ19),0)))</f>
        <v>0</v>
      </c>
      <c r="BL20" s="3">
        <f>MIN((IFERROR($D20-SUM($E20:BJ20),0)),(IFERROR(BK$4-SUM(BK$5:BK19),0)))</f>
        <v>0</v>
      </c>
      <c r="BM20" s="3">
        <f>MIN((IFERROR($D20-SUM($E20:BK20),0)),(IFERROR(BL$4-SUM(BL$5:BL19),0)))</f>
        <v>0</v>
      </c>
      <c r="BN20" s="3">
        <f>MIN((IFERROR($D20-SUM($E20:BL20),0)),(IFERROR(BM$4-SUM(BM$5:BM19),0)))</f>
        <v>0</v>
      </c>
      <c r="BO20" s="3">
        <f>MIN((IFERROR($D20-SUM($E20:BM20),0)),(IFERROR(BN$4-SUM(BN$5:BN19),0)))</f>
        <v>0</v>
      </c>
      <c r="BP20" s="3">
        <f>MIN((IFERROR($D20-SUM($E20:BN20),0)),(IFERROR(BO$4-SUM(BO$5:BO19),0)))</f>
        <v>0</v>
      </c>
      <c r="BQ20" s="3">
        <f>MIN((IFERROR($D20-SUM($E20:BO20),0)),(IFERROR(BP$4-SUM(BP$5:BP19),0)))</f>
        <v>0</v>
      </c>
      <c r="BR20" s="3">
        <f>MIN((IFERROR($D20-SUM($E20:BP20),0)),(IFERROR(BQ$4-SUM(BQ$5:BQ19),0)))</f>
        <v>0</v>
      </c>
      <c r="BS20" s="3">
        <f>MIN((IFERROR($D20-SUM($E20:BQ20),0)),(IFERROR(BR$4-SUM(BR$5:BR19),0)))</f>
        <v>0</v>
      </c>
      <c r="BT20" s="3">
        <f>MIN((IFERROR($D20-SUM($E20:BR20),0)),(IFERROR(BS$4-SUM(BS$5:BS19),0)))</f>
        <v>0</v>
      </c>
      <c r="BU20" s="3">
        <f>MIN((IFERROR($D20-SUM($E20:BS20),0)),(IFERROR(BT$4-SUM(BT$5:BT19),0)))</f>
        <v>0</v>
      </c>
      <c r="BV20" s="3">
        <f>MIN((IFERROR($D20-SUM($E20:BT20),0)),(IFERROR(BU$4-SUM(BU$5:BU19),0)))</f>
        <v>0</v>
      </c>
      <c r="BW20" s="3">
        <f>MIN((IFERROR($D20-SUM($E20:BU20),0)),(IFERROR(BV$4-SUM(BV$5:BV19),0)))</f>
        <v>0</v>
      </c>
      <c r="BX20" s="3">
        <f>MIN((IFERROR($D20-SUM($E20:BV20),0)),(IFERROR(BW$4-SUM(BW$5:BW19),0)))</f>
        <v>0</v>
      </c>
      <c r="BY20" s="3">
        <f>MIN((IFERROR($D20-SUM($E20:BW20),0)),(IFERROR(BX$4-SUM(BX$5:BX19),0)))</f>
        <v>0</v>
      </c>
      <c r="BZ20" s="3">
        <f>MIN((IFERROR($D20-SUM($E20:BX20),0)),(IFERROR(BY$4-SUM(BY$5:BY19),0)))</f>
        <v>0</v>
      </c>
      <c r="CA20" s="3">
        <f>MIN((IFERROR($D20-SUM($E20:BY20),0)),(IFERROR(BZ$4-SUM(BZ$5:BZ19),0)))</f>
        <v>0</v>
      </c>
      <c r="CB20" s="3">
        <f>MIN((IFERROR($D20-SUM($E20:BZ20),0)),(IFERROR(CA$4-SUM(CA$5:CA19),0)))</f>
        <v>0</v>
      </c>
      <c r="CC20" s="3">
        <f>MIN((IFERROR($D20-SUM($E20:CA20),0)),(IFERROR(CB$4-SUM(CB$5:CB19),0)))</f>
        <v>0</v>
      </c>
      <c r="CD20" s="3">
        <f>MIN((IFERROR($D20-SUM($E20:CB20),0)),(IFERROR(CC$4-SUM(CC$5:CC19),0)))</f>
        <v>0</v>
      </c>
      <c r="CE20" s="3">
        <f>MIN((IFERROR($D20-SUM($E20:CC20),0)),(IFERROR(CD$4-SUM(CD$5:CD19),0)))</f>
        <v>0</v>
      </c>
      <c r="CF20" s="3">
        <f>MIN((IFERROR($D20-SUM($E20:CD20),0)),(IFERROR(CE$4-SUM(CE$5:CE19),0)))</f>
        <v>0</v>
      </c>
      <c r="CG20" s="3">
        <f>MIN((IFERROR($D20-SUM($E20:CE20),0)),(IFERROR(CF$4-SUM(CF$5:CF19),0)))</f>
        <v>0</v>
      </c>
      <c r="CH20" s="3">
        <f>MIN((IFERROR($D20-SUM($E20:CF20),0)),(IFERROR(CG$4-SUM(CG$5:CG19),0)))</f>
        <v>0</v>
      </c>
      <c r="CI20" s="3">
        <f>MIN((IFERROR($D20-SUM($E20:CG20),0)),(IFERROR(CH$4-SUM(CH$5:CH19),0)))</f>
        <v>0</v>
      </c>
      <c r="CJ20" s="3">
        <f>MIN((IFERROR($D20-SUM($E20:CH20),0)),(IFERROR(CI$4-SUM(CI$5:CI19),0)))</f>
        <v>0</v>
      </c>
      <c r="CK20" s="3">
        <f>MIN((IFERROR($D20-SUM($E20:CI20),0)),(IFERROR(CJ$4-SUM(CJ$5:CJ19),0)))</f>
        <v>0</v>
      </c>
      <c r="CL20" s="3">
        <f>MIN((IFERROR($D20-SUM($E20:CJ20),0)),(IFERROR(CK$4-SUM(CK$5:CK19),0)))</f>
        <v>0</v>
      </c>
      <c r="CM20" s="3">
        <f>MIN((IFERROR($D20-SUM($E20:CK20),0)),(IFERROR(CL$4-SUM(CL$5:CL19),0)))</f>
        <v>0</v>
      </c>
      <c r="CN20" s="3">
        <f>MIN((IFERROR($D20-SUM($E20:CL20),0)),(IFERROR(CM$4-SUM(CM$5:CM19),0)))</f>
        <v>0</v>
      </c>
      <c r="CO20" s="3">
        <f>MIN((IFERROR($D20-SUM($E20:CM20),0)),(IFERROR(CN$4-SUM(CN$5:CN19),0)))</f>
        <v>0</v>
      </c>
      <c r="CP20" s="3">
        <f>MIN((IFERROR($D20-SUM($E20:CN20),0)),(IFERROR(CO$4-SUM(CO$5:CO19),0)))</f>
        <v>0</v>
      </c>
      <c r="CQ20" s="3">
        <f>MIN((IFERROR($D20-SUM($E20:CO20),0)),(IFERROR(CP$4-SUM(CP$5:CP19),0)))</f>
        <v>0</v>
      </c>
      <c r="CR20" s="3">
        <f>MIN((IFERROR($D20-SUM($E20:CP20),0)),(IFERROR(CQ$4-SUM(CQ$5:CQ19),0)))</f>
        <v>0</v>
      </c>
      <c r="CS20" s="3">
        <f>MIN((IFERROR($D20-SUM($E20:CQ20),0)),(IFERROR(CR$4-SUM(CR$5:CR19),0)))</f>
        <v>0</v>
      </c>
      <c r="CT20" s="3">
        <f>MIN((IFERROR($D20-SUM($E20:CR20),0)),(IFERROR(CS$4-SUM(CS$5:CS19),0)))</f>
        <v>0</v>
      </c>
      <c r="CU20" s="3">
        <f>MIN((IFERROR($D20-SUM($E20:CS20),0)),(IFERROR(CT$4-SUM(CT$5:CT19),0)))</f>
        <v>0</v>
      </c>
      <c r="CV20" s="3">
        <f>MIN((IFERROR($D20-SUM($E20:CT20),0)),(IFERROR(CU$4-SUM(CU$5:CU19),0)))</f>
        <v>0</v>
      </c>
      <c r="CW20" s="3">
        <f>MIN((IFERROR($D20-SUM($E20:CU20),0)),(IFERROR(CV$4-SUM(CV$5:CV19),0)))</f>
        <v>0</v>
      </c>
      <c r="CX20" s="3">
        <f>MIN((IFERROR($D20-SUM($E20:CV20),0)),(IFERROR(CW$4-SUM(CW$5:CW19),0)))</f>
        <v>0</v>
      </c>
      <c r="CY20" s="3">
        <f>MIN((IFERROR($D20-SUM($E20:CW20),0)),(IFERROR(CX$4-SUM(CX$5:CX19),0)))</f>
        <v>0</v>
      </c>
      <c r="CZ20" s="3">
        <f>MIN((IFERROR($D20-SUM($E20:CX20),0)),(IFERROR(CY$4-SUM(CY$5:CY19),0)))</f>
        <v>0</v>
      </c>
      <c r="DA20" s="3">
        <f>MIN((IFERROR($D20-SUM($E20:CY20),0)),(IFERROR(CZ$4-SUM(CZ$5:CZ19),0)))</f>
        <v>0</v>
      </c>
    </row>
    <row r="21" spans="1:105" x14ac:dyDescent="0.25">
      <c r="A21" s="2">
        <f>ROW()-ROW(FIFO[[#Headers],[Ind]])</f>
        <v>16</v>
      </c>
      <c r="B21" s="10" t="str">
        <f t="array" ref="B21">IFERROR(INDEX(Register[Batch],SMALL(IF(Register[IN Token]=Token,Register[Batch],""),FIFO[[#This Row],[Ind]])),"")</f>
        <v/>
      </c>
      <c r="C21" s="50" t="str">
        <f>IFERROR(VLOOKUP(FIFO[[#This Row],[Batch]],Register[],9),"")</f>
        <v/>
      </c>
      <c r="D21" s="11" t="str">
        <f>IF(FIFO[[#This Row],[Batch]]&lt;&gt;"",IFERROR(VLOOKUP(FIFO[[#This Row],[Batch]],Register[],5),""),"")</f>
        <v/>
      </c>
      <c r="F21" s="3">
        <f>MIN((IFERROR($D21-SUM($E21:E21),0)),(IFERROR(F$4-SUM(F$5:F20),0)))</f>
        <v>0</v>
      </c>
      <c r="G21" s="3">
        <f>MIN((IFERROR($D21-SUM($E21:F21),0)),(IFERROR(G$4-SUM(G$5:G20),0)))</f>
        <v>0</v>
      </c>
      <c r="H21" s="3">
        <f>MIN((IFERROR($D21-SUM($E21:G21),0)),(IFERROR(H$4-SUM(H$5:H20),0)))</f>
        <v>0</v>
      </c>
      <c r="I21" s="3">
        <f>MIN((IFERROR($D21-SUM($E21:H21),0)),(IFERROR(I$4-SUM(I$5:I20),0)))</f>
        <v>0</v>
      </c>
      <c r="J21" s="3">
        <f>MIN((IFERROR($D21-SUM($E21:I21),0)),(IFERROR(J$4-SUM(J$5:J20),0)))</f>
        <v>0</v>
      </c>
      <c r="K21" s="3">
        <f>MIN((IFERROR($D21-SUM($E21:J21),0)),(IFERROR(K$4-SUM(K$5:K20),0)))</f>
        <v>0</v>
      </c>
      <c r="L21" s="3">
        <f>MIN((IFERROR($D21-SUM($E21:K21),0)),(IFERROR(L$4-SUM(L$5:L20),0)))</f>
        <v>0</v>
      </c>
      <c r="M21" s="3">
        <f>MIN((IFERROR($D21-SUM($E21:L21),0)),(IFERROR(M$4-SUM(M$5:M20),0)))</f>
        <v>0</v>
      </c>
      <c r="N21" s="3">
        <f>MIN((IFERROR($D21-SUM($E21:L21),0)),(IFERROR(M$4-SUM(M$5:M20),0)))</f>
        <v>0</v>
      </c>
      <c r="O21" s="3">
        <f>MIN((IFERROR($D21-SUM($E21:M21),0)),(IFERROR(N$4-SUM(N$5:N20),0)))</f>
        <v>0</v>
      </c>
      <c r="P21" s="3">
        <f>MIN((IFERROR($D21-SUM($E21:N21),0)),(IFERROR(O$4-SUM(O$5:O20),0)))</f>
        <v>0</v>
      </c>
      <c r="Q21" s="3">
        <f>MIN((IFERROR($D21-SUM($E21:O21),0)),(IFERROR(P$4-SUM(P$5:P20),0)))</f>
        <v>0</v>
      </c>
      <c r="R21" s="3">
        <f>MIN((IFERROR($D21-SUM($E21:P21),0)),(IFERROR(Q$4-SUM(Q$5:Q20),0)))</f>
        <v>0</v>
      </c>
      <c r="S21" s="3">
        <f>MIN((IFERROR($D21-SUM($E21:Q21),0)),(IFERROR(R$4-SUM(R$5:R20),0)))</f>
        <v>0</v>
      </c>
      <c r="T21" s="3">
        <f>MIN((IFERROR($D21-SUM($E21:R21),0)),(IFERROR(S$4-SUM(S$5:S20),0)))</f>
        <v>0</v>
      </c>
      <c r="U21" s="3">
        <f>MIN((IFERROR($D21-SUM($E21:S21),0)),(IFERROR(T$4-SUM(T$5:T20),0)))</f>
        <v>0</v>
      </c>
      <c r="V21" s="3">
        <f>MIN((IFERROR($D21-SUM($E21:T21),0)),(IFERROR(U$4-SUM(U$5:U20),0)))</f>
        <v>0</v>
      </c>
      <c r="W21" s="3">
        <f>MIN((IFERROR($D21-SUM($E21:U21),0)),(IFERROR(V$4-SUM(V$5:V20),0)))</f>
        <v>0</v>
      </c>
      <c r="X21" s="3">
        <f>MIN((IFERROR($D21-SUM($E21:V21),0)),(IFERROR(W$4-SUM(W$5:W20),0)))</f>
        <v>0</v>
      </c>
      <c r="Y21" s="3">
        <f>MIN((IFERROR($D21-SUM($E21:W21),0)),(IFERROR(X$4-SUM(X$5:X20),0)))</f>
        <v>0</v>
      </c>
      <c r="Z21" s="3">
        <f>MIN((IFERROR($D21-SUM($E21:X21),0)),(IFERROR(Y$4-SUM(Y$5:Y20),0)))</f>
        <v>0</v>
      </c>
      <c r="AA21" s="3">
        <f>MIN((IFERROR($D21-SUM($E21:Y21),0)),(IFERROR(Z$4-SUM(Z$5:Z20),0)))</f>
        <v>0</v>
      </c>
      <c r="AB21" s="3">
        <f>MIN((IFERROR($D21-SUM($E21:Z21),0)),(IFERROR(AA$4-SUM(AA$5:AA20),0)))</f>
        <v>0</v>
      </c>
      <c r="AC21" s="3">
        <f>MIN((IFERROR($D21-SUM($E21:AA21),0)),(IFERROR(AB$4-SUM(AB$5:AB20),0)))</f>
        <v>0</v>
      </c>
      <c r="AD21" s="3">
        <f>MIN((IFERROR($D21-SUM($E21:AB21),0)),(IFERROR(AC$4-SUM(AC$5:AC20),0)))</f>
        <v>0</v>
      </c>
      <c r="AE21" s="3">
        <f>MIN((IFERROR($D21-SUM($E21:AC21),0)),(IFERROR(AD$4-SUM(AD$5:AD20),0)))</f>
        <v>0</v>
      </c>
      <c r="AF21" s="3">
        <f>MIN((IFERROR($D21-SUM($E21:AD21),0)),(IFERROR(AE$4-SUM(AE$5:AE20),0)))</f>
        <v>0</v>
      </c>
      <c r="AG21" s="3">
        <f>MIN((IFERROR($D21-SUM($E21:AE21),0)),(IFERROR(AF$4-SUM(AF$5:AF20),0)))</f>
        <v>0</v>
      </c>
      <c r="AH21" s="3">
        <f>MIN((IFERROR($D21-SUM($E21:AF21),0)),(IFERROR(AG$4-SUM(AG$5:AG20),0)))</f>
        <v>0</v>
      </c>
      <c r="AI21" s="3">
        <f>MIN((IFERROR($D21-SUM($E21:AG21),0)),(IFERROR(AH$4-SUM(AH$5:AH20),0)))</f>
        <v>0</v>
      </c>
      <c r="AJ21" s="3">
        <f>MIN((IFERROR($D21-SUM($E21:AH21),0)),(IFERROR(AI$4-SUM(AI$5:AI20),0)))</f>
        <v>0</v>
      </c>
      <c r="AK21" s="3">
        <f>MIN((IFERROR($D21-SUM($E21:AI21),0)),(IFERROR(AJ$4-SUM(AJ$5:AJ20),0)))</f>
        <v>0</v>
      </c>
      <c r="AL21" s="3">
        <f>MIN((IFERROR($D21-SUM($E21:AJ21),0)),(IFERROR(AK$4-SUM(AK$5:AK20),0)))</f>
        <v>0</v>
      </c>
      <c r="AM21" s="3">
        <f>MIN((IFERROR($D21-SUM($E21:AK21),0)),(IFERROR(AL$4-SUM(AL$5:AL20),0)))</f>
        <v>0</v>
      </c>
      <c r="AN21" s="3">
        <f>MIN((IFERROR($D21-SUM($E21:AL21),0)),(IFERROR(AM$4-SUM(AM$5:AM20),0)))</f>
        <v>0</v>
      </c>
      <c r="AO21" s="3">
        <f>MIN((IFERROR($D21-SUM($E21:AM21),0)),(IFERROR(AN$4-SUM(AN$5:AN20),0)))</f>
        <v>0</v>
      </c>
      <c r="AP21" s="3">
        <f>MIN((IFERROR($D21-SUM($E21:AN21),0)),(IFERROR(AO$4-SUM(AO$5:AO20),0)))</f>
        <v>0</v>
      </c>
      <c r="AQ21" s="3">
        <f>MIN((IFERROR($D21-SUM($E21:AO21),0)),(IFERROR(AP$4-SUM(AP$5:AP20),0)))</f>
        <v>0</v>
      </c>
      <c r="AR21" s="3">
        <f>MIN((IFERROR($D21-SUM($E21:AP21),0)),(IFERROR(AQ$4-SUM(AQ$5:AQ20),0)))</f>
        <v>0</v>
      </c>
      <c r="AS21" s="3">
        <f>MIN((IFERROR($D21-SUM($E21:AQ21),0)),(IFERROR(AR$4-SUM(AR$5:AR20),0)))</f>
        <v>0</v>
      </c>
      <c r="AT21" s="3">
        <f>MIN((IFERROR($D21-SUM($E21:AR21),0)),(IFERROR(AS$4-SUM(AS$5:AS20),0)))</f>
        <v>0</v>
      </c>
      <c r="AU21" s="3">
        <f>MIN((IFERROR($D21-SUM($E21:AS21),0)),(IFERROR(AT$4-SUM(AT$5:AT20),0)))</f>
        <v>0</v>
      </c>
      <c r="AV21" s="3">
        <f>MIN((IFERROR($D21-SUM($E21:AT21),0)),(IFERROR(AU$4-SUM(AU$5:AU20),0)))</f>
        <v>0</v>
      </c>
      <c r="AW21" s="3">
        <f>MIN((IFERROR($D21-SUM($E21:AU21),0)),(IFERROR(AV$4-SUM(AV$5:AV20),0)))</f>
        <v>0</v>
      </c>
      <c r="AX21" s="3">
        <f>MIN((IFERROR($D21-SUM($E21:AV21),0)),(IFERROR(AW$4-SUM(AW$5:AW20),0)))</f>
        <v>0</v>
      </c>
      <c r="AY21" s="3">
        <f>MIN((IFERROR($D21-SUM($E21:AW21),0)),(IFERROR(AX$4-SUM(AX$5:AX20),0)))</f>
        <v>0</v>
      </c>
      <c r="AZ21" s="3">
        <f>MIN((IFERROR($D21-SUM($E21:AX21),0)),(IFERROR(AY$4-SUM(AY$5:AY20),0)))</f>
        <v>0</v>
      </c>
      <c r="BA21" s="3">
        <f>MIN((IFERROR($D21-SUM($E21:AY21),0)),(IFERROR(AZ$4-SUM(AZ$5:AZ20),0)))</f>
        <v>0</v>
      </c>
      <c r="BB21" s="3">
        <f>MIN((IFERROR($D21-SUM($E21:AZ21),0)),(IFERROR(BA$4-SUM(BA$5:BA20),0)))</f>
        <v>0</v>
      </c>
      <c r="BC21" s="3">
        <f>MIN((IFERROR($D21-SUM($E21:BA21),0)),(IFERROR(BB$4-SUM(BB$5:BB20),0)))</f>
        <v>0</v>
      </c>
      <c r="BD21" s="3">
        <f>MIN((IFERROR($D21-SUM($E21:BB21),0)),(IFERROR(BC$4-SUM(BC$5:BC20),0)))</f>
        <v>0</v>
      </c>
      <c r="BE21" s="3">
        <f>MIN((IFERROR($D21-SUM($E21:BC21),0)),(IFERROR(BD$4-SUM(BD$5:BD20),0)))</f>
        <v>0</v>
      </c>
      <c r="BF21" s="3">
        <f>MIN((IFERROR($D21-SUM($E21:BD21),0)),(IFERROR(BE$4-SUM(BE$5:BE20),0)))</f>
        <v>0</v>
      </c>
      <c r="BG21" s="3">
        <f>MIN((IFERROR($D21-SUM($E21:BE21),0)),(IFERROR(BF$4-SUM(BF$5:BF20),0)))</f>
        <v>0</v>
      </c>
      <c r="BH21" s="3">
        <f>MIN((IFERROR($D21-SUM($E21:BF21),0)),(IFERROR(BG$4-SUM(BG$5:BG20),0)))</f>
        <v>0</v>
      </c>
      <c r="BI21" s="3">
        <f>MIN((IFERROR($D21-SUM($E21:BG21),0)),(IFERROR(BH$4-SUM(BH$5:BH20),0)))</f>
        <v>0</v>
      </c>
      <c r="BJ21" s="3">
        <f>MIN((IFERROR($D21-SUM($E21:BH21),0)),(IFERROR(BI$4-SUM(BI$5:BI20),0)))</f>
        <v>0</v>
      </c>
      <c r="BK21" s="3">
        <f>MIN((IFERROR($D21-SUM($E21:BI21),0)),(IFERROR(BJ$4-SUM(BJ$5:BJ20),0)))</f>
        <v>0</v>
      </c>
      <c r="BL21" s="3">
        <f>MIN((IFERROR($D21-SUM($E21:BJ21),0)),(IFERROR(BK$4-SUM(BK$5:BK20),0)))</f>
        <v>0</v>
      </c>
      <c r="BM21" s="3">
        <f>MIN((IFERROR($D21-SUM($E21:BK21),0)),(IFERROR(BL$4-SUM(BL$5:BL20),0)))</f>
        <v>0</v>
      </c>
      <c r="BN21" s="3">
        <f>MIN((IFERROR($D21-SUM($E21:BL21),0)),(IFERROR(BM$4-SUM(BM$5:BM20),0)))</f>
        <v>0</v>
      </c>
      <c r="BO21" s="3">
        <f>MIN((IFERROR($D21-SUM($E21:BM21),0)),(IFERROR(BN$4-SUM(BN$5:BN20),0)))</f>
        <v>0</v>
      </c>
      <c r="BP21" s="3">
        <f>MIN((IFERROR($D21-SUM($E21:BN21),0)),(IFERROR(BO$4-SUM(BO$5:BO20),0)))</f>
        <v>0</v>
      </c>
      <c r="BQ21" s="3">
        <f>MIN((IFERROR($D21-SUM($E21:BO21),0)),(IFERROR(BP$4-SUM(BP$5:BP20),0)))</f>
        <v>0</v>
      </c>
      <c r="BR21" s="3">
        <f>MIN((IFERROR($D21-SUM($E21:BP21),0)),(IFERROR(BQ$4-SUM(BQ$5:BQ20),0)))</f>
        <v>0</v>
      </c>
      <c r="BS21" s="3">
        <f>MIN((IFERROR($D21-SUM($E21:BQ21),0)),(IFERROR(BR$4-SUM(BR$5:BR20),0)))</f>
        <v>0</v>
      </c>
      <c r="BT21" s="3">
        <f>MIN((IFERROR($D21-SUM($E21:BR21),0)),(IFERROR(BS$4-SUM(BS$5:BS20),0)))</f>
        <v>0</v>
      </c>
      <c r="BU21" s="3">
        <f>MIN((IFERROR($D21-SUM($E21:BS21),0)),(IFERROR(BT$4-SUM(BT$5:BT20),0)))</f>
        <v>0</v>
      </c>
      <c r="BV21" s="3">
        <f>MIN((IFERROR($D21-SUM($E21:BT21),0)),(IFERROR(BU$4-SUM(BU$5:BU20),0)))</f>
        <v>0</v>
      </c>
      <c r="BW21" s="3">
        <f>MIN((IFERROR($D21-SUM($E21:BU21),0)),(IFERROR(BV$4-SUM(BV$5:BV20),0)))</f>
        <v>0</v>
      </c>
      <c r="BX21" s="3">
        <f>MIN((IFERROR($D21-SUM($E21:BV21),0)),(IFERROR(BW$4-SUM(BW$5:BW20),0)))</f>
        <v>0</v>
      </c>
      <c r="BY21" s="3">
        <f>MIN((IFERROR($D21-SUM($E21:BW21),0)),(IFERROR(BX$4-SUM(BX$5:BX20),0)))</f>
        <v>0</v>
      </c>
      <c r="BZ21" s="3">
        <f>MIN((IFERROR($D21-SUM($E21:BX21),0)),(IFERROR(BY$4-SUM(BY$5:BY20),0)))</f>
        <v>0</v>
      </c>
      <c r="CA21" s="3">
        <f>MIN((IFERROR($D21-SUM($E21:BY21),0)),(IFERROR(BZ$4-SUM(BZ$5:BZ20),0)))</f>
        <v>0</v>
      </c>
      <c r="CB21" s="3">
        <f>MIN((IFERROR($D21-SUM($E21:BZ21),0)),(IFERROR(CA$4-SUM(CA$5:CA20),0)))</f>
        <v>0</v>
      </c>
      <c r="CC21" s="3">
        <f>MIN((IFERROR($D21-SUM($E21:CA21),0)),(IFERROR(CB$4-SUM(CB$5:CB20),0)))</f>
        <v>0</v>
      </c>
      <c r="CD21" s="3">
        <f>MIN((IFERROR($D21-SUM($E21:CB21),0)),(IFERROR(CC$4-SUM(CC$5:CC20),0)))</f>
        <v>0</v>
      </c>
      <c r="CE21" s="3">
        <f>MIN((IFERROR($D21-SUM($E21:CC21),0)),(IFERROR(CD$4-SUM(CD$5:CD20),0)))</f>
        <v>0</v>
      </c>
      <c r="CF21" s="3">
        <f>MIN((IFERROR($D21-SUM($E21:CD21),0)),(IFERROR(CE$4-SUM(CE$5:CE20),0)))</f>
        <v>0</v>
      </c>
      <c r="CG21" s="3">
        <f>MIN((IFERROR($D21-SUM($E21:CE21),0)),(IFERROR(CF$4-SUM(CF$5:CF20),0)))</f>
        <v>0</v>
      </c>
      <c r="CH21" s="3">
        <f>MIN((IFERROR($D21-SUM($E21:CF21),0)),(IFERROR(CG$4-SUM(CG$5:CG20),0)))</f>
        <v>0</v>
      </c>
      <c r="CI21" s="3">
        <f>MIN((IFERROR($D21-SUM($E21:CG21),0)),(IFERROR(CH$4-SUM(CH$5:CH20),0)))</f>
        <v>0</v>
      </c>
      <c r="CJ21" s="3">
        <f>MIN((IFERROR($D21-SUM($E21:CH21),0)),(IFERROR(CI$4-SUM(CI$5:CI20),0)))</f>
        <v>0</v>
      </c>
      <c r="CK21" s="3">
        <f>MIN((IFERROR($D21-SUM($E21:CI21),0)),(IFERROR(CJ$4-SUM(CJ$5:CJ20),0)))</f>
        <v>0</v>
      </c>
      <c r="CL21" s="3">
        <f>MIN((IFERROR($D21-SUM($E21:CJ21),0)),(IFERROR(CK$4-SUM(CK$5:CK20),0)))</f>
        <v>0</v>
      </c>
      <c r="CM21" s="3">
        <f>MIN((IFERROR($D21-SUM($E21:CK21),0)),(IFERROR(CL$4-SUM(CL$5:CL20),0)))</f>
        <v>0</v>
      </c>
      <c r="CN21" s="3">
        <f>MIN((IFERROR($D21-SUM($E21:CL21),0)),(IFERROR(CM$4-SUM(CM$5:CM20),0)))</f>
        <v>0</v>
      </c>
      <c r="CO21" s="3">
        <f>MIN((IFERROR($D21-SUM($E21:CM21),0)),(IFERROR(CN$4-SUM(CN$5:CN20),0)))</f>
        <v>0</v>
      </c>
      <c r="CP21" s="3">
        <f>MIN((IFERROR($D21-SUM($E21:CN21),0)),(IFERROR(CO$4-SUM(CO$5:CO20),0)))</f>
        <v>0</v>
      </c>
      <c r="CQ21" s="3">
        <f>MIN((IFERROR($D21-SUM($E21:CO21),0)),(IFERROR(CP$4-SUM(CP$5:CP20),0)))</f>
        <v>0</v>
      </c>
      <c r="CR21" s="3">
        <f>MIN((IFERROR($D21-SUM($E21:CP21),0)),(IFERROR(CQ$4-SUM(CQ$5:CQ20),0)))</f>
        <v>0</v>
      </c>
      <c r="CS21" s="3">
        <f>MIN((IFERROR($D21-SUM($E21:CQ21),0)),(IFERROR(CR$4-SUM(CR$5:CR20),0)))</f>
        <v>0</v>
      </c>
      <c r="CT21" s="3">
        <f>MIN((IFERROR($D21-SUM($E21:CR21),0)),(IFERROR(CS$4-SUM(CS$5:CS20),0)))</f>
        <v>0</v>
      </c>
      <c r="CU21" s="3">
        <f>MIN((IFERROR($D21-SUM($E21:CS21),0)),(IFERROR(CT$4-SUM(CT$5:CT20),0)))</f>
        <v>0</v>
      </c>
      <c r="CV21" s="3">
        <f>MIN((IFERROR($D21-SUM($E21:CT21),0)),(IFERROR(CU$4-SUM(CU$5:CU20),0)))</f>
        <v>0</v>
      </c>
      <c r="CW21" s="3">
        <f>MIN((IFERROR($D21-SUM($E21:CU21),0)),(IFERROR(CV$4-SUM(CV$5:CV20),0)))</f>
        <v>0</v>
      </c>
      <c r="CX21" s="3">
        <f>MIN((IFERROR($D21-SUM($E21:CV21),0)),(IFERROR(CW$4-SUM(CW$5:CW20),0)))</f>
        <v>0</v>
      </c>
      <c r="CY21" s="3">
        <f>MIN((IFERROR($D21-SUM($E21:CW21),0)),(IFERROR(CX$4-SUM(CX$5:CX20),0)))</f>
        <v>0</v>
      </c>
      <c r="CZ21" s="3">
        <f>MIN((IFERROR($D21-SUM($E21:CX21),0)),(IFERROR(CY$4-SUM(CY$5:CY20),0)))</f>
        <v>0</v>
      </c>
      <c r="DA21" s="3">
        <f>MIN((IFERROR($D21-SUM($E21:CY21),0)),(IFERROR(CZ$4-SUM(CZ$5:CZ20),0)))</f>
        <v>0</v>
      </c>
    </row>
    <row r="22" spans="1:105" x14ac:dyDescent="0.25">
      <c r="A22" s="2">
        <f>ROW()-ROW(FIFO[[#Headers],[Ind]])</f>
        <v>17</v>
      </c>
      <c r="B22" s="10" t="str">
        <f t="array" ref="B22">IFERROR(INDEX(Register[Batch],SMALL(IF(Register[IN Token]=Token,Register[Batch],""),FIFO[[#This Row],[Ind]])),"")</f>
        <v/>
      </c>
      <c r="C22" s="50" t="str">
        <f>IFERROR(VLOOKUP(FIFO[[#This Row],[Batch]],Register[],9),"")</f>
        <v/>
      </c>
      <c r="D22" s="11" t="str">
        <f>IF(FIFO[[#This Row],[Batch]]&lt;&gt;"",IFERROR(VLOOKUP(FIFO[[#This Row],[Batch]],Register[],5),""),"")</f>
        <v/>
      </c>
      <c r="F22" s="3">
        <f>MIN((IFERROR($D22-SUM($E22:E22),0)),(IFERROR(F$4-SUM(F$5:F21),0)))</f>
        <v>0</v>
      </c>
      <c r="G22" s="3">
        <f>MIN((IFERROR($D22-SUM($E22:F22),0)),(IFERROR(G$4-SUM(G$5:G21),0)))</f>
        <v>0</v>
      </c>
      <c r="H22" s="3">
        <f>MIN((IFERROR($D22-SUM($E22:G22),0)),(IFERROR(H$4-SUM(H$5:H21),0)))</f>
        <v>0</v>
      </c>
      <c r="I22" s="3">
        <f>MIN((IFERROR($D22-SUM($E22:H22),0)),(IFERROR(I$4-SUM(I$5:I21),0)))</f>
        <v>0</v>
      </c>
      <c r="J22" s="3">
        <f>MIN((IFERROR($D22-SUM($E22:I22),0)),(IFERROR(J$4-SUM(J$5:J21),0)))</f>
        <v>0</v>
      </c>
      <c r="K22" s="3">
        <f>MIN((IFERROR($D22-SUM($E22:J22),0)),(IFERROR(K$4-SUM(K$5:K21),0)))</f>
        <v>0</v>
      </c>
      <c r="L22" s="3">
        <f>MIN((IFERROR($D22-SUM($E22:K22),0)),(IFERROR(L$4-SUM(L$5:L21),0)))</f>
        <v>0</v>
      </c>
      <c r="M22" s="3">
        <f>MIN((IFERROR($D22-SUM($E22:L22),0)),(IFERROR(M$4-SUM(M$5:M21),0)))</f>
        <v>0</v>
      </c>
      <c r="N22" s="3">
        <f>MIN((IFERROR($D22-SUM($E22:L22),0)),(IFERROR(M$4-SUM(M$5:M21),0)))</f>
        <v>0</v>
      </c>
      <c r="O22" s="3">
        <f>MIN((IFERROR($D22-SUM($E22:M22),0)),(IFERROR(N$4-SUM(N$5:N21),0)))</f>
        <v>0</v>
      </c>
      <c r="P22" s="3">
        <f>MIN((IFERROR($D22-SUM($E22:N22),0)),(IFERROR(O$4-SUM(O$5:O21),0)))</f>
        <v>0</v>
      </c>
      <c r="Q22" s="3">
        <f>MIN((IFERROR($D22-SUM($E22:O22),0)),(IFERROR(P$4-SUM(P$5:P21),0)))</f>
        <v>0</v>
      </c>
      <c r="R22" s="3">
        <f>MIN((IFERROR($D22-SUM($E22:P22),0)),(IFERROR(Q$4-SUM(Q$5:Q21),0)))</f>
        <v>0</v>
      </c>
      <c r="S22" s="3">
        <f>MIN((IFERROR($D22-SUM($E22:Q22),0)),(IFERROR(R$4-SUM(R$5:R21),0)))</f>
        <v>0</v>
      </c>
      <c r="T22" s="3">
        <f>MIN((IFERROR($D22-SUM($E22:R22),0)),(IFERROR(S$4-SUM(S$5:S21),0)))</f>
        <v>0</v>
      </c>
      <c r="U22" s="3">
        <f>MIN((IFERROR($D22-SUM($E22:S22),0)),(IFERROR(T$4-SUM(T$5:T21),0)))</f>
        <v>0</v>
      </c>
      <c r="V22" s="3">
        <f>MIN((IFERROR($D22-SUM($E22:T22),0)),(IFERROR(U$4-SUM(U$5:U21),0)))</f>
        <v>0</v>
      </c>
      <c r="W22" s="3">
        <f>MIN((IFERROR($D22-SUM($E22:U22),0)),(IFERROR(V$4-SUM(V$5:V21),0)))</f>
        <v>0</v>
      </c>
      <c r="X22" s="3">
        <f>MIN((IFERROR($D22-SUM($E22:V22),0)),(IFERROR(W$4-SUM(W$5:W21),0)))</f>
        <v>0</v>
      </c>
      <c r="Y22" s="3">
        <f>MIN((IFERROR($D22-SUM($E22:W22),0)),(IFERROR(X$4-SUM(X$5:X21),0)))</f>
        <v>0</v>
      </c>
      <c r="Z22" s="3">
        <f>MIN((IFERROR($D22-SUM($E22:X22),0)),(IFERROR(Y$4-SUM(Y$5:Y21),0)))</f>
        <v>0</v>
      </c>
      <c r="AA22" s="3">
        <f>MIN((IFERROR($D22-SUM($E22:Y22),0)),(IFERROR(Z$4-SUM(Z$5:Z21),0)))</f>
        <v>0</v>
      </c>
      <c r="AB22" s="3">
        <f>MIN((IFERROR($D22-SUM($E22:Z22),0)),(IFERROR(AA$4-SUM(AA$5:AA21),0)))</f>
        <v>0</v>
      </c>
      <c r="AC22" s="3">
        <f>MIN((IFERROR($D22-SUM($E22:AA22),0)),(IFERROR(AB$4-SUM(AB$5:AB21),0)))</f>
        <v>0</v>
      </c>
      <c r="AD22" s="3">
        <f>MIN((IFERROR($D22-SUM($E22:AB22),0)),(IFERROR(AC$4-SUM(AC$5:AC21),0)))</f>
        <v>0</v>
      </c>
      <c r="AE22" s="3">
        <f>MIN((IFERROR($D22-SUM($E22:AC22),0)),(IFERROR(AD$4-SUM(AD$5:AD21),0)))</f>
        <v>0</v>
      </c>
      <c r="AF22" s="3">
        <f>MIN((IFERROR($D22-SUM($E22:AD22),0)),(IFERROR(AE$4-SUM(AE$5:AE21),0)))</f>
        <v>0</v>
      </c>
      <c r="AG22" s="3">
        <f>MIN((IFERROR($D22-SUM($E22:AE22),0)),(IFERROR(AF$4-SUM(AF$5:AF21),0)))</f>
        <v>0</v>
      </c>
      <c r="AH22" s="3">
        <f>MIN((IFERROR($D22-SUM($E22:AF22),0)),(IFERROR(AG$4-SUM(AG$5:AG21),0)))</f>
        <v>0</v>
      </c>
      <c r="AI22" s="3">
        <f>MIN((IFERROR($D22-SUM($E22:AG22),0)),(IFERROR(AH$4-SUM(AH$5:AH21),0)))</f>
        <v>0</v>
      </c>
      <c r="AJ22" s="3">
        <f>MIN((IFERROR($D22-SUM($E22:AH22),0)),(IFERROR(AI$4-SUM(AI$5:AI21),0)))</f>
        <v>0</v>
      </c>
      <c r="AK22" s="3">
        <f>MIN((IFERROR($D22-SUM($E22:AI22),0)),(IFERROR(AJ$4-SUM(AJ$5:AJ21),0)))</f>
        <v>0</v>
      </c>
      <c r="AL22" s="3">
        <f>MIN((IFERROR($D22-SUM($E22:AJ22),0)),(IFERROR(AK$4-SUM(AK$5:AK21),0)))</f>
        <v>0</v>
      </c>
      <c r="AM22" s="3">
        <f>MIN((IFERROR($D22-SUM($E22:AK22),0)),(IFERROR(AL$4-SUM(AL$5:AL21),0)))</f>
        <v>0</v>
      </c>
      <c r="AN22" s="3">
        <f>MIN((IFERROR($D22-SUM($E22:AL22),0)),(IFERROR(AM$4-SUM(AM$5:AM21),0)))</f>
        <v>0</v>
      </c>
      <c r="AO22" s="3">
        <f>MIN((IFERROR($D22-SUM($E22:AM22),0)),(IFERROR(AN$4-SUM(AN$5:AN21),0)))</f>
        <v>0</v>
      </c>
      <c r="AP22" s="3">
        <f>MIN((IFERROR($D22-SUM($E22:AN22),0)),(IFERROR(AO$4-SUM(AO$5:AO21),0)))</f>
        <v>0</v>
      </c>
      <c r="AQ22" s="3">
        <f>MIN((IFERROR($D22-SUM($E22:AO22),0)),(IFERROR(AP$4-SUM(AP$5:AP21),0)))</f>
        <v>0</v>
      </c>
      <c r="AR22" s="3">
        <f>MIN((IFERROR($D22-SUM($E22:AP22),0)),(IFERROR(AQ$4-SUM(AQ$5:AQ21),0)))</f>
        <v>0</v>
      </c>
      <c r="AS22" s="3">
        <f>MIN((IFERROR($D22-SUM($E22:AQ22),0)),(IFERROR(AR$4-SUM(AR$5:AR21),0)))</f>
        <v>0</v>
      </c>
      <c r="AT22" s="3">
        <f>MIN((IFERROR($D22-SUM($E22:AR22),0)),(IFERROR(AS$4-SUM(AS$5:AS21),0)))</f>
        <v>0</v>
      </c>
      <c r="AU22" s="3">
        <f>MIN((IFERROR($D22-SUM($E22:AS22),0)),(IFERROR(AT$4-SUM(AT$5:AT21),0)))</f>
        <v>0</v>
      </c>
      <c r="AV22" s="3">
        <f>MIN((IFERROR($D22-SUM($E22:AT22),0)),(IFERROR(AU$4-SUM(AU$5:AU21),0)))</f>
        <v>0</v>
      </c>
      <c r="AW22" s="3">
        <f>MIN((IFERROR($D22-SUM($E22:AU22),0)),(IFERROR(AV$4-SUM(AV$5:AV21),0)))</f>
        <v>0</v>
      </c>
      <c r="AX22" s="3">
        <f>MIN((IFERROR($D22-SUM($E22:AV22),0)),(IFERROR(AW$4-SUM(AW$5:AW21),0)))</f>
        <v>0</v>
      </c>
      <c r="AY22" s="3">
        <f>MIN((IFERROR($D22-SUM($E22:AW22),0)),(IFERROR(AX$4-SUM(AX$5:AX21),0)))</f>
        <v>0</v>
      </c>
      <c r="AZ22" s="3">
        <f>MIN((IFERROR($D22-SUM($E22:AX22),0)),(IFERROR(AY$4-SUM(AY$5:AY21),0)))</f>
        <v>0</v>
      </c>
      <c r="BA22" s="3">
        <f>MIN((IFERROR($D22-SUM($E22:AY22),0)),(IFERROR(AZ$4-SUM(AZ$5:AZ21),0)))</f>
        <v>0</v>
      </c>
      <c r="BB22" s="3">
        <f>MIN((IFERROR($D22-SUM($E22:AZ22),0)),(IFERROR(BA$4-SUM(BA$5:BA21),0)))</f>
        <v>0</v>
      </c>
      <c r="BC22" s="3">
        <f>MIN((IFERROR($D22-SUM($E22:BA22),0)),(IFERROR(BB$4-SUM(BB$5:BB21),0)))</f>
        <v>0</v>
      </c>
      <c r="BD22" s="3">
        <f>MIN((IFERROR($D22-SUM($E22:BB22),0)),(IFERROR(BC$4-SUM(BC$5:BC21),0)))</f>
        <v>0</v>
      </c>
      <c r="BE22" s="3">
        <f>MIN((IFERROR($D22-SUM($E22:BC22),0)),(IFERROR(BD$4-SUM(BD$5:BD21),0)))</f>
        <v>0</v>
      </c>
      <c r="BF22" s="3">
        <f>MIN((IFERROR($D22-SUM($E22:BD22),0)),(IFERROR(BE$4-SUM(BE$5:BE21),0)))</f>
        <v>0</v>
      </c>
      <c r="BG22" s="3">
        <f>MIN((IFERROR($D22-SUM($E22:BE22),0)),(IFERROR(BF$4-SUM(BF$5:BF21),0)))</f>
        <v>0</v>
      </c>
      <c r="BH22" s="3">
        <f>MIN((IFERROR($D22-SUM($E22:BF22),0)),(IFERROR(BG$4-SUM(BG$5:BG21),0)))</f>
        <v>0</v>
      </c>
      <c r="BI22" s="3">
        <f>MIN((IFERROR($D22-SUM($E22:BG22),0)),(IFERROR(BH$4-SUM(BH$5:BH21),0)))</f>
        <v>0</v>
      </c>
      <c r="BJ22" s="3">
        <f>MIN((IFERROR($D22-SUM($E22:BH22),0)),(IFERROR(BI$4-SUM(BI$5:BI21),0)))</f>
        <v>0</v>
      </c>
      <c r="BK22" s="3">
        <f>MIN((IFERROR($D22-SUM($E22:BI22),0)),(IFERROR(BJ$4-SUM(BJ$5:BJ21),0)))</f>
        <v>0</v>
      </c>
      <c r="BL22" s="3">
        <f>MIN((IFERROR($D22-SUM($E22:BJ22),0)),(IFERROR(BK$4-SUM(BK$5:BK21),0)))</f>
        <v>0</v>
      </c>
      <c r="BM22" s="3">
        <f>MIN((IFERROR($D22-SUM($E22:BK22),0)),(IFERROR(BL$4-SUM(BL$5:BL21),0)))</f>
        <v>0</v>
      </c>
      <c r="BN22" s="3">
        <f>MIN((IFERROR($D22-SUM($E22:BL22),0)),(IFERROR(BM$4-SUM(BM$5:BM21),0)))</f>
        <v>0</v>
      </c>
      <c r="BO22" s="3">
        <f>MIN((IFERROR($D22-SUM($E22:BM22),0)),(IFERROR(BN$4-SUM(BN$5:BN21),0)))</f>
        <v>0</v>
      </c>
      <c r="BP22" s="3">
        <f>MIN((IFERROR($D22-SUM($E22:BN22),0)),(IFERROR(BO$4-SUM(BO$5:BO21),0)))</f>
        <v>0</v>
      </c>
      <c r="BQ22" s="3">
        <f>MIN((IFERROR($D22-SUM($E22:BO22),0)),(IFERROR(BP$4-SUM(BP$5:BP21),0)))</f>
        <v>0</v>
      </c>
      <c r="BR22" s="3">
        <f>MIN((IFERROR($D22-SUM($E22:BP22),0)),(IFERROR(BQ$4-SUM(BQ$5:BQ21),0)))</f>
        <v>0</v>
      </c>
      <c r="BS22" s="3">
        <f>MIN((IFERROR($D22-SUM($E22:BQ22),0)),(IFERROR(BR$4-SUM(BR$5:BR21),0)))</f>
        <v>0</v>
      </c>
      <c r="BT22" s="3">
        <f>MIN((IFERROR($D22-SUM($E22:BR22),0)),(IFERROR(BS$4-SUM(BS$5:BS21),0)))</f>
        <v>0</v>
      </c>
      <c r="BU22" s="3">
        <f>MIN((IFERROR($D22-SUM($E22:BS22),0)),(IFERROR(BT$4-SUM(BT$5:BT21),0)))</f>
        <v>0</v>
      </c>
      <c r="BV22" s="3">
        <f>MIN((IFERROR($D22-SUM($E22:BT22),0)),(IFERROR(BU$4-SUM(BU$5:BU21),0)))</f>
        <v>0</v>
      </c>
      <c r="BW22" s="3">
        <f>MIN((IFERROR($D22-SUM($E22:BU22),0)),(IFERROR(BV$4-SUM(BV$5:BV21),0)))</f>
        <v>0</v>
      </c>
      <c r="BX22" s="3">
        <f>MIN((IFERROR($D22-SUM($E22:BV22),0)),(IFERROR(BW$4-SUM(BW$5:BW21),0)))</f>
        <v>0</v>
      </c>
      <c r="BY22" s="3">
        <f>MIN((IFERROR($D22-SUM($E22:BW22),0)),(IFERROR(BX$4-SUM(BX$5:BX21),0)))</f>
        <v>0</v>
      </c>
      <c r="BZ22" s="3">
        <f>MIN((IFERROR($D22-SUM($E22:BX22),0)),(IFERROR(BY$4-SUM(BY$5:BY21),0)))</f>
        <v>0</v>
      </c>
      <c r="CA22" s="3">
        <f>MIN((IFERROR($D22-SUM($E22:BY22),0)),(IFERROR(BZ$4-SUM(BZ$5:BZ21),0)))</f>
        <v>0</v>
      </c>
      <c r="CB22" s="3">
        <f>MIN((IFERROR($D22-SUM($E22:BZ22),0)),(IFERROR(CA$4-SUM(CA$5:CA21),0)))</f>
        <v>0</v>
      </c>
      <c r="CC22" s="3">
        <f>MIN((IFERROR($D22-SUM($E22:CA22),0)),(IFERROR(CB$4-SUM(CB$5:CB21),0)))</f>
        <v>0</v>
      </c>
      <c r="CD22" s="3">
        <f>MIN((IFERROR($D22-SUM($E22:CB22),0)),(IFERROR(CC$4-SUM(CC$5:CC21),0)))</f>
        <v>0</v>
      </c>
      <c r="CE22" s="3">
        <f>MIN((IFERROR($D22-SUM($E22:CC22),0)),(IFERROR(CD$4-SUM(CD$5:CD21),0)))</f>
        <v>0</v>
      </c>
      <c r="CF22" s="3">
        <f>MIN((IFERROR($D22-SUM($E22:CD22),0)),(IFERROR(CE$4-SUM(CE$5:CE21),0)))</f>
        <v>0</v>
      </c>
      <c r="CG22" s="3">
        <f>MIN((IFERROR($D22-SUM($E22:CE22),0)),(IFERROR(CF$4-SUM(CF$5:CF21),0)))</f>
        <v>0</v>
      </c>
      <c r="CH22" s="3">
        <f>MIN((IFERROR($D22-SUM($E22:CF22),0)),(IFERROR(CG$4-SUM(CG$5:CG21),0)))</f>
        <v>0</v>
      </c>
      <c r="CI22" s="3">
        <f>MIN((IFERROR($D22-SUM($E22:CG22),0)),(IFERROR(CH$4-SUM(CH$5:CH21),0)))</f>
        <v>0</v>
      </c>
      <c r="CJ22" s="3">
        <f>MIN((IFERROR($D22-SUM($E22:CH22),0)),(IFERROR(CI$4-SUM(CI$5:CI21),0)))</f>
        <v>0</v>
      </c>
      <c r="CK22" s="3">
        <f>MIN((IFERROR($D22-SUM($E22:CI22),0)),(IFERROR(CJ$4-SUM(CJ$5:CJ21),0)))</f>
        <v>0</v>
      </c>
      <c r="CL22" s="3">
        <f>MIN((IFERROR($D22-SUM($E22:CJ22),0)),(IFERROR(CK$4-SUM(CK$5:CK21),0)))</f>
        <v>0</v>
      </c>
      <c r="CM22" s="3">
        <f>MIN((IFERROR($D22-SUM($E22:CK22),0)),(IFERROR(CL$4-SUM(CL$5:CL21),0)))</f>
        <v>0</v>
      </c>
      <c r="CN22" s="3">
        <f>MIN((IFERROR($D22-SUM($E22:CL22),0)),(IFERROR(CM$4-SUM(CM$5:CM21),0)))</f>
        <v>0</v>
      </c>
      <c r="CO22" s="3">
        <f>MIN((IFERROR($D22-SUM($E22:CM22),0)),(IFERROR(CN$4-SUM(CN$5:CN21),0)))</f>
        <v>0</v>
      </c>
      <c r="CP22" s="3">
        <f>MIN((IFERROR($D22-SUM($E22:CN22),0)),(IFERROR(CO$4-SUM(CO$5:CO21),0)))</f>
        <v>0</v>
      </c>
      <c r="CQ22" s="3">
        <f>MIN((IFERROR($D22-SUM($E22:CO22),0)),(IFERROR(CP$4-SUM(CP$5:CP21),0)))</f>
        <v>0</v>
      </c>
      <c r="CR22" s="3">
        <f>MIN((IFERROR($D22-SUM($E22:CP22),0)),(IFERROR(CQ$4-SUM(CQ$5:CQ21),0)))</f>
        <v>0</v>
      </c>
      <c r="CS22" s="3">
        <f>MIN((IFERROR($D22-SUM($E22:CQ22),0)),(IFERROR(CR$4-SUM(CR$5:CR21),0)))</f>
        <v>0</v>
      </c>
      <c r="CT22" s="3">
        <f>MIN((IFERROR($D22-SUM($E22:CR22),0)),(IFERROR(CS$4-SUM(CS$5:CS21),0)))</f>
        <v>0</v>
      </c>
      <c r="CU22" s="3">
        <f>MIN((IFERROR($D22-SUM($E22:CS22),0)),(IFERROR(CT$4-SUM(CT$5:CT21),0)))</f>
        <v>0</v>
      </c>
      <c r="CV22" s="3">
        <f>MIN((IFERROR($D22-SUM($E22:CT22),0)),(IFERROR(CU$4-SUM(CU$5:CU21),0)))</f>
        <v>0</v>
      </c>
      <c r="CW22" s="3">
        <f>MIN((IFERROR($D22-SUM($E22:CU22),0)),(IFERROR(CV$4-SUM(CV$5:CV21),0)))</f>
        <v>0</v>
      </c>
      <c r="CX22" s="3">
        <f>MIN((IFERROR($D22-SUM($E22:CV22),0)),(IFERROR(CW$4-SUM(CW$5:CW21),0)))</f>
        <v>0</v>
      </c>
      <c r="CY22" s="3">
        <f>MIN((IFERROR($D22-SUM($E22:CW22),0)),(IFERROR(CX$4-SUM(CX$5:CX21),0)))</f>
        <v>0</v>
      </c>
      <c r="CZ22" s="3">
        <f>MIN((IFERROR($D22-SUM($E22:CX22),0)),(IFERROR(CY$4-SUM(CY$5:CY21),0)))</f>
        <v>0</v>
      </c>
      <c r="DA22" s="3">
        <f>MIN((IFERROR($D22-SUM($E22:CY22),0)),(IFERROR(CZ$4-SUM(CZ$5:CZ21),0)))</f>
        <v>0</v>
      </c>
    </row>
    <row r="23" spans="1:105" x14ac:dyDescent="0.25">
      <c r="A23" s="2">
        <f>ROW()-ROW(FIFO[[#Headers],[Ind]])</f>
        <v>18</v>
      </c>
      <c r="B23" s="10" t="str">
        <f t="array" ref="B23">IFERROR(INDEX(Register[Batch],SMALL(IF(Register[IN Token]=Token,Register[Batch],""),FIFO[[#This Row],[Ind]])),"")</f>
        <v/>
      </c>
      <c r="C23" s="50" t="str">
        <f>IFERROR(VLOOKUP(FIFO[[#This Row],[Batch]],Register[],9),"")</f>
        <v/>
      </c>
      <c r="D23" s="11" t="str">
        <f>IF(FIFO[[#This Row],[Batch]]&lt;&gt;"",IFERROR(VLOOKUP(FIFO[[#This Row],[Batch]],Register[],5),""),"")</f>
        <v/>
      </c>
      <c r="F23" s="3">
        <f>MIN((IFERROR($D23-SUM($E23:E23),0)),(IFERROR(F$4-SUM(F$5:F22),0)))</f>
        <v>0</v>
      </c>
      <c r="G23" s="3">
        <f>MIN((IFERROR($D23-SUM($E23:F23),0)),(IFERROR(G$4-SUM(G$5:G22),0)))</f>
        <v>0</v>
      </c>
      <c r="H23" s="3">
        <f>MIN((IFERROR($D23-SUM($E23:G23),0)),(IFERROR(H$4-SUM(H$5:H22),0)))</f>
        <v>0</v>
      </c>
      <c r="I23" s="3">
        <f>MIN((IFERROR($D23-SUM($E23:H23),0)),(IFERROR(I$4-SUM(I$5:I22),0)))</f>
        <v>0</v>
      </c>
      <c r="J23" s="3">
        <f>MIN((IFERROR($D23-SUM($E23:I23),0)),(IFERROR(J$4-SUM(J$5:J22),0)))</f>
        <v>0</v>
      </c>
      <c r="K23" s="3">
        <f>MIN((IFERROR($D23-SUM($E23:J23),0)),(IFERROR(K$4-SUM(K$5:K22),0)))</f>
        <v>0</v>
      </c>
      <c r="L23" s="3">
        <f>MIN((IFERROR($D23-SUM($E23:K23),0)),(IFERROR(L$4-SUM(L$5:L22),0)))</f>
        <v>0</v>
      </c>
      <c r="M23" s="3">
        <f>MIN((IFERROR($D23-SUM($E23:L23),0)),(IFERROR(M$4-SUM(M$5:M22),0)))</f>
        <v>0</v>
      </c>
      <c r="N23" s="3">
        <f>MIN((IFERROR($D23-SUM($E23:L23),0)),(IFERROR(M$4-SUM(M$5:M22),0)))</f>
        <v>0</v>
      </c>
      <c r="O23" s="3">
        <f>MIN((IFERROR($D23-SUM($E23:M23),0)),(IFERROR(N$4-SUM(N$5:N22),0)))</f>
        <v>0</v>
      </c>
      <c r="P23" s="3">
        <f>MIN((IFERROR($D23-SUM($E23:N23),0)),(IFERROR(O$4-SUM(O$5:O22),0)))</f>
        <v>0</v>
      </c>
      <c r="Q23" s="3">
        <f>MIN((IFERROR($D23-SUM($E23:O23),0)),(IFERROR(P$4-SUM(P$5:P22),0)))</f>
        <v>0</v>
      </c>
      <c r="R23" s="3">
        <f>MIN((IFERROR($D23-SUM($E23:P23),0)),(IFERROR(Q$4-SUM(Q$5:Q22),0)))</f>
        <v>0</v>
      </c>
      <c r="S23" s="3">
        <f>MIN((IFERROR($D23-SUM($E23:Q23),0)),(IFERROR(R$4-SUM(R$5:R22),0)))</f>
        <v>0</v>
      </c>
      <c r="T23" s="3">
        <f>MIN((IFERROR($D23-SUM($E23:R23),0)),(IFERROR(S$4-SUM(S$5:S22),0)))</f>
        <v>0</v>
      </c>
      <c r="U23" s="3">
        <f>MIN((IFERROR($D23-SUM($E23:S23),0)),(IFERROR(T$4-SUM(T$5:T22),0)))</f>
        <v>0</v>
      </c>
      <c r="V23" s="3">
        <f>MIN((IFERROR($D23-SUM($E23:T23),0)),(IFERROR(U$4-SUM(U$5:U22),0)))</f>
        <v>0</v>
      </c>
      <c r="W23" s="3">
        <f>MIN((IFERROR($D23-SUM($E23:U23),0)),(IFERROR(V$4-SUM(V$5:V22),0)))</f>
        <v>0</v>
      </c>
      <c r="X23" s="3">
        <f>MIN((IFERROR($D23-SUM($E23:V23),0)),(IFERROR(W$4-SUM(W$5:W22),0)))</f>
        <v>0</v>
      </c>
      <c r="Y23" s="3">
        <f>MIN((IFERROR($D23-SUM($E23:W23),0)),(IFERROR(X$4-SUM(X$5:X22),0)))</f>
        <v>0</v>
      </c>
      <c r="Z23" s="3">
        <f>MIN((IFERROR($D23-SUM($E23:X23),0)),(IFERROR(Y$4-SUM(Y$5:Y22),0)))</f>
        <v>0</v>
      </c>
      <c r="AA23" s="3">
        <f>MIN((IFERROR($D23-SUM($E23:Y23),0)),(IFERROR(Z$4-SUM(Z$5:Z22),0)))</f>
        <v>0</v>
      </c>
      <c r="AB23" s="3">
        <f>MIN((IFERROR($D23-SUM($E23:Z23),0)),(IFERROR(AA$4-SUM(AA$5:AA22),0)))</f>
        <v>0</v>
      </c>
      <c r="AC23" s="3">
        <f>MIN((IFERROR($D23-SUM($E23:AA23),0)),(IFERROR(AB$4-SUM(AB$5:AB22),0)))</f>
        <v>0</v>
      </c>
      <c r="AD23" s="3">
        <f>MIN((IFERROR($D23-SUM($E23:AB23),0)),(IFERROR(AC$4-SUM(AC$5:AC22),0)))</f>
        <v>0</v>
      </c>
      <c r="AE23" s="3">
        <f>MIN((IFERROR($D23-SUM($E23:AC23),0)),(IFERROR(AD$4-SUM(AD$5:AD22),0)))</f>
        <v>0</v>
      </c>
      <c r="AF23" s="3">
        <f>MIN((IFERROR($D23-SUM($E23:AD23),0)),(IFERROR(AE$4-SUM(AE$5:AE22),0)))</f>
        <v>0</v>
      </c>
      <c r="AG23" s="3">
        <f>MIN((IFERROR($D23-SUM($E23:AE23),0)),(IFERROR(AF$4-SUM(AF$5:AF22),0)))</f>
        <v>0</v>
      </c>
      <c r="AH23" s="3">
        <f>MIN((IFERROR($D23-SUM($E23:AF23),0)),(IFERROR(AG$4-SUM(AG$5:AG22),0)))</f>
        <v>0</v>
      </c>
      <c r="AI23" s="3">
        <f>MIN((IFERROR($D23-SUM($E23:AG23),0)),(IFERROR(AH$4-SUM(AH$5:AH22),0)))</f>
        <v>0</v>
      </c>
      <c r="AJ23" s="3">
        <f>MIN((IFERROR($D23-SUM($E23:AH23),0)),(IFERROR(AI$4-SUM(AI$5:AI22),0)))</f>
        <v>0</v>
      </c>
      <c r="AK23" s="3">
        <f>MIN((IFERROR($D23-SUM($E23:AI23),0)),(IFERROR(AJ$4-SUM(AJ$5:AJ22),0)))</f>
        <v>0</v>
      </c>
      <c r="AL23" s="3">
        <f>MIN((IFERROR($D23-SUM($E23:AJ23),0)),(IFERROR(AK$4-SUM(AK$5:AK22),0)))</f>
        <v>0</v>
      </c>
      <c r="AM23" s="3">
        <f>MIN((IFERROR($D23-SUM($E23:AK23),0)),(IFERROR(AL$4-SUM(AL$5:AL22),0)))</f>
        <v>0</v>
      </c>
      <c r="AN23" s="3">
        <f>MIN((IFERROR($D23-SUM($E23:AL23),0)),(IFERROR(AM$4-SUM(AM$5:AM22),0)))</f>
        <v>0</v>
      </c>
      <c r="AO23" s="3">
        <f>MIN((IFERROR($D23-SUM($E23:AM23),0)),(IFERROR(AN$4-SUM(AN$5:AN22),0)))</f>
        <v>0</v>
      </c>
      <c r="AP23" s="3">
        <f>MIN((IFERROR($D23-SUM($E23:AN23),0)),(IFERROR(AO$4-SUM(AO$5:AO22),0)))</f>
        <v>0</v>
      </c>
      <c r="AQ23" s="3">
        <f>MIN((IFERROR($D23-SUM($E23:AO23),0)),(IFERROR(AP$4-SUM(AP$5:AP22),0)))</f>
        <v>0</v>
      </c>
      <c r="AR23" s="3">
        <f>MIN((IFERROR($D23-SUM($E23:AP23),0)),(IFERROR(AQ$4-SUM(AQ$5:AQ22),0)))</f>
        <v>0</v>
      </c>
      <c r="AS23" s="3">
        <f>MIN((IFERROR($D23-SUM($E23:AQ23),0)),(IFERROR(AR$4-SUM(AR$5:AR22),0)))</f>
        <v>0</v>
      </c>
      <c r="AT23" s="3">
        <f>MIN((IFERROR($D23-SUM($E23:AR23),0)),(IFERROR(AS$4-SUM(AS$5:AS22),0)))</f>
        <v>0</v>
      </c>
      <c r="AU23" s="3">
        <f>MIN((IFERROR($D23-SUM($E23:AS23),0)),(IFERROR(AT$4-SUM(AT$5:AT22),0)))</f>
        <v>0</v>
      </c>
      <c r="AV23" s="3">
        <f>MIN((IFERROR($D23-SUM($E23:AT23),0)),(IFERROR(AU$4-SUM(AU$5:AU22),0)))</f>
        <v>0</v>
      </c>
      <c r="AW23" s="3">
        <f>MIN((IFERROR($D23-SUM($E23:AU23),0)),(IFERROR(AV$4-SUM(AV$5:AV22),0)))</f>
        <v>0</v>
      </c>
      <c r="AX23" s="3">
        <f>MIN((IFERROR($D23-SUM($E23:AV23),0)),(IFERROR(AW$4-SUM(AW$5:AW22),0)))</f>
        <v>0</v>
      </c>
      <c r="AY23" s="3">
        <f>MIN((IFERROR($D23-SUM($E23:AW23),0)),(IFERROR(AX$4-SUM(AX$5:AX22),0)))</f>
        <v>0</v>
      </c>
      <c r="AZ23" s="3">
        <f>MIN((IFERROR($D23-SUM($E23:AX23),0)),(IFERROR(AY$4-SUM(AY$5:AY22),0)))</f>
        <v>0</v>
      </c>
      <c r="BA23" s="3">
        <f>MIN((IFERROR($D23-SUM($E23:AY23),0)),(IFERROR(AZ$4-SUM(AZ$5:AZ22),0)))</f>
        <v>0</v>
      </c>
      <c r="BB23" s="3">
        <f>MIN((IFERROR($D23-SUM($E23:AZ23),0)),(IFERROR(BA$4-SUM(BA$5:BA22),0)))</f>
        <v>0</v>
      </c>
      <c r="BC23" s="3">
        <f>MIN((IFERROR($D23-SUM($E23:BA23),0)),(IFERROR(BB$4-SUM(BB$5:BB22),0)))</f>
        <v>0</v>
      </c>
      <c r="BD23" s="3">
        <f>MIN((IFERROR($D23-SUM($E23:BB23),0)),(IFERROR(BC$4-SUM(BC$5:BC22),0)))</f>
        <v>0</v>
      </c>
      <c r="BE23" s="3">
        <f>MIN((IFERROR($D23-SUM($E23:BC23),0)),(IFERROR(BD$4-SUM(BD$5:BD22),0)))</f>
        <v>0</v>
      </c>
      <c r="BF23" s="3">
        <f>MIN((IFERROR($D23-SUM($E23:BD23),0)),(IFERROR(BE$4-SUM(BE$5:BE22),0)))</f>
        <v>0</v>
      </c>
      <c r="BG23" s="3">
        <f>MIN((IFERROR($D23-SUM($E23:BE23),0)),(IFERROR(BF$4-SUM(BF$5:BF22),0)))</f>
        <v>0</v>
      </c>
      <c r="BH23" s="3">
        <f>MIN((IFERROR($D23-SUM($E23:BF23),0)),(IFERROR(BG$4-SUM(BG$5:BG22),0)))</f>
        <v>0</v>
      </c>
      <c r="BI23" s="3">
        <f>MIN((IFERROR($D23-SUM($E23:BG23),0)),(IFERROR(BH$4-SUM(BH$5:BH22),0)))</f>
        <v>0</v>
      </c>
      <c r="BJ23" s="3">
        <f>MIN((IFERROR($D23-SUM($E23:BH23),0)),(IFERROR(BI$4-SUM(BI$5:BI22),0)))</f>
        <v>0</v>
      </c>
      <c r="BK23" s="3">
        <f>MIN((IFERROR($D23-SUM($E23:BI23),0)),(IFERROR(BJ$4-SUM(BJ$5:BJ22),0)))</f>
        <v>0</v>
      </c>
      <c r="BL23" s="3">
        <f>MIN((IFERROR($D23-SUM($E23:BJ23),0)),(IFERROR(BK$4-SUM(BK$5:BK22),0)))</f>
        <v>0</v>
      </c>
      <c r="BM23" s="3">
        <f>MIN((IFERROR($D23-SUM($E23:BK23),0)),(IFERROR(BL$4-SUM(BL$5:BL22),0)))</f>
        <v>0</v>
      </c>
      <c r="BN23" s="3">
        <f>MIN((IFERROR($D23-SUM($E23:BL23),0)),(IFERROR(BM$4-SUM(BM$5:BM22),0)))</f>
        <v>0</v>
      </c>
      <c r="BO23" s="3">
        <f>MIN((IFERROR($D23-SUM($E23:BM23),0)),(IFERROR(BN$4-SUM(BN$5:BN22),0)))</f>
        <v>0</v>
      </c>
      <c r="BP23" s="3">
        <f>MIN((IFERROR($D23-SUM($E23:BN23),0)),(IFERROR(BO$4-SUM(BO$5:BO22),0)))</f>
        <v>0</v>
      </c>
      <c r="BQ23" s="3">
        <f>MIN((IFERROR($D23-SUM($E23:BO23),0)),(IFERROR(BP$4-SUM(BP$5:BP22),0)))</f>
        <v>0</v>
      </c>
      <c r="BR23" s="3">
        <f>MIN((IFERROR($D23-SUM($E23:BP23),0)),(IFERROR(BQ$4-SUM(BQ$5:BQ22),0)))</f>
        <v>0</v>
      </c>
      <c r="BS23" s="3">
        <f>MIN((IFERROR($D23-SUM($E23:BQ23),0)),(IFERROR(BR$4-SUM(BR$5:BR22),0)))</f>
        <v>0</v>
      </c>
      <c r="BT23" s="3">
        <f>MIN((IFERROR($D23-SUM($E23:BR23),0)),(IFERROR(BS$4-SUM(BS$5:BS22),0)))</f>
        <v>0</v>
      </c>
      <c r="BU23" s="3">
        <f>MIN((IFERROR($D23-SUM($E23:BS23),0)),(IFERROR(BT$4-SUM(BT$5:BT22),0)))</f>
        <v>0</v>
      </c>
      <c r="BV23" s="3">
        <f>MIN((IFERROR($D23-SUM($E23:BT23),0)),(IFERROR(BU$4-SUM(BU$5:BU22),0)))</f>
        <v>0</v>
      </c>
      <c r="BW23" s="3">
        <f>MIN((IFERROR($D23-SUM($E23:BU23),0)),(IFERROR(BV$4-SUM(BV$5:BV22),0)))</f>
        <v>0</v>
      </c>
      <c r="BX23" s="3">
        <f>MIN((IFERROR($D23-SUM($E23:BV23),0)),(IFERROR(BW$4-SUM(BW$5:BW22),0)))</f>
        <v>0</v>
      </c>
      <c r="BY23" s="3">
        <f>MIN((IFERROR($D23-SUM($E23:BW23),0)),(IFERROR(BX$4-SUM(BX$5:BX22),0)))</f>
        <v>0</v>
      </c>
      <c r="BZ23" s="3">
        <f>MIN((IFERROR($D23-SUM($E23:BX23),0)),(IFERROR(BY$4-SUM(BY$5:BY22),0)))</f>
        <v>0</v>
      </c>
      <c r="CA23" s="3">
        <f>MIN((IFERROR($D23-SUM($E23:BY23),0)),(IFERROR(BZ$4-SUM(BZ$5:BZ22),0)))</f>
        <v>0</v>
      </c>
      <c r="CB23" s="3">
        <f>MIN((IFERROR($D23-SUM($E23:BZ23),0)),(IFERROR(CA$4-SUM(CA$5:CA22),0)))</f>
        <v>0</v>
      </c>
      <c r="CC23" s="3">
        <f>MIN((IFERROR($D23-SUM($E23:CA23),0)),(IFERROR(CB$4-SUM(CB$5:CB22),0)))</f>
        <v>0</v>
      </c>
      <c r="CD23" s="3">
        <f>MIN((IFERROR($D23-SUM($E23:CB23),0)),(IFERROR(CC$4-SUM(CC$5:CC22),0)))</f>
        <v>0</v>
      </c>
      <c r="CE23" s="3">
        <f>MIN((IFERROR($D23-SUM($E23:CC23),0)),(IFERROR(CD$4-SUM(CD$5:CD22),0)))</f>
        <v>0</v>
      </c>
      <c r="CF23" s="3">
        <f>MIN((IFERROR($D23-SUM($E23:CD23),0)),(IFERROR(CE$4-SUM(CE$5:CE22),0)))</f>
        <v>0</v>
      </c>
      <c r="CG23" s="3">
        <f>MIN((IFERROR($D23-SUM($E23:CE23),0)),(IFERROR(CF$4-SUM(CF$5:CF22),0)))</f>
        <v>0</v>
      </c>
      <c r="CH23" s="3">
        <f>MIN((IFERROR($D23-SUM($E23:CF23),0)),(IFERROR(CG$4-SUM(CG$5:CG22),0)))</f>
        <v>0</v>
      </c>
      <c r="CI23" s="3">
        <f>MIN((IFERROR($D23-SUM($E23:CG23),0)),(IFERROR(CH$4-SUM(CH$5:CH22),0)))</f>
        <v>0</v>
      </c>
      <c r="CJ23" s="3">
        <f>MIN((IFERROR($D23-SUM($E23:CH23),0)),(IFERROR(CI$4-SUM(CI$5:CI22),0)))</f>
        <v>0</v>
      </c>
      <c r="CK23" s="3">
        <f>MIN((IFERROR($D23-SUM($E23:CI23),0)),(IFERROR(CJ$4-SUM(CJ$5:CJ22),0)))</f>
        <v>0</v>
      </c>
      <c r="CL23" s="3">
        <f>MIN((IFERROR($D23-SUM($E23:CJ23),0)),(IFERROR(CK$4-SUM(CK$5:CK22),0)))</f>
        <v>0</v>
      </c>
      <c r="CM23" s="3">
        <f>MIN((IFERROR($D23-SUM($E23:CK23),0)),(IFERROR(CL$4-SUM(CL$5:CL22),0)))</f>
        <v>0</v>
      </c>
      <c r="CN23" s="3">
        <f>MIN((IFERROR($D23-SUM($E23:CL23),0)),(IFERROR(CM$4-SUM(CM$5:CM22),0)))</f>
        <v>0</v>
      </c>
      <c r="CO23" s="3">
        <f>MIN((IFERROR($D23-SUM($E23:CM23),0)),(IFERROR(CN$4-SUM(CN$5:CN22),0)))</f>
        <v>0</v>
      </c>
      <c r="CP23" s="3">
        <f>MIN((IFERROR($D23-SUM($E23:CN23),0)),(IFERROR(CO$4-SUM(CO$5:CO22),0)))</f>
        <v>0</v>
      </c>
      <c r="CQ23" s="3">
        <f>MIN((IFERROR($D23-SUM($E23:CO23),0)),(IFERROR(CP$4-SUM(CP$5:CP22),0)))</f>
        <v>0</v>
      </c>
      <c r="CR23" s="3">
        <f>MIN((IFERROR($D23-SUM($E23:CP23),0)),(IFERROR(CQ$4-SUM(CQ$5:CQ22),0)))</f>
        <v>0</v>
      </c>
      <c r="CS23" s="3">
        <f>MIN((IFERROR($D23-SUM($E23:CQ23),0)),(IFERROR(CR$4-SUM(CR$5:CR22),0)))</f>
        <v>0</v>
      </c>
      <c r="CT23" s="3">
        <f>MIN((IFERROR($D23-SUM($E23:CR23),0)),(IFERROR(CS$4-SUM(CS$5:CS22),0)))</f>
        <v>0</v>
      </c>
      <c r="CU23" s="3">
        <f>MIN((IFERROR($D23-SUM($E23:CS23),0)),(IFERROR(CT$4-SUM(CT$5:CT22),0)))</f>
        <v>0</v>
      </c>
      <c r="CV23" s="3">
        <f>MIN((IFERROR($D23-SUM($E23:CT23),0)),(IFERROR(CU$4-SUM(CU$5:CU22),0)))</f>
        <v>0</v>
      </c>
      <c r="CW23" s="3">
        <f>MIN((IFERROR($D23-SUM($E23:CU23),0)),(IFERROR(CV$4-SUM(CV$5:CV22),0)))</f>
        <v>0</v>
      </c>
      <c r="CX23" s="3">
        <f>MIN((IFERROR($D23-SUM($E23:CV23),0)),(IFERROR(CW$4-SUM(CW$5:CW22),0)))</f>
        <v>0</v>
      </c>
      <c r="CY23" s="3">
        <f>MIN((IFERROR($D23-SUM($E23:CW23),0)),(IFERROR(CX$4-SUM(CX$5:CX22),0)))</f>
        <v>0</v>
      </c>
      <c r="CZ23" s="3">
        <f>MIN((IFERROR($D23-SUM($E23:CX23),0)),(IFERROR(CY$4-SUM(CY$5:CY22),0)))</f>
        <v>0</v>
      </c>
      <c r="DA23" s="3">
        <f>MIN((IFERROR($D23-SUM($E23:CY23),0)),(IFERROR(CZ$4-SUM(CZ$5:CZ22),0)))</f>
        <v>0</v>
      </c>
    </row>
    <row r="24" spans="1:105" x14ac:dyDescent="0.25">
      <c r="A24" s="2">
        <f>ROW()-ROW(FIFO[[#Headers],[Ind]])</f>
        <v>19</v>
      </c>
      <c r="B24" s="10" t="str">
        <f t="array" ref="B24">IFERROR(INDEX(Register[Batch],SMALL(IF(Register[IN Token]=Token,Register[Batch],""),FIFO[[#This Row],[Ind]])),"")</f>
        <v/>
      </c>
      <c r="C24" s="50" t="str">
        <f>IFERROR(VLOOKUP(FIFO[[#This Row],[Batch]],Register[],9),"")</f>
        <v/>
      </c>
      <c r="D24" s="11" t="str">
        <f>IF(FIFO[[#This Row],[Batch]]&lt;&gt;"",IFERROR(VLOOKUP(FIFO[[#This Row],[Batch]],Register[],5),""),"")</f>
        <v/>
      </c>
      <c r="F24" s="3">
        <f>MIN((IFERROR($D24-SUM($E24:E24),0)),(IFERROR(F$4-SUM(F$5:F23),0)))</f>
        <v>0</v>
      </c>
      <c r="G24" s="3">
        <f>MIN((IFERROR($D24-SUM($E24:F24),0)),(IFERROR(G$4-SUM(G$5:G23),0)))</f>
        <v>0</v>
      </c>
      <c r="H24" s="3">
        <f>MIN((IFERROR($D24-SUM($E24:G24),0)),(IFERROR(H$4-SUM(H$5:H23),0)))</f>
        <v>0</v>
      </c>
      <c r="I24" s="3">
        <f>MIN((IFERROR($D24-SUM($E24:H24),0)),(IFERROR(I$4-SUM(I$5:I23),0)))</f>
        <v>0</v>
      </c>
      <c r="J24" s="3">
        <f>MIN((IFERROR($D24-SUM($E24:I24),0)),(IFERROR(J$4-SUM(J$5:J23),0)))</f>
        <v>0</v>
      </c>
      <c r="K24" s="3">
        <f>MIN((IFERROR($D24-SUM($E24:J24),0)),(IFERROR(K$4-SUM(K$5:K23),0)))</f>
        <v>0</v>
      </c>
      <c r="L24" s="3">
        <f>MIN((IFERROR($D24-SUM($E24:K24),0)),(IFERROR(L$4-SUM(L$5:L23),0)))</f>
        <v>0</v>
      </c>
      <c r="M24" s="3">
        <f>MIN((IFERROR($D24-SUM($E24:L24),0)),(IFERROR(M$4-SUM(M$5:M23),0)))</f>
        <v>0</v>
      </c>
      <c r="N24" s="3">
        <f>MIN((IFERROR($D24-SUM($E24:L24),0)),(IFERROR(M$4-SUM(M$5:M23),0)))</f>
        <v>0</v>
      </c>
      <c r="O24" s="3">
        <f>MIN((IFERROR($D24-SUM($E24:M24),0)),(IFERROR(N$4-SUM(N$5:N23),0)))</f>
        <v>0</v>
      </c>
      <c r="P24" s="3">
        <f>MIN((IFERROR($D24-SUM($E24:N24),0)),(IFERROR(O$4-SUM(O$5:O23),0)))</f>
        <v>0</v>
      </c>
      <c r="Q24" s="3">
        <f>MIN((IFERROR($D24-SUM($E24:O24),0)),(IFERROR(P$4-SUM(P$5:P23),0)))</f>
        <v>0</v>
      </c>
      <c r="R24" s="3">
        <f>MIN((IFERROR($D24-SUM($E24:P24),0)),(IFERROR(Q$4-SUM(Q$5:Q23),0)))</f>
        <v>0</v>
      </c>
      <c r="S24" s="3">
        <f>MIN((IFERROR($D24-SUM($E24:Q24),0)),(IFERROR(R$4-SUM(R$5:R23),0)))</f>
        <v>0</v>
      </c>
      <c r="T24" s="3">
        <f>MIN((IFERROR($D24-SUM($E24:R24),0)),(IFERROR(S$4-SUM(S$5:S23),0)))</f>
        <v>0</v>
      </c>
      <c r="U24" s="3">
        <f>MIN((IFERROR($D24-SUM($E24:S24),0)),(IFERROR(T$4-SUM(T$5:T23),0)))</f>
        <v>0</v>
      </c>
      <c r="V24" s="3">
        <f>MIN((IFERROR($D24-SUM($E24:T24),0)),(IFERROR(U$4-SUM(U$5:U23),0)))</f>
        <v>0</v>
      </c>
      <c r="W24" s="3">
        <f>MIN((IFERROR($D24-SUM($E24:U24),0)),(IFERROR(V$4-SUM(V$5:V23),0)))</f>
        <v>0</v>
      </c>
      <c r="X24" s="3">
        <f>MIN((IFERROR($D24-SUM($E24:V24),0)),(IFERROR(W$4-SUM(W$5:W23),0)))</f>
        <v>0</v>
      </c>
      <c r="Y24" s="3">
        <f>MIN((IFERROR($D24-SUM($E24:W24),0)),(IFERROR(X$4-SUM(X$5:X23),0)))</f>
        <v>0</v>
      </c>
      <c r="Z24" s="3">
        <f>MIN((IFERROR($D24-SUM($E24:X24),0)),(IFERROR(Y$4-SUM(Y$5:Y23),0)))</f>
        <v>0</v>
      </c>
      <c r="AA24" s="3">
        <f>MIN((IFERROR($D24-SUM($E24:Y24),0)),(IFERROR(Z$4-SUM(Z$5:Z23),0)))</f>
        <v>0</v>
      </c>
      <c r="AB24" s="3">
        <f>MIN((IFERROR($D24-SUM($E24:Z24),0)),(IFERROR(AA$4-SUM(AA$5:AA23),0)))</f>
        <v>0</v>
      </c>
      <c r="AC24" s="3">
        <f>MIN((IFERROR($D24-SUM($E24:AA24),0)),(IFERROR(AB$4-SUM(AB$5:AB23),0)))</f>
        <v>0</v>
      </c>
      <c r="AD24" s="3">
        <f>MIN((IFERROR($D24-SUM($E24:AB24),0)),(IFERROR(AC$4-SUM(AC$5:AC23),0)))</f>
        <v>0</v>
      </c>
      <c r="AE24" s="3">
        <f>MIN((IFERROR($D24-SUM($E24:AC24),0)),(IFERROR(AD$4-SUM(AD$5:AD23),0)))</f>
        <v>0</v>
      </c>
      <c r="AF24" s="3">
        <f>MIN((IFERROR($D24-SUM($E24:AD24),0)),(IFERROR(AE$4-SUM(AE$5:AE23),0)))</f>
        <v>0</v>
      </c>
      <c r="AG24" s="3">
        <f>MIN((IFERROR($D24-SUM($E24:AE24),0)),(IFERROR(AF$4-SUM(AF$5:AF23),0)))</f>
        <v>0</v>
      </c>
      <c r="AH24" s="3">
        <f>MIN((IFERROR($D24-SUM($E24:AF24),0)),(IFERROR(AG$4-SUM(AG$5:AG23),0)))</f>
        <v>0</v>
      </c>
      <c r="AI24" s="3">
        <f>MIN((IFERROR($D24-SUM($E24:AG24),0)),(IFERROR(AH$4-SUM(AH$5:AH23),0)))</f>
        <v>0</v>
      </c>
      <c r="AJ24" s="3">
        <f>MIN((IFERROR($D24-SUM($E24:AH24),0)),(IFERROR(AI$4-SUM(AI$5:AI23),0)))</f>
        <v>0</v>
      </c>
      <c r="AK24" s="3">
        <f>MIN((IFERROR($D24-SUM($E24:AI24),0)),(IFERROR(AJ$4-SUM(AJ$5:AJ23),0)))</f>
        <v>0</v>
      </c>
      <c r="AL24" s="3">
        <f>MIN((IFERROR($D24-SUM($E24:AJ24),0)),(IFERROR(AK$4-SUM(AK$5:AK23),0)))</f>
        <v>0</v>
      </c>
      <c r="AM24" s="3">
        <f>MIN((IFERROR($D24-SUM($E24:AK24),0)),(IFERROR(AL$4-SUM(AL$5:AL23),0)))</f>
        <v>0</v>
      </c>
      <c r="AN24" s="3">
        <f>MIN((IFERROR($D24-SUM($E24:AL24),0)),(IFERROR(AM$4-SUM(AM$5:AM23),0)))</f>
        <v>0</v>
      </c>
      <c r="AO24" s="3">
        <f>MIN((IFERROR($D24-SUM($E24:AM24),0)),(IFERROR(AN$4-SUM(AN$5:AN23),0)))</f>
        <v>0</v>
      </c>
      <c r="AP24" s="3">
        <f>MIN((IFERROR($D24-SUM($E24:AN24),0)),(IFERROR(AO$4-SUM(AO$5:AO23),0)))</f>
        <v>0</v>
      </c>
      <c r="AQ24" s="3">
        <f>MIN((IFERROR($D24-SUM($E24:AO24),0)),(IFERROR(AP$4-SUM(AP$5:AP23),0)))</f>
        <v>0</v>
      </c>
      <c r="AR24" s="3">
        <f>MIN((IFERROR($D24-SUM($E24:AP24),0)),(IFERROR(AQ$4-SUM(AQ$5:AQ23),0)))</f>
        <v>0</v>
      </c>
      <c r="AS24" s="3">
        <f>MIN((IFERROR($D24-SUM($E24:AQ24),0)),(IFERROR(AR$4-SUM(AR$5:AR23),0)))</f>
        <v>0</v>
      </c>
      <c r="AT24" s="3">
        <f>MIN((IFERROR($D24-SUM($E24:AR24),0)),(IFERROR(AS$4-SUM(AS$5:AS23),0)))</f>
        <v>0</v>
      </c>
      <c r="AU24" s="3">
        <f>MIN((IFERROR($D24-SUM($E24:AS24),0)),(IFERROR(AT$4-SUM(AT$5:AT23),0)))</f>
        <v>0</v>
      </c>
      <c r="AV24" s="3">
        <f>MIN((IFERROR($D24-SUM($E24:AT24),0)),(IFERROR(AU$4-SUM(AU$5:AU23),0)))</f>
        <v>0</v>
      </c>
      <c r="AW24" s="3">
        <f>MIN((IFERROR($D24-SUM($E24:AU24),0)),(IFERROR(AV$4-SUM(AV$5:AV23),0)))</f>
        <v>0</v>
      </c>
      <c r="AX24" s="3">
        <f>MIN((IFERROR($D24-SUM($E24:AV24),0)),(IFERROR(AW$4-SUM(AW$5:AW23),0)))</f>
        <v>0</v>
      </c>
      <c r="AY24" s="3">
        <f>MIN((IFERROR($D24-SUM($E24:AW24),0)),(IFERROR(AX$4-SUM(AX$5:AX23),0)))</f>
        <v>0</v>
      </c>
      <c r="AZ24" s="3">
        <f>MIN((IFERROR($D24-SUM($E24:AX24),0)),(IFERROR(AY$4-SUM(AY$5:AY23),0)))</f>
        <v>0</v>
      </c>
      <c r="BA24" s="3">
        <f>MIN((IFERROR($D24-SUM($E24:AY24),0)),(IFERROR(AZ$4-SUM(AZ$5:AZ23),0)))</f>
        <v>0</v>
      </c>
      <c r="BB24" s="3">
        <f>MIN((IFERROR($D24-SUM($E24:AZ24),0)),(IFERROR(BA$4-SUM(BA$5:BA23),0)))</f>
        <v>0</v>
      </c>
      <c r="BC24" s="3">
        <f>MIN((IFERROR($D24-SUM($E24:BA24),0)),(IFERROR(BB$4-SUM(BB$5:BB23),0)))</f>
        <v>0</v>
      </c>
      <c r="BD24" s="3">
        <f>MIN((IFERROR($D24-SUM($E24:BB24),0)),(IFERROR(BC$4-SUM(BC$5:BC23),0)))</f>
        <v>0</v>
      </c>
      <c r="BE24" s="3">
        <f>MIN((IFERROR($D24-SUM($E24:BC24),0)),(IFERROR(BD$4-SUM(BD$5:BD23),0)))</f>
        <v>0</v>
      </c>
      <c r="BF24" s="3">
        <f>MIN((IFERROR($D24-SUM($E24:BD24),0)),(IFERROR(BE$4-SUM(BE$5:BE23),0)))</f>
        <v>0</v>
      </c>
      <c r="BG24" s="3">
        <f>MIN((IFERROR($D24-SUM($E24:BE24),0)),(IFERROR(BF$4-SUM(BF$5:BF23),0)))</f>
        <v>0</v>
      </c>
      <c r="BH24" s="3">
        <f>MIN((IFERROR($D24-SUM($E24:BF24),0)),(IFERROR(BG$4-SUM(BG$5:BG23),0)))</f>
        <v>0</v>
      </c>
      <c r="BI24" s="3">
        <f>MIN((IFERROR($D24-SUM($E24:BG24),0)),(IFERROR(BH$4-SUM(BH$5:BH23),0)))</f>
        <v>0</v>
      </c>
      <c r="BJ24" s="3">
        <f>MIN((IFERROR($D24-SUM($E24:BH24),0)),(IFERROR(BI$4-SUM(BI$5:BI23),0)))</f>
        <v>0</v>
      </c>
      <c r="BK24" s="3">
        <f>MIN((IFERROR($D24-SUM($E24:BI24),0)),(IFERROR(BJ$4-SUM(BJ$5:BJ23),0)))</f>
        <v>0</v>
      </c>
      <c r="BL24" s="3">
        <f>MIN((IFERROR($D24-SUM($E24:BJ24),0)),(IFERROR(BK$4-SUM(BK$5:BK23),0)))</f>
        <v>0</v>
      </c>
      <c r="BM24" s="3">
        <f>MIN((IFERROR($D24-SUM($E24:BK24),0)),(IFERROR(BL$4-SUM(BL$5:BL23),0)))</f>
        <v>0</v>
      </c>
      <c r="BN24" s="3">
        <f>MIN((IFERROR($D24-SUM($E24:BL24),0)),(IFERROR(BM$4-SUM(BM$5:BM23),0)))</f>
        <v>0</v>
      </c>
      <c r="BO24" s="3">
        <f>MIN((IFERROR($D24-SUM($E24:BM24),0)),(IFERROR(BN$4-SUM(BN$5:BN23),0)))</f>
        <v>0</v>
      </c>
      <c r="BP24" s="3">
        <f>MIN((IFERROR($D24-SUM($E24:BN24),0)),(IFERROR(BO$4-SUM(BO$5:BO23),0)))</f>
        <v>0</v>
      </c>
      <c r="BQ24" s="3">
        <f>MIN((IFERROR($D24-SUM($E24:BO24),0)),(IFERROR(BP$4-SUM(BP$5:BP23),0)))</f>
        <v>0</v>
      </c>
      <c r="BR24" s="3">
        <f>MIN((IFERROR($D24-SUM($E24:BP24),0)),(IFERROR(BQ$4-SUM(BQ$5:BQ23),0)))</f>
        <v>0</v>
      </c>
      <c r="BS24" s="3">
        <f>MIN((IFERROR($D24-SUM($E24:BQ24),0)),(IFERROR(BR$4-SUM(BR$5:BR23),0)))</f>
        <v>0</v>
      </c>
      <c r="BT24" s="3">
        <f>MIN((IFERROR($D24-SUM($E24:BR24),0)),(IFERROR(BS$4-SUM(BS$5:BS23),0)))</f>
        <v>0</v>
      </c>
      <c r="BU24" s="3">
        <f>MIN((IFERROR($D24-SUM($E24:BS24),0)),(IFERROR(BT$4-SUM(BT$5:BT23),0)))</f>
        <v>0</v>
      </c>
      <c r="BV24" s="3">
        <f>MIN((IFERROR($D24-SUM($E24:BT24),0)),(IFERROR(BU$4-SUM(BU$5:BU23),0)))</f>
        <v>0</v>
      </c>
      <c r="BW24" s="3">
        <f>MIN((IFERROR($D24-SUM($E24:BU24),0)),(IFERROR(BV$4-SUM(BV$5:BV23),0)))</f>
        <v>0</v>
      </c>
      <c r="BX24" s="3">
        <f>MIN((IFERROR($D24-SUM($E24:BV24),0)),(IFERROR(BW$4-SUM(BW$5:BW23),0)))</f>
        <v>0</v>
      </c>
      <c r="BY24" s="3">
        <f>MIN((IFERROR($D24-SUM($E24:BW24),0)),(IFERROR(BX$4-SUM(BX$5:BX23),0)))</f>
        <v>0</v>
      </c>
      <c r="BZ24" s="3">
        <f>MIN((IFERROR($D24-SUM($E24:BX24),0)),(IFERROR(BY$4-SUM(BY$5:BY23),0)))</f>
        <v>0</v>
      </c>
      <c r="CA24" s="3">
        <f>MIN((IFERROR($D24-SUM($E24:BY24),0)),(IFERROR(BZ$4-SUM(BZ$5:BZ23),0)))</f>
        <v>0</v>
      </c>
      <c r="CB24" s="3">
        <f>MIN((IFERROR($D24-SUM($E24:BZ24),0)),(IFERROR(CA$4-SUM(CA$5:CA23),0)))</f>
        <v>0</v>
      </c>
      <c r="CC24" s="3">
        <f>MIN((IFERROR($D24-SUM($E24:CA24),0)),(IFERROR(CB$4-SUM(CB$5:CB23),0)))</f>
        <v>0</v>
      </c>
      <c r="CD24" s="3">
        <f>MIN((IFERROR($D24-SUM($E24:CB24),0)),(IFERROR(CC$4-SUM(CC$5:CC23),0)))</f>
        <v>0</v>
      </c>
      <c r="CE24" s="3">
        <f>MIN((IFERROR($D24-SUM($E24:CC24),0)),(IFERROR(CD$4-SUM(CD$5:CD23),0)))</f>
        <v>0</v>
      </c>
      <c r="CF24" s="3">
        <f>MIN((IFERROR($D24-SUM($E24:CD24),0)),(IFERROR(CE$4-SUM(CE$5:CE23),0)))</f>
        <v>0</v>
      </c>
      <c r="CG24" s="3">
        <f>MIN((IFERROR($D24-SUM($E24:CE24),0)),(IFERROR(CF$4-SUM(CF$5:CF23),0)))</f>
        <v>0</v>
      </c>
      <c r="CH24" s="3">
        <f>MIN((IFERROR($D24-SUM($E24:CF24),0)),(IFERROR(CG$4-SUM(CG$5:CG23),0)))</f>
        <v>0</v>
      </c>
      <c r="CI24" s="3">
        <f>MIN((IFERROR($D24-SUM($E24:CG24),0)),(IFERROR(CH$4-SUM(CH$5:CH23),0)))</f>
        <v>0</v>
      </c>
      <c r="CJ24" s="3">
        <f>MIN((IFERROR($D24-SUM($E24:CH24),0)),(IFERROR(CI$4-SUM(CI$5:CI23),0)))</f>
        <v>0</v>
      </c>
      <c r="CK24" s="3">
        <f>MIN((IFERROR($D24-SUM($E24:CI24),0)),(IFERROR(CJ$4-SUM(CJ$5:CJ23),0)))</f>
        <v>0</v>
      </c>
      <c r="CL24" s="3">
        <f>MIN((IFERROR($D24-SUM($E24:CJ24),0)),(IFERROR(CK$4-SUM(CK$5:CK23),0)))</f>
        <v>0</v>
      </c>
      <c r="CM24" s="3">
        <f>MIN((IFERROR($D24-SUM($E24:CK24),0)),(IFERROR(CL$4-SUM(CL$5:CL23),0)))</f>
        <v>0</v>
      </c>
      <c r="CN24" s="3">
        <f>MIN((IFERROR($D24-SUM($E24:CL24),0)),(IFERROR(CM$4-SUM(CM$5:CM23),0)))</f>
        <v>0</v>
      </c>
      <c r="CO24" s="3">
        <f>MIN((IFERROR($D24-SUM($E24:CM24),0)),(IFERROR(CN$4-SUM(CN$5:CN23),0)))</f>
        <v>0</v>
      </c>
      <c r="CP24" s="3">
        <f>MIN((IFERROR($D24-SUM($E24:CN24),0)),(IFERROR(CO$4-SUM(CO$5:CO23),0)))</f>
        <v>0</v>
      </c>
      <c r="CQ24" s="3">
        <f>MIN((IFERROR($D24-SUM($E24:CO24),0)),(IFERROR(CP$4-SUM(CP$5:CP23),0)))</f>
        <v>0</v>
      </c>
      <c r="CR24" s="3">
        <f>MIN((IFERROR($D24-SUM($E24:CP24),0)),(IFERROR(CQ$4-SUM(CQ$5:CQ23),0)))</f>
        <v>0</v>
      </c>
      <c r="CS24" s="3">
        <f>MIN((IFERROR($D24-SUM($E24:CQ24),0)),(IFERROR(CR$4-SUM(CR$5:CR23),0)))</f>
        <v>0</v>
      </c>
      <c r="CT24" s="3">
        <f>MIN((IFERROR($D24-SUM($E24:CR24),0)),(IFERROR(CS$4-SUM(CS$5:CS23),0)))</f>
        <v>0</v>
      </c>
      <c r="CU24" s="3">
        <f>MIN((IFERROR($D24-SUM($E24:CS24),0)),(IFERROR(CT$4-SUM(CT$5:CT23),0)))</f>
        <v>0</v>
      </c>
      <c r="CV24" s="3">
        <f>MIN((IFERROR($D24-SUM($E24:CT24),0)),(IFERROR(CU$4-SUM(CU$5:CU23),0)))</f>
        <v>0</v>
      </c>
      <c r="CW24" s="3">
        <f>MIN((IFERROR($D24-SUM($E24:CU24),0)),(IFERROR(CV$4-SUM(CV$5:CV23),0)))</f>
        <v>0</v>
      </c>
      <c r="CX24" s="3">
        <f>MIN((IFERROR($D24-SUM($E24:CV24),0)),(IFERROR(CW$4-SUM(CW$5:CW23),0)))</f>
        <v>0</v>
      </c>
      <c r="CY24" s="3">
        <f>MIN((IFERROR($D24-SUM($E24:CW24),0)),(IFERROR(CX$4-SUM(CX$5:CX23),0)))</f>
        <v>0</v>
      </c>
      <c r="CZ24" s="3">
        <f>MIN((IFERROR($D24-SUM($E24:CX24),0)),(IFERROR(CY$4-SUM(CY$5:CY23),0)))</f>
        <v>0</v>
      </c>
      <c r="DA24" s="3">
        <f>MIN((IFERROR($D24-SUM($E24:CY24),0)),(IFERROR(CZ$4-SUM(CZ$5:CZ23),0)))</f>
        <v>0</v>
      </c>
    </row>
    <row r="25" spans="1:105" x14ac:dyDescent="0.25">
      <c r="A25" s="2">
        <f>ROW()-ROW(FIFO[[#Headers],[Ind]])</f>
        <v>20</v>
      </c>
      <c r="B25" s="10" t="str">
        <f t="array" ref="B25">IFERROR(INDEX(Register[Batch],SMALL(IF(Register[IN Token]=Token,Register[Batch],""),FIFO[[#This Row],[Ind]])),"")</f>
        <v/>
      </c>
      <c r="C25" s="50" t="str">
        <f>IFERROR(VLOOKUP(FIFO[[#This Row],[Batch]],Register[],9),"")</f>
        <v/>
      </c>
      <c r="D25" s="11" t="str">
        <f>IF(FIFO[[#This Row],[Batch]]&lt;&gt;"",IFERROR(VLOOKUP(FIFO[[#This Row],[Batch]],Register[],5),""),"")</f>
        <v/>
      </c>
      <c r="F25" s="3">
        <f>MIN((IFERROR($D25-SUM($E25:E25),0)),(IFERROR(F$4-SUM(F$5:F24),0)))</f>
        <v>0</v>
      </c>
      <c r="G25" s="3">
        <f>MIN((IFERROR($D25-SUM($E25:F25),0)),(IFERROR(G$4-SUM(G$5:G24),0)))</f>
        <v>0</v>
      </c>
      <c r="H25" s="3">
        <f>MIN((IFERROR($D25-SUM($E25:G25),0)),(IFERROR(H$4-SUM(H$5:H24),0)))</f>
        <v>0</v>
      </c>
      <c r="I25" s="3">
        <f>MIN((IFERROR($D25-SUM($E25:H25),0)),(IFERROR(I$4-SUM(I$5:I24),0)))</f>
        <v>0</v>
      </c>
      <c r="J25" s="3">
        <f>MIN((IFERROR($D25-SUM($E25:I25),0)),(IFERROR(J$4-SUM(J$5:J24),0)))</f>
        <v>0</v>
      </c>
      <c r="K25" s="3">
        <f>MIN((IFERROR($D25-SUM($E25:J25),0)),(IFERROR(K$4-SUM(K$5:K24),0)))</f>
        <v>0</v>
      </c>
      <c r="L25" s="3">
        <f>MIN((IFERROR($D25-SUM($E25:K25),0)),(IFERROR(L$4-SUM(L$5:L24),0)))</f>
        <v>0</v>
      </c>
      <c r="M25" s="3">
        <f>MIN((IFERROR($D25-SUM($E25:L25),0)),(IFERROR(M$4-SUM(M$5:M24),0)))</f>
        <v>0</v>
      </c>
      <c r="N25" s="3">
        <f>MIN((IFERROR($D25-SUM($E25:L25),0)),(IFERROR(M$4-SUM(M$5:M24),0)))</f>
        <v>0</v>
      </c>
      <c r="O25" s="3">
        <f>MIN((IFERROR($D25-SUM($E25:M25),0)),(IFERROR(N$4-SUM(N$5:N24),0)))</f>
        <v>0</v>
      </c>
      <c r="P25" s="3">
        <f>MIN((IFERROR($D25-SUM($E25:N25),0)),(IFERROR(O$4-SUM(O$5:O24),0)))</f>
        <v>0</v>
      </c>
      <c r="Q25" s="3">
        <f>MIN((IFERROR($D25-SUM($E25:O25),0)),(IFERROR(P$4-SUM(P$5:P24),0)))</f>
        <v>0</v>
      </c>
      <c r="R25" s="3">
        <f>MIN((IFERROR($D25-SUM($E25:P25),0)),(IFERROR(Q$4-SUM(Q$5:Q24),0)))</f>
        <v>0</v>
      </c>
      <c r="S25" s="3">
        <f>MIN((IFERROR($D25-SUM($E25:Q25),0)),(IFERROR(R$4-SUM(R$5:R24),0)))</f>
        <v>0</v>
      </c>
      <c r="T25" s="3">
        <f>MIN((IFERROR($D25-SUM($E25:R25),0)),(IFERROR(S$4-SUM(S$5:S24),0)))</f>
        <v>0</v>
      </c>
      <c r="U25" s="3">
        <f>MIN((IFERROR($D25-SUM($E25:S25),0)),(IFERROR(T$4-SUM(T$5:T24),0)))</f>
        <v>0</v>
      </c>
      <c r="V25" s="3">
        <f>MIN((IFERROR($D25-SUM($E25:T25),0)),(IFERROR(U$4-SUM(U$5:U24),0)))</f>
        <v>0</v>
      </c>
      <c r="W25" s="3">
        <f>MIN((IFERROR($D25-SUM($E25:U25),0)),(IFERROR(V$4-SUM(V$5:V24),0)))</f>
        <v>0</v>
      </c>
      <c r="X25" s="3">
        <f>MIN((IFERROR($D25-SUM($E25:V25),0)),(IFERROR(W$4-SUM(W$5:W24),0)))</f>
        <v>0</v>
      </c>
      <c r="Y25" s="3">
        <f>MIN((IFERROR($D25-SUM($E25:W25),0)),(IFERROR(X$4-SUM(X$5:X24),0)))</f>
        <v>0</v>
      </c>
      <c r="Z25" s="3">
        <f>MIN((IFERROR($D25-SUM($E25:X25),0)),(IFERROR(Y$4-SUM(Y$5:Y24),0)))</f>
        <v>0</v>
      </c>
      <c r="AA25" s="3">
        <f>MIN((IFERROR($D25-SUM($E25:Y25),0)),(IFERROR(Z$4-SUM(Z$5:Z24),0)))</f>
        <v>0</v>
      </c>
      <c r="AB25" s="3">
        <f>MIN((IFERROR($D25-SUM($E25:Z25),0)),(IFERROR(AA$4-SUM(AA$5:AA24),0)))</f>
        <v>0</v>
      </c>
      <c r="AC25" s="3">
        <f>MIN((IFERROR($D25-SUM($E25:AA25),0)),(IFERROR(AB$4-SUM(AB$5:AB24),0)))</f>
        <v>0</v>
      </c>
      <c r="AD25" s="3">
        <f>MIN((IFERROR($D25-SUM($E25:AB25),0)),(IFERROR(AC$4-SUM(AC$5:AC24),0)))</f>
        <v>0</v>
      </c>
      <c r="AE25" s="3">
        <f>MIN((IFERROR($D25-SUM($E25:AC25),0)),(IFERROR(AD$4-SUM(AD$5:AD24),0)))</f>
        <v>0</v>
      </c>
      <c r="AF25" s="3">
        <f>MIN((IFERROR($D25-SUM($E25:AD25),0)),(IFERROR(AE$4-SUM(AE$5:AE24),0)))</f>
        <v>0</v>
      </c>
      <c r="AG25" s="3">
        <f>MIN((IFERROR($D25-SUM($E25:AE25),0)),(IFERROR(AF$4-SUM(AF$5:AF24),0)))</f>
        <v>0</v>
      </c>
      <c r="AH25" s="3">
        <f>MIN((IFERROR($D25-SUM($E25:AF25),0)),(IFERROR(AG$4-SUM(AG$5:AG24),0)))</f>
        <v>0</v>
      </c>
      <c r="AI25" s="3">
        <f>MIN((IFERROR($D25-SUM($E25:AG25),0)),(IFERROR(AH$4-SUM(AH$5:AH24),0)))</f>
        <v>0</v>
      </c>
      <c r="AJ25" s="3">
        <f>MIN((IFERROR($D25-SUM($E25:AH25),0)),(IFERROR(AI$4-SUM(AI$5:AI24),0)))</f>
        <v>0</v>
      </c>
      <c r="AK25" s="3">
        <f>MIN((IFERROR($D25-SUM($E25:AI25),0)),(IFERROR(AJ$4-SUM(AJ$5:AJ24),0)))</f>
        <v>0</v>
      </c>
      <c r="AL25" s="3">
        <f>MIN((IFERROR($D25-SUM($E25:AJ25),0)),(IFERROR(AK$4-SUM(AK$5:AK24),0)))</f>
        <v>0</v>
      </c>
      <c r="AM25" s="3">
        <f>MIN((IFERROR($D25-SUM($E25:AK25),0)),(IFERROR(AL$4-SUM(AL$5:AL24),0)))</f>
        <v>0</v>
      </c>
      <c r="AN25" s="3">
        <f>MIN((IFERROR($D25-SUM($E25:AL25),0)),(IFERROR(AM$4-SUM(AM$5:AM24),0)))</f>
        <v>0</v>
      </c>
      <c r="AO25" s="3">
        <f>MIN((IFERROR($D25-SUM($E25:AM25),0)),(IFERROR(AN$4-SUM(AN$5:AN24),0)))</f>
        <v>0</v>
      </c>
      <c r="AP25" s="3">
        <f>MIN((IFERROR($D25-SUM($E25:AN25),0)),(IFERROR(AO$4-SUM(AO$5:AO24),0)))</f>
        <v>0</v>
      </c>
      <c r="AQ25" s="3">
        <f>MIN((IFERROR($D25-SUM($E25:AO25),0)),(IFERROR(AP$4-SUM(AP$5:AP24),0)))</f>
        <v>0</v>
      </c>
      <c r="AR25" s="3">
        <f>MIN((IFERROR($D25-SUM($E25:AP25),0)),(IFERROR(AQ$4-SUM(AQ$5:AQ24),0)))</f>
        <v>0</v>
      </c>
      <c r="AS25" s="3">
        <f>MIN((IFERROR($D25-SUM($E25:AQ25),0)),(IFERROR(AR$4-SUM(AR$5:AR24),0)))</f>
        <v>0</v>
      </c>
      <c r="AT25" s="3">
        <f>MIN((IFERROR($D25-SUM($E25:AR25),0)),(IFERROR(AS$4-SUM(AS$5:AS24),0)))</f>
        <v>0</v>
      </c>
      <c r="AU25" s="3">
        <f>MIN((IFERROR($D25-SUM($E25:AS25),0)),(IFERROR(AT$4-SUM(AT$5:AT24),0)))</f>
        <v>0</v>
      </c>
      <c r="AV25" s="3">
        <f>MIN((IFERROR($D25-SUM($E25:AT25),0)),(IFERROR(AU$4-SUM(AU$5:AU24),0)))</f>
        <v>0</v>
      </c>
      <c r="AW25" s="3">
        <f>MIN((IFERROR($D25-SUM($E25:AU25),0)),(IFERROR(AV$4-SUM(AV$5:AV24),0)))</f>
        <v>0</v>
      </c>
      <c r="AX25" s="3">
        <f>MIN((IFERROR($D25-SUM($E25:AV25),0)),(IFERROR(AW$4-SUM(AW$5:AW24),0)))</f>
        <v>0</v>
      </c>
      <c r="AY25" s="3">
        <f>MIN((IFERROR($D25-SUM($E25:AW25),0)),(IFERROR(AX$4-SUM(AX$5:AX24),0)))</f>
        <v>0</v>
      </c>
      <c r="AZ25" s="3">
        <f>MIN((IFERROR($D25-SUM($E25:AX25),0)),(IFERROR(AY$4-SUM(AY$5:AY24),0)))</f>
        <v>0</v>
      </c>
      <c r="BA25" s="3">
        <f>MIN((IFERROR($D25-SUM($E25:AY25),0)),(IFERROR(AZ$4-SUM(AZ$5:AZ24),0)))</f>
        <v>0</v>
      </c>
      <c r="BB25" s="3">
        <f>MIN((IFERROR($D25-SUM($E25:AZ25),0)),(IFERROR(BA$4-SUM(BA$5:BA24),0)))</f>
        <v>0</v>
      </c>
      <c r="BC25" s="3">
        <f>MIN((IFERROR($D25-SUM($E25:BA25),0)),(IFERROR(BB$4-SUM(BB$5:BB24),0)))</f>
        <v>0</v>
      </c>
      <c r="BD25" s="3">
        <f>MIN((IFERROR($D25-SUM($E25:BB25),0)),(IFERROR(BC$4-SUM(BC$5:BC24),0)))</f>
        <v>0</v>
      </c>
      <c r="BE25" s="3">
        <f>MIN((IFERROR($D25-SUM($E25:BC25),0)),(IFERROR(BD$4-SUM(BD$5:BD24),0)))</f>
        <v>0</v>
      </c>
      <c r="BF25" s="3">
        <f>MIN((IFERROR($D25-SUM($E25:BD25),0)),(IFERROR(BE$4-SUM(BE$5:BE24),0)))</f>
        <v>0</v>
      </c>
      <c r="BG25" s="3">
        <f>MIN((IFERROR($D25-SUM($E25:BE25),0)),(IFERROR(BF$4-SUM(BF$5:BF24),0)))</f>
        <v>0</v>
      </c>
      <c r="BH25" s="3">
        <f>MIN((IFERROR($D25-SUM($E25:BF25),0)),(IFERROR(BG$4-SUM(BG$5:BG24),0)))</f>
        <v>0</v>
      </c>
      <c r="BI25" s="3">
        <f>MIN((IFERROR($D25-SUM($E25:BG25),0)),(IFERROR(BH$4-SUM(BH$5:BH24),0)))</f>
        <v>0</v>
      </c>
      <c r="BJ25" s="3">
        <f>MIN((IFERROR($D25-SUM($E25:BH25),0)),(IFERROR(BI$4-SUM(BI$5:BI24),0)))</f>
        <v>0</v>
      </c>
      <c r="BK25" s="3">
        <f>MIN((IFERROR($D25-SUM($E25:BI25),0)),(IFERROR(BJ$4-SUM(BJ$5:BJ24),0)))</f>
        <v>0</v>
      </c>
      <c r="BL25" s="3">
        <f>MIN((IFERROR($D25-SUM($E25:BJ25),0)),(IFERROR(BK$4-SUM(BK$5:BK24),0)))</f>
        <v>0</v>
      </c>
      <c r="BM25" s="3">
        <f>MIN((IFERROR($D25-SUM($E25:BK25),0)),(IFERROR(BL$4-SUM(BL$5:BL24),0)))</f>
        <v>0</v>
      </c>
      <c r="BN25" s="3">
        <f>MIN((IFERROR($D25-SUM($E25:BL25),0)),(IFERROR(BM$4-SUM(BM$5:BM24),0)))</f>
        <v>0</v>
      </c>
      <c r="BO25" s="3">
        <f>MIN((IFERROR($D25-SUM($E25:BM25),0)),(IFERROR(BN$4-SUM(BN$5:BN24),0)))</f>
        <v>0</v>
      </c>
      <c r="BP25" s="3">
        <f>MIN((IFERROR($D25-SUM($E25:BN25),0)),(IFERROR(BO$4-SUM(BO$5:BO24),0)))</f>
        <v>0</v>
      </c>
      <c r="BQ25" s="3">
        <f>MIN((IFERROR($D25-SUM($E25:BO25),0)),(IFERROR(BP$4-SUM(BP$5:BP24),0)))</f>
        <v>0</v>
      </c>
      <c r="BR25" s="3">
        <f>MIN((IFERROR($D25-SUM($E25:BP25),0)),(IFERROR(BQ$4-SUM(BQ$5:BQ24),0)))</f>
        <v>0</v>
      </c>
      <c r="BS25" s="3">
        <f>MIN((IFERROR($D25-SUM($E25:BQ25),0)),(IFERROR(BR$4-SUM(BR$5:BR24),0)))</f>
        <v>0</v>
      </c>
      <c r="BT25" s="3">
        <f>MIN((IFERROR($D25-SUM($E25:BR25),0)),(IFERROR(BS$4-SUM(BS$5:BS24),0)))</f>
        <v>0</v>
      </c>
      <c r="BU25" s="3">
        <f>MIN((IFERROR($D25-SUM($E25:BS25),0)),(IFERROR(BT$4-SUM(BT$5:BT24),0)))</f>
        <v>0</v>
      </c>
      <c r="BV25" s="3">
        <f>MIN((IFERROR($D25-SUM($E25:BT25),0)),(IFERROR(BU$4-SUM(BU$5:BU24),0)))</f>
        <v>0</v>
      </c>
      <c r="BW25" s="3">
        <f>MIN((IFERROR($D25-SUM($E25:BU25),0)),(IFERROR(BV$4-SUM(BV$5:BV24),0)))</f>
        <v>0</v>
      </c>
      <c r="BX25" s="3">
        <f>MIN((IFERROR($D25-SUM($E25:BV25),0)),(IFERROR(BW$4-SUM(BW$5:BW24),0)))</f>
        <v>0</v>
      </c>
      <c r="BY25" s="3">
        <f>MIN((IFERROR($D25-SUM($E25:BW25),0)),(IFERROR(BX$4-SUM(BX$5:BX24),0)))</f>
        <v>0</v>
      </c>
      <c r="BZ25" s="3">
        <f>MIN((IFERROR($D25-SUM($E25:BX25),0)),(IFERROR(BY$4-SUM(BY$5:BY24),0)))</f>
        <v>0</v>
      </c>
      <c r="CA25" s="3">
        <f>MIN((IFERROR($D25-SUM($E25:BY25),0)),(IFERROR(BZ$4-SUM(BZ$5:BZ24),0)))</f>
        <v>0</v>
      </c>
      <c r="CB25" s="3">
        <f>MIN((IFERROR($D25-SUM($E25:BZ25),0)),(IFERROR(CA$4-SUM(CA$5:CA24),0)))</f>
        <v>0</v>
      </c>
      <c r="CC25" s="3">
        <f>MIN((IFERROR($D25-SUM($E25:CA25),0)),(IFERROR(CB$4-SUM(CB$5:CB24),0)))</f>
        <v>0</v>
      </c>
      <c r="CD25" s="3">
        <f>MIN((IFERROR($D25-SUM($E25:CB25),0)),(IFERROR(CC$4-SUM(CC$5:CC24),0)))</f>
        <v>0</v>
      </c>
      <c r="CE25" s="3">
        <f>MIN((IFERROR($D25-SUM($E25:CC25),0)),(IFERROR(CD$4-SUM(CD$5:CD24),0)))</f>
        <v>0</v>
      </c>
      <c r="CF25" s="3">
        <f>MIN((IFERROR($D25-SUM($E25:CD25),0)),(IFERROR(CE$4-SUM(CE$5:CE24),0)))</f>
        <v>0</v>
      </c>
      <c r="CG25" s="3">
        <f>MIN((IFERROR($D25-SUM($E25:CE25),0)),(IFERROR(CF$4-SUM(CF$5:CF24),0)))</f>
        <v>0</v>
      </c>
      <c r="CH25" s="3">
        <f>MIN((IFERROR($D25-SUM($E25:CF25),0)),(IFERROR(CG$4-SUM(CG$5:CG24),0)))</f>
        <v>0</v>
      </c>
      <c r="CI25" s="3">
        <f>MIN((IFERROR($D25-SUM($E25:CG25),0)),(IFERROR(CH$4-SUM(CH$5:CH24),0)))</f>
        <v>0</v>
      </c>
      <c r="CJ25" s="3">
        <f>MIN((IFERROR($D25-SUM($E25:CH25),0)),(IFERROR(CI$4-SUM(CI$5:CI24),0)))</f>
        <v>0</v>
      </c>
      <c r="CK25" s="3">
        <f>MIN((IFERROR($D25-SUM($E25:CI25),0)),(IFERROR(CJ$4-SUM(CJ$5:CJ24),0)))</f>
        <v>0</v>
      </c>
      <c r="CL25" s="3">
        <f>MIN((IFERROR($D25-SUM($E25:CJ25),0)),(IFERROR(CK$4-SUM(CK$5:CK24),0)))</f>
        <v>0</v>
      </c>
      <c r="CM25" s="3">
        <f>MIN((IFERROR($D25-SUM($E25:CK25),0)),(IFERROR(CL$4-SUM(CL$5:CL24),0)))</f>
        <v>0</v>
      </c>
      <c r="CN25" s="3">
        <f>MIN((IFERROR($D25-SUM($E25:CL25),0)),(IFERROR(CM$4-SUM(CM$5:CM24),0)))</f>
        <v>0</v>
      </c>
      <c r="CO25" s="3">
        <f>MIN((IFERROR($D25-SUM($E25:CM25),0)),(IFERROR(CN$4-SUM(CN$5:CN24),0)))</f>
        <v>0</v>
      </c>
      <c r="CP25" s="3">
        <f>MIN((IFERROR($D25-SUM($E25:CN25),0)),(IFERROR(CO$4-SUM(CO$5:CO24),0)))</f>
        <v>0</v>
      </c>
      <c r="CQ25" s="3">
        <f>MIN((IFERROR($D25-SUM($E25:CO25),0)),(IFERROR(CP$4-SUM(CP$5:CP24),0)))</f>
        <v>0</v>
      </c>
      <c r="CR25" s="3">
        <f>MIN((IFERROR($D25-SUM($E25:CP25),0)),(IFERROR(CQ$4-SUM(CQ$5:CQ24),0)))</f>
        <v>0</v>
      </c>
      <c r="CS25" s="3">
        <f>MIN((IFERROR($D25-SUM($E25:CQ25),0)),(IFERROR(CR$4-SUM(CR$5:CR24),0)))</f>
        <v>0</v>
      </c>
      <c r="CT25" s="3">
        <f>MIN((IFERROR($D25-SUM($E25:CR25),0)),(IFERROR(CS$4-SUM(CS$5:CS24),0)))</f>
        <v>0</v>
      </c>
      <c r="CU25" s="3">
        <f>MIN((IFERROR($D25-SUM($E25:CS25),0)),(IFERROR(CT$4-SUM(CT$5:CT24),0)))</f>
        <v>0</v>
      </c>
      <c r="CV25" s="3">
        <f>MIN((IFERROR($D25-SUM($E25:CT25),0)),(IFERROR(CU$4-SUM(CU$5:CU24),0)))</f>
        <v>0</v>
      </c>
      <c r="CW25" s="3">
        <f>MIN((IFERROR($D25-SUM($E25:CU25),0)),(IFERROR(CV$4-SUM(CV$5:CV24),0)))</f>
        <v>0</v>
      </c>
      <c r="CX25" s="3">
        <f>MIN((IFERROR($D25-SUM($E25:CV25),0)),(IFERROR(CW$4-SUM(CW$5:CW24),0)))</f>
        <v>0</v>
      </c>
      <c r="CY25" s="3">
        <f>MIN((IFERROR($D25-SUM($E25:CW25),0)),(IFERROR(CX$4-SUM(CX$5:CX24),0)))</f>
        <v>0</v>
      </c>
      <c r="CZ25" s="3">
        <f>MIN((IFERROR($D25-SUM($E25:CX25),0)),(IFERROR(CY$4-SUM(CY$5:CY24),0)))</f>
        <v>0</v>
      </c>
      <c r="DA25" s="3">
        <f>MIN((IFERROR($D25-SUM($E25:CY25),0)),(IFERROR(CZ$4-SUM(CZ$5:CZ24),0)))</f>
        <v>0</v>
      </c>
    </row>
    <row r="26" spans="1:105" x14ac:dyDescent="0.25">
      <c r="A26" s="2">
        <f>ROW()-ROW(FIFO[[#Headers],[Ind]])</f>
        <v>21</v>
      </c>
      <c r="B26" s="10" t="str">
        <f t="array" ref="B26">IFERROR(INDEX(Register[Batch],SMALL(IF(Register[IN Token]=Token,Register[Batch],""),FIFO[[#This Row],[Ind]])),"")</f>
        <v/>
      </c>
      <c r="C26" s="50" t="str">
        <f>IFERROR(VLOOKUP(FIFO[[#This Row],[Batch]],Register[],9),"")</f>
        <v/>
      </c>
      <c r="D26" s="11" t="str">
        <f>IF(FIFO[[#This Row],[Batch]]&lt;&gt;"",IFERROR(VLOOKUP(FIFO[[#This Row],[Batch]],Register[],5),""),"")</f>
        <v/>
      </c>
      <c r="F26" s="3">
        <f>MIN((IFERROR($D26-SUM($E26:E26),0)),(IFERROR(F$4-SUM(F$5:F25),0)))</f>
        <v>0</v>
      </c>
      <c r="G26" s="3">
        <f>MIN((IFERROR($D26-SUM($E26:F26),0)),(IFERROR(G$4-SUM(G$5:G25),0)))</f>
        <v>0</v>
      </c>
      <c r="H26" s="3">
        <f>MIN((IFERROR($D26-SUM($E26:G26),0)),(IFERROR(H$4-SUM(H$5:H25),0)))</f>
        <v>0</v>
      </c>
      <c r="I26" s="3">
        <f>MIN((IFERROR($D26-SUM($E26:H26),0)),(IFERROR(I$4-SUM(I$5:I25),0)))</f>
        <v>0</v>
      </c>
      <c r="J26" s="3">
        <f>MIN((IFERROR($D26-SUM($E26:I26),0)),(IFERROR(J$4-SUM(J$5:J25),0)))</f>
        <v>0</v>
      </c>
      <c r="K26" s="3">
        <f>MIN((IFERROR($D26-SUM($E26:J26),0)),(IFERROR(K$4-SUM(K$5:K25),0)))</f>
        <v>0</v>
      </c>
      <c r="L26" s="3">
        <f>MIN((IFERROR($D26-SUM($E26:K26),0)),(IFERROR(L$4-SUM(L$5:L25),0)))</f>
        <v>0</v>
      </c>
      <c r="M26" s="3">
        <f>MIN((IFERROR($D26-SUM($E26:L26),0)),(IFERROR(M$4-SUM(M$5:M25),0)))</f>
        <v>0</v>
      </c>
      <c r="N26" s="3">
        <f>MIN((IFERROR($D26-SUM($E26:L26),0)),(IFERROR(M$4-SUM(M$5:M25),0)))</f>
        <v>0</v>
      </c>
      <c r="O26" s="3">
        <f>MIN((IFERROR($D26-SUM($E26:M26),0)),(IFERROR(N$4-SUM(N$5:N25),0)))</f>
        <v>0</v>
      </c>
      <c r="P26" s="3">
        <f>MIN((IFERROR($D26-SUM($E26:N26),0)),(IFERROR(O$4-SUM(O$5:O25),0)))</f>
        <v>0</v>
      </c>
      <c r="Q26" s="3">
        <f>MIN((IFERROR($D26-SUM($E26:O26),0)),(IFERROR(P$4-SUM(P$5:P25),0)))</f>
        <v>0</v>
      </c>
      <c r="R26" s="3">
        <f>MIN((IFERROR($D26-SUM($E26:P26),0)),(IFERROR(Q$4-SUM(Q$5:Q25),0)))</f>
        <v>0</v>
      </c>
      <c r="S26" s="3">
        <f>MIN((IFERROR($D26-SUM($E26:Q26),0)),(IFERROR(R$4-SUM(R$5:R25),0)))</f>
        <v>0</v>
      </c>
      <c r="T26" s="3">
        <f>MIN((IFERROR($D26-SUM($E26:R26),0)),(IFERROR(S$4-SUM(S$5:S25),0)))</f>
        <v>0</v>
      </c>
      <c r="U26" s="3">
        <f>MIN((IFERROR($D26-SUM($E26:S26),0)),(IFERROR(T$4-SUM(T$5:T25),0)))</f>
        <v>0</v>
      </c>
      <c r="V26" s="3">
        <f>MIN((IFERROR($D26-SUM($E26:T26),0)),(IFERROR(U$4-SUM(U$5:U25),0)))</f>
        <v>0</v>
      </c>
      <c r="W26" s="3">
        <f>MIN((IFERROR($D26-SUM($E26:U26),0)),(IFERROR(V$4-SUM(V$5:V25),0)))</f>
        <v>0</v>
      </c>
      <c r="X26" s="3">
        <f>MIN((IFERROR($D26-SUM($E26:V26),0)),(IFERROR(W$4-SUM(W$5:W25),0)))</f>
        <v>0</v>
      </c>
      <c r="Y26" s="3">
        <f>MIN((IFERROR($D26-SUM($E26:W26),0)),(IFERROR(X$4-SUM(X$5:X25),0)))</f>
        <v>0</v>
      </c>
      <c r="Z26" s="3">
        <f>MIN((IFERROR($D26-SUM($E26:X26),0)),(IFERROR(Y$4-SUM(Y$5:Y25),0)))</f>
        <v>0</v>
      </c>
      <c r="AA26" s="3">
        <f>MIN((IFERROR($D26-SUM($E26:Y26),0)),(IFERROR(Z$4-SUM(Z$5:Z25),0)))</f>
        <v>0</v>
      </c>
      <c r="AB26" s="3">
        <f>MIN((IFERROR($D26-SUM($E26:Z26),0)),(IFERROR(AA$4-SUM(AA$5:AA25),0)))</f>
        <v>0</v>
      </c>
      <c r="AC26" s="3">
        <f>MIN((IFERROR($D26-SUM($E26:AA26),0)),(IFERROR(AB$4-SUM(AB$5:AB25),0)))</f>
        <v>0</v>
      </c>
      <c r="AD26" s="3">
        <f>MIN((IFERROR($D26-SUM($E26:AB26),0)),(IFERROR(AC$4-SUM(AC$5:AC25),0)))</f>
        <v>0</v>
      </c>
      <c r="AE26" s="3">
        <f>MIN((IFERROR($D26-SUM($E26:AC26),0)),(IFERROR(AD$4-SUM(AD$5:AD25),0)))</f>
        <v>0</v>
      </c>
      <c r="AF26" s="3">
        <f>MIN((IFERROR($D26-SUM($E26:AD26),0)),(IFERROR(AE$4-SUM(AE$5:AE25),0)))</f>
        <v>0</v>
      </c>
      <c r="AG26" s="3">
        <f>MIN((IFERROR($D26-SUM($E26:AE26),0)),(IFERROR(AF$4-SUM(AF$5:AF25),0)))</f>
        <v>0</v>
      </c>
      <c r="AH26" s="3">
        <f>MIN((IFERROR($D26-SUM($E26:AF26),0)),(IFERROR(AG$4-SUM(AG$5:AG25),0)))</f>
        <v>0</v>
      </c>
      <c r="AI26" s="3">
        <f>MIN((IFERROR($D26-SUM($E26:AG26),0)),(IFERROR(AH$4-SUM(AH$5:AH25),0)))</f>
        <v>0</v>
      </c>
      <c r="AJ26" s="3">
        <f>MIN((IFERROR($D26-SUM($E26:AH26),0)),(IFERROR(AI$4-SUM(AI$5:AI25),0)))</f>
        <v>0</v>
      </c>
      <c r="AK26" s="3">
        <f>MIN((IFERROR($D26-SUM($E26:AI26),0)),(IFERROR(AJ$4-SUM(AJ$5:AJ25),0)))</f>
        <v>0</v>
      </c>
      <c r="AL26" s="3">
        <f>MIN((IFERROR($D26-SUM($E26:AJ26),0)),(IFERROR(AK$4-SUM(AK$5:AK25),0)))</f>
        <v>0</v>
      </c>
      <c r="AM26" s="3">
        <f>MIN((IFERROR($D26-SUM($E26:AK26),0)),(IFERROR(AL$4-SUM(AL$5:AL25),0)))</f>
        <v>0</v>
      </c>
      <c r="AN26" s="3">
        <f>MIN((IFERROR($D26-SUM($E26:AL26),0)),(IFERROR(AM$4-SUM(AM$5:AM25),0)))</f>
        <v>0</v>
      </c>
      <c r="AO26" s="3">
        <f>MIN((IFERROR($D26-SUM($E26:AM26),0)),(IFERROR(AN$4-SUM(AN$5:AN25),0)))</f>
        <v>0</v>
      </c>
      <c r="AP26" s="3">
        <f>MIN((IFERROR($D26-SUM($E26:AN26),0)),(IFERROR(AO$4-SUM(AO$5:AO25),0)))</f>
        <v>0</v>
      </c>
      <c r="AQ26" s="3">
        <f>MIN((IFERROR($D26-SUM($E26:AO26),0)),(IFERROR(AP$4-SUM(AP$5:AP25),0)))</f>
        <v>0</v>
      </c>
      <c r="AR26" s="3">
        <f>MIN((IFERROR($D26-SUM($E26:AP26),0)),(IFERROR(AQ$4-SUM(AQ$5:AQ25),0)))</f>
        <v>0</v>
      </c>
      <c r="AS26" s="3">
        <f>MIN((IFERROR($D26-SUM($E26:AQ26),0)),(IFERROR(AR$4-SUM(AR$5:AR25),0)))</f>
        <v>0</v>
      </c>
      <c r="AT26" s="3">
        <f>MIN((IFERROR($D26-SUM($E26:AR26),0)),(IFERROR(AS$4-SUM(AS$5:AS25),0)))</f>
        <v>0</v>
      </c>
      <c r="AU26" s="3">
        <f>MIN((IFERROR($D26-SUM($E26:AS26),0)),(IFERROR(AT$4-SUM(AT$5:AT25),0)))</f>
        <v>0</v>
      </c>
      <c r="AV26" s="3">
        <f>MIN((IFERROR($D26-SUM($E26:AT26),0)),(IFERROR(AU$4-SUM(AU$5:AU25),0)))</f>
        <v>0</v>
      </c>
      <c r="AW26" s="3">
        <f>MIN((IFERROR($D26-SUM($E26:AU26),0)),(IFERROR(AV$4-SUM(AV$5:AV25),0)))</f>
        <v>0</v>
      </c>
      <c r="AX26" s="3">
        <f>MIN((IFERROR($D26-SUM($E26:AV26),0)),(IFERROR(AW$4-SUM(AW$5:AW25),0)))</f>
        <v>0</v>
      </c>
      <c r="AY26" s="3">
        <f>MIN((IFERROR($D26-SUM($E26:AW26),0)),(IFERROR(AX$4-SUM(AX$5:AX25),0)))</f>
        <v>0</v>
      </c>
      <c r="AZ26" s="3">
        <f>MIN((IFERROR($D26-SUM($E26:AX26),0)),(IFERROR(AY$4-SUM(AY$5:AY25),0)))</f>
        <v>0</v>
      </c>
      <c r="BA26" s="3">
        <f>MIN((IFERROR($D26-SUM($E26:AY26),0)),(IFERROR(AZ$4-SUM(AZ$5:AZ25),0)))</f>
        <v>0</v>
      </c>
      <c r="BB26" s="3">
        <f>MIN((IFERROR($D26-SUM($E26:AZ26),0)),(IFERROR(BA$4-SUM(BA$5:BA25),0)))</f>
        <v>0</v>
      </c>
      <c r="BC26" s="3">
        <f>MIN((IFERROR($D26-SUM($E26:BA26),0)),(IFERROR(BB$4-SUM(BB$5:BB25),0)))</f>
        <v>0</v>
      </c>
      <c r="BD26" s="3">
        <f>MIN((IFERROR($D26-SUM($E26:BB26),0)),(IFERROR(BC$4-SUM(BC$5:BC25),0)))</f>
        <v>0</v>
      </c>
      <c r="BE26" s="3">
        <f>MIN((IFERROR($D26-SUM($E26:BC26),0)),(IFERROR(BD$4-SUM(BD$5:BD25),0)))</f>
        <v>0</v>
      </c>
      <c r="BF26" s="3">
        <f>MIN((IFERROR($D26-SUM($E26:BD26),0)),(IFERROR(BE$4-SUM(BE$5:BE25),0)))</f>
        <v>0</v>
      </c>
      <c r="BG26" s="3">
        <f>MIN((IFERROR($D26-SUM($E26:BE26),0)),(IFERROR(BF$4-SUM(BF$5:BF25),0)))</f>
        <v>0</v>
      </c>
      <c r="BH26" s="3">
        <f>MIN((IFERROR($D26-SUM($E26:BF26),0)),(IFERROR(BG$4-SUM(BG$5:BG25),0)))</f>
        <v>0</v>
      </c>
      <c r="BI26" s="3">
        <f>MIN((IFERROR($D26-SUM($E26:BG26),0)),(IFERROR(BH$4-SUM(BH$5:BH25),0)))</f>
        <v>0</v>
      </c>
      <c r="BJ26" s="3">
        <f>MIN((IFERROR($D26-SUM($E26:BH26),0)),(IFERROR(BI$4-SUM(BI$5:BI25),0)))</f>
        <v>0</v>
      </c>
      <c r="BK26" s="3">
        <f>MIN((IFERROR($D26-SUM($E26:BI26),0)),(IFERROR(BJ$4-SUM(BJ$5:BJ25),0)))</f>
        <v>0</v>
      </c>
      <c r="BL26" s="3">
        <f>MIN((IFERROR($D26-SUM($E26:BJ26),0)),(IFERROR(BK$4-SUM(BK$5:BK25),0)))</f>
        <v>0</v>
      </c>
      <c r="BM26" s="3">
        <f>MIN((IFERROR($D26-SUM($E26:BK26),0)),(IFERROR(BL$4-SUM(BL$5:BL25),0)))</f>
        <v>0</v>
      </c>
      <c r="BN26" s="3">
        <f>MIN((IFERROR($D26-SUM($E26:BL26),0)),(IFERROR(BM$4-SUM(BM$5:BM25),0)))</f>
        <v>0</v>
      </c>
      <c r="BO26" s="3">
        <f>MIN((IFERROR($D26-SUM($E26:BM26),0)),(IFERROR(BN$4-SUM(BN$5:BN25),0)))</f>
        <v>0</v>
      </c>
      <c r="BP26" s="3">
        <f>MIN((IFERROR($D26-SUM($E26:BN26),0)),(IFERROR(BO$4-SUM(BO$5:BO25),0)))</f>
        <v>0</v>
      </c>
      <c r="BQ26" s="3">
        <f>MIN((IFERROR($D26-SUM($E26:BO26),0)),(IFERROR(BP$4-SUM(BP$5:BP25),0)))</f>
        <v>0</v>
      </c>
      <c r="BR26" s="3">
        <f>MIN((IFERROR($D26-SUM($E26:BP26),0)),(IFERROR(BQ$4-SUM(BQ$5:BQ25),0)))</f>
        <v>0</v>
      </c>
      <c r="BS26" s="3">
        <f>MIN((IFERROR($D26-SUM($E26:BQ26),0)),(IFERROR(BR$4-SUM(BR$5:BR25),0)))</f>
        <v>0</v>
      </c>
      <c r="BT26" s="3">
        <f>MIN((IFERROR($D26-SUM($E26:BR26),0)),(IFERROR(BS$4-SUM(BS$5:BS25),0)))</f>
        <v>0</v>
      </c>
      <c r="BU26" s="3">
        <f>MIN((IFERROR($D26-SUM($E26:BS26),0)),(IFERROR(BT$4-SUM(BT$5:BT25),0)))</f>
        <v>0</v>
      </c>
      <c r="BV26" s="3">
        <f>MIN((IFERROR($D26-SUM($E26:BT26),0)),(IFERROR(BU$4-SUM(BU$5:BU25),0)))</f>
        <v>0</v>
      </c>
      <c r="BW26" s="3">
        <f>MIN((IFERROR($D26-SUM($E26:BU26),0)),(IFERROR(BV$4-SUM(BV$5:BV25),0)))</f>
        <v>0</v>
      </c>
      <c r="BX26" s="3">
        <f>MIN((IFERROR($D26-SUM($E26:BV26),0)),(IFERROR(BW$4-SUM(BW$5:BW25),0)))</f>
        <v>0</v>
      </c>
      <c r="BY26" s="3">
        <f>MIN((IFERROR($D26-SUM($E26:BW26),0)),(IFERROR(BX$4-SUM(BX$5:BX25),0)))</f>
        <v>0</v>
      </c>
      <c r="BZ26" s="3">
        <f>MIN((IFERROR($D26-SUM($E26:BX26),0)),(IFERROR(BY$4-SUM(BY$5:BY25),0)))</f>
        <v>0</v>
      </c>
      <c r="CA26" s="3">
        <f>MIN((IFERROR($D26-SUM($E26:BY26),0)),(IFERROR(BZ$4-SUM(BZ$5:BZ25),0)))</f>
        <v>0</v>
      </c>
      <c r="CB26" s="3">
        <f>MIN((IFERROR($D26-SUM($E26:BZ26),0)),(IFERROR(CA$4-SUM(CA$5:CA25),0)))</f>
        <v>0</v>
      </c>
      <c r="CC26" s="3">
        <f>MIN((IFERROR($D26-SUM($E26:CA26),0)),(IFERROR(CB$4-SUM(CB$5:CB25),0)))</f>
        <v>0</v>
      </c>
      <c r="CD26" s="3">
        <f>MIN((IFERROR($D26-SUM($E26:CB26),0)),(IFERROR(CC$4-SUM(CC$5:CC25),0)))</f>
        <v>0</v>
      </c>
      <c r="CE26" s="3">
        <f>MIN((IFERROR($D26-SUM($E26:CC26),0)),(IFERROR(CD$4-SUM(CD$5:CD25),0)))</f>
        <v>0</v>
      </c>
      <c r="CF26" s="3">
        <f>MIN((IFERROR($D26-SUM($E26:CD26),0)),(IFERROR(CE$4-SUM(CE$5:CE25),0)))</f>
        <v>0</v>
      </c>
      <c r="CG26" s="3">
        <f>MIN((IFERROR($D26-SUM($E26:CE26),0)),(IFERROR(CF$4-SUM(CF$5:CF25),0)))</f>
        <v>0</v>
      </c>
      <c r="CH26" s="3">
        <f>MIN((IFERROR($D26-SUM($E26:CF26),0)),(IFERROR(CG$4-SUM(CG$5:CG25),0)))</f>
        <v>0</v>
      </c>
      <c r="CI26" s="3">
        <f>MIN((IFERROR($D26-SUM($E26:CG26),0)),(IFERROR(CH$4-SUM(CH$5:CH25),0)))</f>
        <v>0</v>
      </c>
      <c r="CJ26" s="3">
        <f>MIN((IFERROR($D26-SUM($E26:CH26),0)),(IFERROR(CI$4-SUM(CI$5:CI25),0)))</f>
        <v>0</v>
      </c>
      <c r="CK26" s="3">
        <f>MIN((IFERROR($D26-SUM($E26:CI26),0)),(IFERROR(CJ$4-SUM(CJ$5:CJ25),0)))</f>
        <v>0</v>
      </c>
      <c r="CL26" s="3">
        <f>MIN((IFERROR($D26-SUM($E26:CJ26),0)),(IFERROR(CK$4-SUM(CK$5:CK25),0)))</f>
        <v>0</v>
      </c>
      <c r="CM26" s="3">
        <f>MIN((IFERROR($D26-SUM($E26:CK26),0)),(IFERROR(CL$4-SUM(CL$5:CL25),0)))</f>
        <v>0</v>
      </c>
      <c r="CN26" s="3">
        <f>MIN((IFERROR($D26-SUM($E26:CL26),0)),(IFERROR(CM$4-SUM(CM$5:CM25),0)))</f>
        <v>0</v>
      </c>
      <c r="CO26" s="3">
        <f>MIN((IFERROR($D26-SUM($E26:CM26),0)),(IFERROR(CN$4-SUM(CN$5:CN25),0)))</f>
        <v>0</v>
      </c>
      <c r="CP26" s="3">
        <f>MIN((IFERROR($D26-SUM($E26:CN26),0)),(IFERROR(CO$4-SUM(CO$5:CO25),0)))</f>
        <v>0</v>
      </c>
      <c r="CQ26" s="3">
        <f>MIN((IFERROR($D26-SUM($E26:CO26),0)),(IFERROR(CP$4-SUM(CP$5:CP25),0)))</f>
        <v>0</v>
      </c>
      <c r="CR26" s="3">
        <f>MIN((IFERROR($D26-SUM($E26:CP26),0)),(IFERROR(CQ$4-SUM(CQ$5:CQ25),0)))</f>
        <v>0</v>
      </c>
      <c r="CS26" s="3">
        <f>MIN((IFERROR($D26-SUM($E26:CQ26),0)),(IFERROR(CR$4-SUM(CR$5:CR25),0)))</f>
        <v>0</v>
      </c>
      <c r="CT26" s="3">
        <f>MIN((IFERROR($D26-SUM($E26:CR26),0)),(IFERROR(CS$4-SUM(CS$5:CS25),0)))</f>
        <v>0</v>
      </c>
      <c r="CU26" s="3">
        <f>MIN((IFERROR($D26-SUM($E26:CS26),0)),(IFERROR(CT$4-SUM(CT$5:CT25),0)))</f>
        <v>0</v>
      </c>
      <c r="CV26" s="3">
        <f>MIN((IFERROR($D26-SUM($E26:CT26),0)),(IFERROR(CU$4-SUM(CU$5:CU25),0)))</f>
        <v>0</v>
      </c>
      <c r="CW26" s="3">
        <f>MIN((IFERROR($D26-SUM($E26:CU26),0)),(IFERROR(CV$4-SUM(CV$5:CV25),0)))</f>
        <v>0</v>
      </c>
      <c r="CX26" s="3">
        <f>MIN((IFERROR($D26-SUM($E26:CV26),0)),(IFERROR(CW$4-SUM(CW$5:CW25),0)))</f>
        <v>0</v>
      </c>
      <c r="CY26" s="3">
        <f>MIN((IFERROR($D26-SUM($E26:CW26),0)),(IFERROR(CX$4-SUM(CX$5:CX25),0)))</f>
        <v>0</v>
      </c>
      <c r="CZ26" s="3">
        <f>MIN((IFERROR($D26-SUM($E26:CX26),0)),(IFERROR(CY$4-SUM(CY$5:CY25),0)))</f>
        <v>0</v>
      </c>
      <c r="DA26" s="3">
        <f>MIN((IFERROR($D26-SUM($E26:CY26),0)),(IFERROR(CZ$4-SUM(CZ$5:CZ25),0)))</f>
        <v>0</v>
      </c>
    </row>
    <row r="27" spans="1:105" x14ac:dyDescent="0.25">
      <c r="A27" s="2">
        <f>ROW()-ROW(FIFO[[#Headers],[Ind]])</f>
        <v>22</v>
      </c>
      <c r="B27" s="10" t="str">
        <f t="array" ref="B27">IFERROR(INDEX(Register[Batch],SMALL(IF(Register[IN Token]=Token,Register[Batch],""),FIFO[[#This Row],[Ind]])),"")</f>
        <v/>
      </c>
      <c r="C27" s="50" t="str">
        <f>IFERROR(VLOOKUP(FIFO[[#This Row],[Batch]],Register[],9),"")</f>
        <v/>
      </c>
      <c r="D27" s="11" t="str">
        <f>IF(FIFO[[#This Row],[Batch]]&lt;&gt;"",IFERROR(VLOOKUP(FIFO[[#This Row],[Batch]],Register[],5),""),"")</f>
        <v/>
      </c>
      <c r="F27" s="3">
        <f>MIN((IFERROR($D27-SUM($E27:E27),0)),(IFERROR(F$4-SUM(F$5:F26),0)))</f>
        <v>0</v>
      </c>
      <c r="G27" s="3">
        <f>MIN((IFERROR($D27-SUM($E27:F27),0)),(IFERROR(G$4-SUM(G$5:G26),0)))</f>
        <v>0</v>
      </c>
      <c r="H27" s="3">
        <f>MIN((IFERROR($D27-SUM($E27:G27),0)),(IFERROR(H$4-SUM(H$5:H26),0)))</f>
        <v>0</v>
      </c>
      <c r="I27" s="3">
        <f>MIN((IFERROR($D27-SUM($E27:H27),0)),(IFERROR(I$4-SUM(I$5:I26),0)))</f>
        <v>0</v>
      </c>
      <c r="J27" s="3">
        <f>MIN((IFERROR($D27-SUM($E27:I27),0)),(IFERROR(J$4-SUM(J$5:J26),0)))</f>
        <v>0</v>
      </c>
      <c r="K27" s="3">
        <f>MIN((IFERROR($D27-SUM($E27:J27),0)),(IFERROR(K$4-SUM(K$5:K26),0)))</f>
        <v>0</v>
      </c>
      <c r="L27" s="3">
        <f>MIN((IFERROR($D27-SUM($E27:K27),0)),(IFERROR(L$4-SUM(L$5:L26),0)))</f>
        <v>0</v>
      </c>
      <c r="M27" s="3">
        <f>MIN((IFERROR($D27-SUM($E27:L27),0)),(IFERROR(M$4-SUM(M$5:M26),0)))</f>
        <v>0</v>
      </c>
      <c r="N27" s="3">
        <f>MIN((IFERROR($D27-SUM($E27:L27),0)),(IFERROR(M$4-SUM(M$5:M26),0)))</f>
        <v>0</v>
      </c>
      <c r="O27" s="3">
        <f>MIN((IFERROR($D27-SUM($E27:M27),0)),(IFERROR(N$4-SUM(N$5:N26),0)))</f>
        <v>0</v>
      </c>
      <c r="P27" s="3">
        <f>MIN((IFERROR($D27-SUM($E27:N27),0)),(IFERROR(O$4-SUM(O$5:O26),0)))</f>
        <v>0</v>
      </c>
      <c r="Q27" s="3">
        <f>MIN((IFERROR($D27-SUM($E27:O27),0)),(IFERROR(P$4-SUM(P$5:P26),0)))</f>
        <v>0</v>
      </c>
      <c r="R27" s="3">
        <f>MIN((IFERROR($D27-SUM($E27:P27),0)),(IFERROR(Q$4-SUM(Q$5:Q26),0)))</f>
        <v>0</v>
      </c>
      <c r="S27" s="3">
        <f>MIN((IFERROR($D27-SUM($E27:Q27),0)),(IFERROR(R$4-SUM(R$5:R26),0)))</f>
        <v>0</v>
      </c>
      <c r="T27" s="3">
        <f>MIN((IFERROR($D27-SUM($E27:R27),0)),(IFERROR(S$4-SUM(S$5:S26),0)))</f>
        <v>0</v>
      </c>
      <c r="U27" s="3">
        <f>MIN((IFERROR($D27-SUM($E27:S27),0)),(IFERROR(T$4-SUM(T$5:T26),0)))</f>
        <v>0</v>
      </c>
      <c r="V27" s="3">
        <f>MIN((IFERROR($D27-SUM($E27:T27),0)),(IFERROR(U$4-SUM(U$5:U26),0)))</f>
        <v>0</v>
      </c>
      <c r="W27" s="3">
        <f>MIN((IFERROR($D27-SUM($E27:U27),0)),(IFERROR(V$4-SUM(V$5:V26),0)))</f>
        <v>0</v>
      </c>
      <c r="X27" s="3">
        <f>MIN((IFERROR($D27-SUM($E27:V27),0)),(IFERROR(W$4-SUM(W$5:W26),0)))</f>
        <v>0</v>
      </c>
      <c r="Y27" s="3">
        <f>MIN((IFERROR($D27-SUM($E27:W27),0)),(IFERROR(X$4-SUM(X$5:X26),0)))</f>
        <v>0</v>
      </c>
      <c r="Z27" s="3">
        <f>MIN((IFERROR($D27-SUM($E27:X27),0)),(IFERROR(Y$4-SUM(Y$5:Y26),0)))</f>
        <v>0</v>
      </c>
      <c r="AA27" s="3">
        <f>MIN((IFERROR($D27-SUM($E27:Y27),0)),(IFERROR(Z$4-SUM(Z$5:Z26),0)))</f>
        <v>0</v>
      </c>
      <c r="AB27" s="3">
        <f>MIN((IFERROR($D27-SUM($E27:Z27),0)),(IFERROR(AA$4-SUM(AA$5:AA26),0)))</f>
        <v>0</v>
      </c>
      <c r="AC27" s="3">
        <f>MIN((IFERROR($D27-SUM($E27:AA27),0)),(IFERROR(AB$4-SUM(AB$5:AB26),0)))</f>
        <v>0</v>
      </c>
      <c r="AD27" s="3">
        <f>MIN((IFERROR($D27-SUM($E27:AB27),0)),(IFERROR(AC$4-SUM(AC$5:AC26),0)))</f>
        <v>0</v>
      </c>
      <c r="AE27" s="3">
        <f>MIN((IFERROR($D27-SUM($E27:AC27),0)),(IFERROR(AD$4-SUM(AD$5:AD26),0)))</f>
        <v>0</v>
      </c>
      <c r="AF27" s="3">
        <f>MIN((IFERROR($D27-SUM($E27:AD27),0)),(IFERROR(AE$4-SUM(AE$5:AE26),0)))</f>
        <v>0</v>
      </c>
      <c r="AG27" s="3">
        <f>MIN((IFERROR($D27-SUM($E27:AE27),0)),(IFERROR(AF$4-SUM(AF$5:AF26),0)))</f>
        <v>0</v>
      </c>
      <c r="AH27" s="3">
        <f>MIN((IFERROR($D27-SUM($E27:AF27),0)),(IFERROR(AG$4-SUM(AG$5:AG26),0)))</f>
        <v>0</v>
      </c>
      <c r="AI27" s="3">
        <f>MIN((IFERROR($D27-SUM($E27:AG27),0)),(IFERROR(AH$4-SUM(AH$5:AH26),0)))</f>
        <v>0</v>
      </c>
      <c r="AJ27" s="3">
        <f>MIN((IFERROR($D27-SUM($E27:AH27),0)),(IFERROR(AI$4-SUM(AI$5:AI26),0)))</f>
        <v>0</v>
      </c>
      <c r="AK27" s="3">
        <f>MIN((IFERROR($D27-SUM($E27:AI27),0)),(IFERROR(AJ$4-SUM(AJ$5:AJ26),0)))</f>
        <v>0</v>
      </c>
      <c r="AL27" s="3">
        <f>MIN((IFERROR($D27-SUM($E27:AJ27),0)),(IFERROR(AK$4-SUM(AK$5:AK26),0)))</f>
        <v>0</v>
      </c>
      <c r="AM27" s="3">
        <f>MIN((IFERROR($D27-SUM($E27:AK27),0)),(IFERROR(AL$4-SUM(AL$5:AL26),0)))</f>
        <v>0</v>
      </c>
      <c r="AN27" s="3">
        <f>MIN((IFERROR($D27-SUM($E27:AL27),0)),(IFERROR(AM$4-SUM(AM$5:AM26),0)))</f>
        <v>0</v>
      </c>
      <c r="AO27" s="3">
        <f>MIN((IFERROR($D27-SUM($E27:AM27),0)),(IFERROR(AN$4-SUM(AN$5:AN26),0)))</f>
        <v>0</v>
      </c>
      <c r="AP27" s="3">
        <f>MIN((IFERROR($D27-SUM($E27:AN27),0)),(IFERROR(AO$4-SUM(AO$5:AO26),0)))</f>
        <v>0</v>
      </c>
      <c r="AQ27" s="3">
        <f>MIN((IFERROR($D27-SUM($E27:AO27),0)),(IFERROR(AP$4-SUM(AP$5:AP26),0)))</f>
        <v>0</v>
      </c>
      <c r="AR27" s="3">
        <f>MIN((IFERROR($D27-SUM($E27:AP27),0)),(IFERROR(AQ$4-SUM(AQ$5:AQ26),0)))</f>
        <v>0</v>
      </c>
      <c r="AS27" s="3">
        <f>MIN((IFERROR($D27-SUM($E27:AQ27),0)),(IFERROR(AR$4-SUM(AR$5:AR26),0)))</f>
        <v>0</v>
      </c>
      <c r="AT27" s="3">
        <f>MIN((IFERROR($D27-SUM($E27:AR27),0)),(IFERROR(AS$4-SUM(AS$5:AS26),0)))</f>
        <v>0</v>
      </c>
      <c r="AU27" s="3">
        <f>MIN((IFERROR($D27-SUM($E27:AS27),0)),(IFERROR(AT$4-SUM(AT$5:AT26),0)))</f>
        <v>0</v>
      </c>
      <c r="AV27" s="3">
        <f>MIN((IFERROR($D27-SUM($E27:AT27),0)),(IFERROR(AU$4-SUM(AU$5:AU26),0)))</f>
        <v>0</v>
      </c>
      <c r="AW27" s="3">
        <f>MIN((IFERROR($D27-SUM($E27:AU27),0)),(IFERROR(AV$4-SUM(AV$5:AV26),0)))</f>
        <v>0</v>
      </c>
      <c r="AX27" s="3">
        <f>MIN((IFERROR($D27-SUM($E27:AV27),0)),(IFERROR(AW$4-SUM(AW$5:AW26),0)))</f>
        <v>0</v>
      </c>
      <c r="AY27" s="3">
        <f>MIN((IFERROR($D27-SUM($E27:AW27),0)),(IFERROR(AX$4-SUM(AX$5:AX26),0)))</f>
        <v>0</v>
      </c>
      <c r="AZ27" s="3">
        <f>MIN((IFERROR($D27-SUM($E27:AX27),0)),(IFERROR(AY$4-SUM(AY$5:AY26),0)))</f>
        <v>0</v>
      </c>
      <c r="BA27" s="3">
        <f>MIN((IFERROR($D27-SUM($E27:AY27),0)),(IFERROR(AZ$4-SUM(AZ$5:AZ26),0)))</f>
        <v>0</v>
      </c>
      <c r="BB27" s="3">
        <f>MIN((IFERROR($D27-SUM($E27:AZ27),0)),(IFERROR(BA$4-SUM(BA$5:BA26),0)))</f>
        <v>0</v>
      </c>
      <c r="BC27" s="3">
        <f>MIN((IFERROR($D27-SUM($E27:BA27),0)),(IFERROR(BB$4-SUM(BB$5:BB26),0)))</f>
        <v>0</v>
      </c>
      <c r="BD27" s="3">
        <f>MIN((IFERROR($D27-SUM($E27:BB27),0)),(IFERROR(BC$4-SUM(BC$5:BC26),0)))</f>
        <v>0</v>
      </c>
      <c r="BE27" s="3">
        <f>MIN((IFERROR($D27-SUM($E27:BC27),0)),(IFERROR(BD$4-SUM(BD$5:BD26),0)))</f>
        <v>0</v>
      </c>
      <c r="BF27" s="3">
        <f>MIN((IFERROR($D27-SUM($E27:BD27),0)),(IFERROR(BE$4-SUM(BE$5:BE26),0)))</f>
        <v>0</v>
      </c>
      <c r="BG27" s="3">
        <f>MIN((IFERROR($D27-SUM($E27:BE27),0)),(IFERROR(BF$4-SUM(BF$5:BF26),0)))</f>
        <v>0</v>
      </c>
      <c r="BH27" s="3">
        <f>MIN((IFERROR($D27-SUM($E27:BF27),0)),(IFERROR(BG$4-SUM(BG$5:BG26),0)))</f>
        <v>0</v>
      </c>
      <c r="BI27" s="3">
        <f>MIN((IFERROR($D27-SUM($E27:BG27),0)),(IFERROR(BH$4-SUM(BH$5:BH26),0)))</f>
        <v>0</v>
      </c>
      <c r="BJ27" s="3">
        <f>MIN((IFERROR($D27-SUM($E27:BH27),0)),(IFERROR(BI$4-SUM(BI$5:BI26),0)))</f>
        <v>0</v>
      </c>
      <c r="BK27" s="3">
        <f>MIN((IFERROR($D27-SUM($E27:BI27),0)),(IFERROR(BJ$4-SUM(BJ$5:BJ26),0)))</f>
        <v>0</v>
      </c>
      <c r="BL27" s="3">
        <f>MIN((IFERROR($D27-SUM($E27:BJ27),0)),(IFERROR(BK$4-SUM(BK$5:BK26),0)))</f>
        <v>0</v>
      </c>
      <c r="BM27" s="3">
        <f>MIN((IFERROR($D27-SUM($E27:BK27),0)),(IFERROR(BL$4-SUM(BL$5:BL26),0)))</f>
        <v>0</v>
      </c>
      <c r="BN27" s="3">
        <f>MIN((IFERROR($D27-SUM($E27:BL27),0)),(IFERROR(BM$4-SUM(BM$5:BM26),0)))</f>
        <v>0</v>
      </c>
      <c r="BO27" s="3">
        <f>MIN((IFERROR($D27-SUM($E27:BM27),0)),(IFERROR(BN$4-SUM(BN$5:BN26),0)))</f>
        <v>0</v>
      </c>
      <c r="BP27" s="3">
        <f>MIN((IFERROR($D27-SUM($E27:BN27),0)),(IFERROR(BO$4-SUM(BO$5:BO26),0)))</f>
        <v>0</v>
      </c>
      <c r="BQ27" s="3">
        <f>MIN((IFERROR($D27-SUM($E27:BO27),0)),(IFERROR(BP$4-SUM(BP$5:BP26),0)))</f>
        <v>0</v>
      </c>
      <c r="BR27" s="3">
        <f>MIN((IFERROR($D27-SUM($E27:BP27),0)),(IFERROR(BQ$4-SUM(BQ$5:BQ26),0)))</f>
        <v>0</v>
      </c>
      <c r="BS27" s="3">
        <f>MIN((IFERROR($D27-SUM($E27:BQ27),0)),(IFERROR(BR$4-SUM(BR$5:BR26),0)))</f>
        <v>0</v>
      </c>
      <c r="BT27" s="3">
        <f>MIN((IFERROR($D27-SUM($E27:BR27),0)),(IFERROR(BS$4-SUM(BS$5:BS26),0)))</f>
        <v>0</v>
      </c>
      <c r="BU27" s="3">
        <f>MIN((IFERROR($D27-SUM($E27:BS27),0)),(IFERROR(BT$4-SUM(BT$5:BT26),0)))</f>
        <v>0</v>
      </c>
      <c r="BV27" s="3">
        <f>MIN((IFERROR($D27-SUM($E27:BT27),0)),(IFERROR(BU$4-SUM(BU$5:BU26),0)))</f>
        <v>0</v>
      </c>
      <c r="BW27" s="3">
        <f>MIN((IFERROR($D27-SUM($E27:BU27),0)),(IFERROR(BV$4-SUM(BV$5:BV26),0)))</f>
        <v>0</v>
      </c>
      <c r="BX27" s="3">
        <f>MIN((IFERROR($D27-SUM($E27:BV27),0)),(IFERROR(BW$4-SUM(BW$5:BW26),0)))</f>
        <v>0</v>
      </c>
      <c r="BY27" s="3">
        <f>MIN((IFERROR($D27-SUM($E27:BW27),0)),(IFERROR(BX$4-SUM(BX$5:BX26),0)))</f>
        <v>0</v>
      </c>
      <c r="BZ27" s="3">
        <f>MIN((IFERROR($D27-SUM($E27:BX27),0)),(IFERROR(BY$4-SUM(BY$5:BY26),0)))</f>
        <v>0</v>
      </c>
      <c r="CA27" s="3">
        <f>MIN((IFERROR($D27-SUM($E27:BY27),0)),(IFERROR(BZ$4-SUM(BZ$5:BZ26),0)))</f>
        <v>0</v>
      </c>
      <c r="CB27" s="3">
        <f>MIN((IFERROR($D27-SUM($E27:BZ27),0)),(IFERROR(CA$4-SUM(CA$5:CA26),0)))</f>
        <v>0</v>
      </c>
      <c r="CC27" s="3">
        <f>MIN((IFERROR($D27-SUM($E27:CA27),0)),(IFERROR(CB$4-SUM(CB$5:CB26),0)))</f>
        <v>0</v>
      </c>
      <c r="CD27" s="3">
        <f>MIN((IFERROR($D27-SUM($E27:CB27),0)),(IFERROR(CC$4-SUM(CC$5:CC26),0)))</f>
        <v>0</v>
      </c>
      <c r="CE27" s="3">
        <f>MIN((IFERROR($D27-SUM($E27:CC27),0)),(IFERROR(CD$4-SUM(CD$5:CD26),0)))</f>
        <v>0</v>
      </c>
      <c r="CF27" s="3">
        <f>MIN((IFERROR($D27-SUM($E27:CD27),0)),(IFERROR(CE$4-SUM(CE$5:CE26),0)))</f>
        <v>0</v>
      </c>
      <c r="CG27" s="3">
        <f>MIN((IFERROR($D27-SUM($E27:CE27),0)),(IFERROR(CF$4-SUM(CF$5:CF26),0)))</f>
        <v>0</v>
      </c>
      <c r="CH27" s="3">
        <f>MIN((IFERROR($D27-SUM($E27:CF27),0)),(IFERROR(CG$4-SUM(CG$5:CG26),0)))</f>
        <v>0</v>
      </c>
      <c r="CI27" s="3">
        <f>MIN((IFERROR($D27-SUM($E27:CG27),0)),(IFERROR(CH$4-SUM(CH$5:CH26),0)))</f>
        <v>0</v>
      </c>
      <c r="CJ27" s="3">
        <f>MIN((IFERROR($D27-SUM($E27:CH27),0)),(IFERROR(CI$4-SUM(CI$5:CI26),0)))</f>
        <v>0</v>
      </c>
      <c r="CK27" s="3">
        <f>MIN((IFERROR($D27-SUM($E27:CI27),0)),(IFERROR(CJ$4-SUM(CJ$5:CJ26),0)))</f>
        <v>0</v>
      </c>
      <c r="CL27" s="3">
        <f>MIN((IFERROR($D27-SUM($E27:CJ27),0)),(IFERROR(CK$4-SUM(CK$5:CK26),0)))</f>
        <v>0</v>
      </c>
      <c r="CM27" s="3">
        <f>MIN((IFERROR($D27-SUM($E27:CK27),0)),(IFERROR(CL$4-SUM(CL$5:CL26),0)))</f>
        <v>0</v>
      </c>
      <c r="CN27" s="3">
        <f>MIN((IFERROR($D27-SUM($E27:CL27),0)),(IFERROR(CM$4-SUM(CM$5:CM26),0)))</f>
        <v>0</v>
      </c>
      <c r="CO27" s="3">
        <f>MIN((IFERROR($D27-SUM($E27:CM27),0)),(IFERROR(CN$4-SUM(CN$5:CN26),0)))</f>
        <v>0</v>
      </c>
      <c r="CP27" s="3">
        <f>MIN((IFERROR($D27-SUM($E27:CN27),0)),(IFERROR(CO$4-SUM(CO$5:CO26),0)))</f>
        <v>0</v>
      </c>
      <c r="CQ27" s="3">
        <f>MIN((IFERROR($D27-SUM($E27:CO27),0)),(IFERROR(CP$4-SUM(CP$5:CP26),0)))</f>
        <v>0</v>
      </c>
      <c r="CR27" s="3">
        <f>MIN((IFERROR($D27-SUM($E27:CP27),0)),(IFERROR(CQ$4-SUM(CQ$5:CQ26),0)))</f>
        <v>0</v>
      </c>
      <c r="CS27" s="3">
        <f>MIN((IFERROR($D27-SUM($E27:CQ27),0)),(IFERROR(CR$4-SUM(CR$5:CR26),0)))</f>
        <v>0</v>
      </c>
      <c r="CT27" s="3">
        <f>MIN((IFERROR($D27-SUM($E27:CR27),0)),(IFERROR(CS$4-SUM(CS$5:CS26),0)))</f>
        <v>0</v>
      </c>
      <c r="CU27" s="3">
        <f>MIN((IFERROR($D27-SUM($E27:CS27),0)),(IFERROR(CT$4-SUM(CT$5:CT26),0)))</f>
        <v>0</v>
      </c>
      <c r="CV27" s="3">
        <f>MIN((IFERROR($D27-SUM($E27:CT27),0)),(IFERROR(CU$4-SUM(CU$5:CU26),0)))</f>
        <v>0</v>
      </c>
      <c r="CW27" s="3">
        <f>MIN((IFERROR($D27-SUM($E27:CU27),0)),(IFERROR(CV$4-SUM(CV$5:CV26),0)))</f>
        <v>0</v>
      </c>
      <c r="CX27" s="3">
        <f>MIN((IFERROR($D27-SUM($E27:CV27),0)),(IFERROR(CW$4-SUM(CW$5:CW26),0)))</f>
        <v>0</v>
      </c>
      <c r="CY27" s="3">
        <f>MIN((IFERROR($D27-SUM($E27:CW27),0)),(IFERROR(CX$4-SUM(CX$5:CX26),0)))</f>
        <v>0</v>
      </c>
      <c r="CZ27" s="3">
        <f>MIN((IFERROR($D27-SUM($E27:CX27),0)),(IFERROR(CY$4-SUM(CY$5:CY26),0)))</f>
        <v>0</v>
      </c>
      <c r="DA27" s="3">
        <f>MIN((IFERROR($D27-SUM($E27:CY27),0)),(IFERROR(CZ$4-SUM(CZ$5:CZ26),0)))</f>
        <v>0</v>
      </c>
    </row>
    <row r="28" spans="1:105" x14ac:dyDescent="0.25">
      <c r="A28" s="2">
        <f>ROW()-ROW(FIFO[[#Headers],[Ind]])</f>
        <v>23</v>
      </c>
      <c r="B28" s="10" t="str">
        <f t="array" ref="B28">IFERROR(INDEX(Register[Batch],SMALL(IF(Register[IN Token]=Token,Register[Batch],""),FIFO[[#This Row],[Ind]])),"")</f>
        <v/>
      </c>
      <c r="C28" s="50" t="str">
        <f>IFERROR(VLOOKUP(FIFO[[#This Row],[Batch]],Register[],9),"")</f>
        <v/>
      </c>
      <c r="D28" s="11" t="str">
        <f>IF(FIFO[[#This Row],[Batch]]&lt;&gt;"",IFERROR(VLOOKUP(FIFO[[#This Row],[Batch]],Register[],5),""),"")</f>
        <v/>
      </c>
      <c r="F28" s="3">
        <f>MIN((IFERROR($D28-SUM($E28:E28),0)),(IFERROR(F$4-SUM(F$5:F27),0)))</f>
        <v>0</v>
      </c>
      <c r="G28" s="3">
        <f>MIN((IFERROR($D28-SUM($E28:F28),0)),(IFERROR(G$4-SUM(G$5:G27),0)))</f>
        <v>0</v>
      </c>
      <c r="H28" s="3">
        <f>MIN((IFERROR($D28-SUM($E28:G28),0)),(IFERROR(H$4-SUM(H$5:H27),0)))</f>
        <v>0</v>
      </c>
      <c r="I28" s="3">
        <f>MIN((IFERROR($D28-SUM($E28:H28),0)),(IFERROR(I$4-SUM(I$5:I27),0)))</f>
        <v>0</v>
      </c>
      <c r="J28" s="3">
        <f>MIN((IFERROR($D28-SUM($E28:I28),0)),(IFERROR(J$4-SUM(J$5:J27),0)))</f>
        <v>0</v>
      </c>
      <c r="K28" s="3">
        <f>MIN((IFERROR($D28-SUM($E28:J28),0)),(IFERROR(K$4-SUM(K$5:K27),0)))</f>
        <v>0</v>
      </c>
      <c r="L28" s="3">
        <f>MIN((IFERROR($D28-SUM($E28:K28),0)),(IFERROR(L$4-SUM(L$5:L27),0)))</f>
        <v>0</v>
      </c>
      <c r="M28" s="3">
        <f>MIN((IFERROR($D28-SUM($E28:L28),0)),(IFERROR(M$4-SUM(M$5:M27),0)))</f>
        <v>0</v>
      </c>
      <c r="N28" s="3">
        <f>MIN((IFERROR($D28-SUM($E28:L28),0)),(IFERROR(M$4-SUM(M$5:M27),0)))</f>
        <v>0</v>
      </c>
      <c r="O28" s="3">
        <f>MIN((IFERROR($D28-SUM($E28:M28),0)),(IFERROR(N$4-SUM(N$5:N27),0)))</f>
        <v>0</v>
      </c>
      <c r="P28" s="3">
        <f>MIN((IFERROR($D28-SUM($E28:N28),0)),(IFERROR(O$4-SUM(O$5:O27),0)))</f>
        <v>0</v>
      </c>
      <c r="Q28" s="3">
        <f>MIN((IFERROR($D28-SUM($E28:O28),0)),(IFERROR(P$4-SUM(P$5:P27),0)))</f>
        <v>0</v>
      </c>
      <c r="R28" s="3">
        <f>MIN((IFERROR($D28-SUM($E28:P28),0)),(IFERROR(Q$4-SUM(Q$5:Q27),0)))</f>
        <v>0</v>
      </c>
      <c r="S28" s="3">
        <f>MIN((IFERROR($D28-SUM($E28:Q28),0)),(IFERROR(R$4-SUM(R$5:R27),0)))</f>
        <v>0</v>
      </c>
      <c r="T28" s="3">
        <f>MIN((IFERROR($D28-SUM($E28:R28),0)),(IFERROR(S$4-SUM(S$5:S27),0)))</f>
        <v>0</v>
      </c>
      <c r="U28" s="3">
        <f>MIN((IFERROR($D28-SUM($E28:S28),0)),(IFERROR(T$4-SUM(T$5:T27),0)))</f>
        <v>0</v>
      </c>
      <c r="V28" s="3">
        <f>MIN((IFERROR($D28-SUM($E28:T28),0)),(IFERROR(U$4-SUM(U$5:U27),0)))</f>
        <v>0</v>
      </c>
      <c r="W28" s="3">
        <f>MIN((IFERROR($D28-SUM($E28:U28),0)),(IFERROR(V$4-SUM(V$5:V27),0)))</f>
        <v>0</v>
      </c>
      <c r="X28" s="3">
        <f>MIN((IFERROR($D28-SUM($E28:V28),0)),(IFERROR(W$4-SUM(W$5:W27),0)))</f>
        <v>0</v>
      </c>
      <c r="Y28" s="3">
        <f>MIN((IFERROR($D28-SUM($E28:W28),0)),(IFERROR(X$4-SUM(X$5:X27),0)))</f>
        <v>0</v>
      </c>
      <c r="Z28" s="3">
        <f>MIN((IFERROR($D28-SUM($E28:X28),0)),(IFERROR(Y$4-SUM(Y$5:Y27),0)))</f>
        <v>0</v>
      </c>
      <c r="AA28" s="3">
        <f>MIN((IFERROR($D28-SUM($E28:Y28),0)),(IFERROR(Z$4-SUM(Z$5:Z27),0)))</f>
        <v>0</v>
      </c>
      <c r="AB28" s="3">
        <f>MIN((IFERROR($D28-SUM($E28:Z28),0)),(IFERROR(AA$4-SUM(AA$5:AA27),0)))</f>
        <v>0</v>
      </c>
      <c r="AC28" s="3">
        <f>MIN((IFERROR($D28-SUM($E28:AA28),0)),(IFERROR(AB$4-SUM(AB$5:AB27),0)))</f>
        <v>0</v>
      </c>
      <c r="AD28" s="3">
        <f>MIN((IFERROR($D28-SUM($E28:AB28),0)),(IFERROR(AC$4-SUM(AC$5:AC27),0)))</f>
        <v>0</v>
      </c>
      <c r="AE28" s="3">
        <f>MIN((IFERROR($D28-SUM($E28:AC28),0)),(IFERROR(AD$4-SUM(AD$5:AD27),0)))</f>
        <v>0</v>
      </c>
      <c r="AF28" s="3">
        <f>MIN((IFERROR($D28-SUM($E28:AD28),0)),(IFERROR(AE$4-SUM(AE$5:AE27),0)))</f>
        <v>0</v>
      </c>
      <c r="AG28" s="3">
        <f>MIN((IFERROR($D28-SUM($E28:AE28),0)),(IFERROR(AF$4-SUM(AF$5:AF27),0)))</f>
        <v>0</v>
      </c>
      <c r="AH28" s="3">
        <f>MIN((IFERROR($D28-SUM($E28:AF28),0)),(IFERROR(AG$4-SUM(AG$5:AG27),0)))</f>
        <v>0</v>
      </c>
      <c r="AI28" s="3">
        <f>MIN((IFERROR($D28-SUM($E28:AG28),0)),(IFERROR(AH$4-SUM(AH$5:AH27),0)))</f>
        <v>0</v>
      </c>
      <c r="AJ28" s="3">
        <f>MIN((IFERROR($D28-SUM($E28:AH28),0)),(IFERROR(AI$4-SUM(AI$5:AI27),0)))</f>
        <v>0</v>
      </c>
      <c r="AK28" s="3">
        <f>MIN((IFERROR($D28-SUM($E28:AI28),0)),(IFERROR(AJ$4-SUM(AJ$5:AJ27),0)))</f>
        <v>0</v>
      </c>
      <c r="AL28" s="3">
        <f>MIN((IFERROR($D28-SUM($E28:AJ28),0)),(IFERROR(AK$4-SUM(AK$5:AK27),0)))</f>
        <v>0</v>
      </c>
      <c r="AM28" s="3">
        <f>MIN((IFERROR($D28-SUM($E28:AK28),0)),(IFERROR(AL$4-SUM(AL$5:AL27),0)))</f>
        <v>0</v>
      </c>
      <c r="AN28" s="3">
        <f>MIN((IFERROR($D28-SUM($E28:AL28),0)),(IFERROR(AM$4-SUM(AM$5:AM27),0)))</f>
        <v>0</v>
      </c>
      <c r="AO28" s="3">
        <f>MIN((IFERROR($D28-SUM($E28:AM28),0)),(IFERROR(AN$4-SUM(AN$5:AN27),0)))</f>
        <v>0</v>
      </c>
      <c r="AP28" s="3">
        <f>MIN((IFERROR($D28-SUM($E28:AN28),0)),(IFERROR(AO$4-SUM(AO$5:AO27),0)))</f>
        <v>0</v>
      </c>
      <c r="AQ28" s="3">
        <f>MIN((IFERROR($D28-SUM($E28:AO28),0)),(IFERROR(AP$4-SUM(AP$5:AP27),0)))</f>
        <v>0</v>
      </c>
      <c r="AR28" s="3">
        <f>MIN((IFERROR($D28-SUM($E28:AP28),0)),(IFERROR(AQ$4-SUM(AQ$5:AQ27),0)))</f>
        <v>0</v>
      </c>
      <c r="AS28" s="3">
        <f>MIN((IFERROR($D28-SUM($E28:AQ28),0)),(IFERROR(AR$4-SUM(AR$5:AR27),0)))</f>
        <v>0</v>
      </c>
      <c r="AT28" s="3">
        <f>MIN((IFERROR($D28-SUM($E28:AR28),0)),(IFERROR(AS$4-SUM(AS$5:AS27),0)))</f>
        <v>0</v>
      </c>
      <c r="AU28" s="3">
        <f>MIN((IFERROR($D28-SUM($E28:AS28),0)),(IFERROR(AT$4-SUM(AT$5:AT27),0)))</f>
        <v>0</v>
      </c>
      <c r="AV28" s="3">
        <f>MIN((IFERROR($D28-SUM($E28:AT28),0)),(IFERROR(AU$4-SUM(AU$5:AU27),0)))</f>
        <v>0</v>
      </c>
      <c r="AW28" s="3">
        <f>MIN((IFERROR($D28-SUM($E28:AU28),0)),(IFERROR(AV$4-SUM(AV$5:AV27),0)))</f>
        <v>0</v>
      </c>
      <c r="AX28" s="3">
        <f>MIN((IFERROR($D28-SUM($E28:AV28),0)),(IFERROR(AW$4-SUM(AW$5:AW27),0)))</f>
        <v>0</v>
      </c>
      <c r="AY28" s="3">
        <f>MIN((IFERROR($D28-SUM($E28:AW28),0)),(IFERROR(AX$4-SUM(AX$5:AX27),0)))</f>
        <v>0</v>
      </c>
      <c r="AZ28" s="3">
        <f>MIN((IFERROR($D28-SUM($E28:AX28),0)),(IFERROR(AY$4-SUM(AY$5:AY27),0)))</f>
        <v>0</v>
      </c>
      <c r="BA28" s="3">
        <f>MIN((IFERROR($D28-SUM($E28:AY28),0)),(IFERROR(AZ$4-SUM(AZ$5:AZ27),0)))</f>
        <v>0</v>
      </c>
      <c r="BB28" s="3">
        <f>MIN((IFERROR($D28-SUM($E28:AZ28),0)),(IFERROR(BA$4-SUM(BA$5:BA27),0)))</f>
        <v>0</v>
      </c>
      <c r="BC28" s="3">
        <f>MIN((IFERROR($D28-SUM($E28:BA28),0)),(IFERROR(BB$4-SUM(BB$5:BB27),0)))</f>
        <v>0</v>
      </c>
      <c r="BD28" s="3">
        <f>MIN((IFERROR($D28-SUM($E28:BB28),0)),(IFERROR(BC$4-SUM(BC$5:BC27),0)))</f>
        <v>0</v>
      </c>
      <c r="BE28" s="3">
        <f>MIN((IFERROR($D28-SUM($E28:BC28),0)),(IFERROR(BD$4-SUM(BD$5:BD27),0)))</f>
        <v>0</v>
      </c>
      <c r="BF28" s="3">
        <f>MIN((IFERROR($D28-SUM($E28:BD28),0)),(IFERROR(BE$4-SUM(BE$5:BE27),0)))</f>
        <v>0</v>
      </c>
      <c r="BG28" s="3">
        <f>MIN((IFERROR($D28-SUM($E28:BE28),0)),(IFERROR(BF$4-SUM(BF$5:BF27),0)))</f>
        <v>0</v>
      </c>
      <c r="BH28" s="3">
        <f>MIN((IFERROR($D28-SUM($E28:BF28),0)),(IFERROR(BG$4-SUM(BG$5:BG27),0)))</f>
        <v>0</v>
      </c>
      <c r="BI28" s="3">
        <f>MIN((IFERROR($D28-SUM($E28:BG28),0)),(IFERROR(BH$4-SUM(BH$5:BH27),0)))</f>
        <v>0</v>
      </c>
      <c r="BJ28" s="3">
        <f>MIN((IFERROR($D28-SUM($E28:BH28),0)),(IFERROR(BI$4-SUM(BI$5:BI27),0)))</f>
        <v>0</v>
      </c>
      <c r="BK28" s="3">
        <f>MIN((IFERROR($D28-SUM($E28:BI28),0)),(IFERROR(BJ$4-SUM(BJ$5:BJ27),0)))</f>
        <v>0</v>
      </c>
      <c r="BL28" s="3">
        <f>MIN((IFERROR($D28-SUM($E28:BJ28),0)),(IFERROR(BK$4-SUM(BK$5:BK27),0)))</f>
        <v>0</v>
      </c>
      <c r="BM28" s="3">
        <f>MIN((IFERROR($D28-SUM($E28:BK28),0)),(IFERROR(BL$4-SUM(BL$5:BL27),0)))</f>
        <v>0</v>
      </c>
      <c r="BN28" s="3">
        <f>MIN((IFERROR($D28-SUM($E28:BL28),0)),(IFERROR(BM$4-SUM(BM$5:BM27),0)))</f>
        <v>0</v>
      </c>
      <c r="BO28" s="3">
        <f>MIN((IFERROR($D28-SUM($E28:BM28),0)),(IFERROR(BN$4-SUM(BN$5:BN27),0)))</f>
        <v>0</v>
      </c>
      <c r="BP28" s="3">
        <f>MIN((IFERROR($D28-SUM($E28:BN28),0)),(IFERROR(BO$4-SUM(BO$5:BO27),0)))</f>
        <v>0</v>
      </c>
      <c r="BQ28" s="3">
        <f>MIN((IFERROR($D28-SUM($E28:BO28),0)),(IFERROR(BP$4-SUM(BP$5:BP27),0)))</f>
        <v>0</v>
      </c>
      <c r="BR28" s="3">
        <f>MIN((IFERROR($D28-SUM($E28:BP28),0)),(IFERROR(BQ$4-SUM(BQ$5:BQ27),0)))</f>
        <v>0</v>
      </c>
      <c r="BS28" s="3">
        <f>MIN((IFERROR($D28-SUM($E28:BQ28),0)),(IFERROR(BR$4-SUM(BR$5:BR27),0)))</f>
        <v>0</v>
      </c>
      <c r="BT28" s="3">
        <f>MIN((IFERROR($D28-SUM($E28:BR28),0)),(IFERROR(BS$4-SUM(BS$5:BS27),0)))</f>
        <v>0</v>
      </c>
      <c r="BU28" s="3">
        <f>MIN((IFERROR($D28-SUM($E28:BS28),0)),(IFERROR(BT$4-SUM(BT$5:BT27),0)))</f>
        <v>0</v>
      </c>
      <c r="BV28" s="3">
        <f>MIN((IFERROR($D28-SUM($E28:BT28),0)),(IFERROR(BU$4-SUM(BU$5:BU27),0)))</f>
        <v>0</v>
      </c>
      <c r="BW28" s="3">
        <f>MIN((IFERROR($D28-SUM($E28:BU28),0)),(IFERROR(BV$4-SUM(BV$5:BV27),0)))</f>
        <v>0</v>
      </c>
      <c r="BX28" s="3">
        <f>MIN((IFERROR($D28-SUM($E28:BV28),0)),(IFERROR(BW$4-SUM(BW$5:BW27),0)))</f>
        <v>0</v>
      </c>
      <c r="BY28" s="3">
        <f>MIN((IFERROR($D28-SUM($E28:BW28),0)),(IFERROR(BX$4-SUM(BX$5:BX27),0)))</f>
        <v>0</v>
      </c>
      <c r="BZ28" s="3">
        <f>MIN((IFERROR($D28-SUM($E28:BX28),0)),(IFERROR(BY$4-SUM(BY$5:BY27),0)))</f>
        <v>0</v>
      </c>
      <c r="CA28" s="3">
        <f>MIN((IFERROR($D28-SUM($E28:BY28),0)),(IFERROR(BZ$4-SUM(BZ$5:BZ27),0)))</f>
        <v>0</v>
      </c>
      <c r="CB28" s="3">
        <f>MIN((IFERROR($D28-SUM($E28:BZ28),0)),(IFERROR(CA$4-SUM(CA$5:CA27),0)))</f>
        <v>0</v>
      </c>
      <c r="CC28" s="3">
        <f>MIN((IFERROR($D28-SUM($E28:CA28),0)),(IFERROR(CB$4-SUM(CB$5:CB27),0)))</f>
        <v>0</v>
      </c>
      <c r="CD28" s="3">
        <f>MIN((IFERROR($D28-SUM($E28:CB28),0)),(IFERROR(CC$4-SUM(CC$5:CC27),0)))</f>
        <v>0</v>
      </c>
      <c r="CE28" s="3">
        <f>MIN((IFERROR($D28-SUM($E28:CC28),0)),(IFERROR(CD$4-SUM(CD$5:CD27),0)))</f>
        <v>0</v>
      </c>
      <c r="CF28" s="3">
        <f>MIN((IFERROR($D28-SUM($E28:CD28),0)),(IFERROR(CE$4-SUM(CE$5:CE27),0)))</f>
        <v>0</v>
      </c>
      <c r="CG28" s="3">
        <f>MIN((IFERROR($D28-SUM($E28:CE28),0)),(IFERROR(CF$4-SUM(CF$5:CF27),0)))</f>
        <v>0</v>
      </c>
      <c r="CH28" s="3">
        <f>MIN((IFERROR($D28-SUM($E28:CF28),0)),(IFERROR(CG$4-SUM(CG$5:CG27),0)))</f>
        <v>0</v>
      </c>
      <c r="CI28" s="3">
        <f>MIN((IFERROR($D28-SUM($E28:CG28),0)),(IFERROR(CH$4-SUM(CH$5:CH27),0)))</f>
        <v>0</v>
      </c>
      <c r="CJ28" s="3">
        <f>MIN((IFERROR($D28-SUM($E28:CH28),0)),(IFERROR(CI$4-SUM(CI$5:CI27),0)))</f>
        <v>0</v>
      </c>
      <c r="CK28" s="3">
        <f>MIN((IFERROR($D28-SUM($E28:CI28),0)),(IFERROR(CJ$4-SUM(CJ$5:CJ27),0)))</f>
        <v>0</v>
      </c>
      <c r="CL28" s="3">
        <f>MIN((IFERROR($D28-SUM($E28:CJ28),0)),(IFERROR(CK$4-SUM(CK$5:CK27),0)))</f>
        <v>0</v>
      </c>
      <c r="CM28" s="3">
        <f>MIN((IFERROR($D28-SUM($E28:CK28),0)),(IFERROR(CL$4-SUM(CL$5:CL27),0)))</f>
        <v>0</v>
      </c>
      <c r="CN28" s="3">
        <f>MIN((IFERROR($D28-SUM($E28:CL28),0)),(IFERROR(CM$4-SUM(CM$5:CM27),0)))</f>
        <v>0</v>
      </c>
      <c r="CO28" s="3">
        <f>MIN((IFERROR($D28-SUM($E28:CM28),0)),(IFERROR(CN$4-SUM(CN$5:CN27),0)))</f>
        <v>0</v>
      </c>
      <c r="CP28" s="3">
        <f>MIN((IFERROR($D28-SUM($E28:CN28),0)),(IFERROR(CO$4-SUM(CO$5:CO27),0)))</f>
        <v>0</v>
      </c>
      <c r="CQ28" s="3">
        <f>MIN((IFERROR($D28-SUM($E28:CO28),0)),(IFERROR(CP$4-SUM(CP$5:CP27),0)))</f>
        <v>0</v>
      </c>
      <c r="CR28" s="3">
        <f>MIN((IFERROR($D28-SUM($E28:CP28),0)),(IFERROR(CQ$4-SUM(CQ$5:CQ27),0)))</f>
        <v>0</v>
      </c>
      <c r="CS28" s="3">
        <f>MIN((IFERROR($D28-SUM($E28:CQ28),0)),(IFERROR(CR$4-SUM(CR$5:CR27),0)))</f>
        <v>0</v>
      </c>
      <c r="CT28" s="3">
        <f>MIN((IFERROR($D28-SUM($E28:CR28),0)),(IFERROR(CS$4-SUM(CS$5:CS27),0)))</f>
        <v>0</v>
      </c>
      <c r="CU28" s="3">
        <f>MIN((IFERROR($D28-SUM($E28:CS28),0)),(IFERROR(CT$4-SUM(CT$5:CT27),0)))</f>
        <v>0</v>
      </c>
      <c r="CV28" s="3">
        <f>MIN((IFERROR($D28-SUM($E28:CT28),0)),(IFERROR(CU$4-SUM(CU$5:CU27),0)))</f>
        <v>0</v>
      </c>
      <c r="CW28" s="3">
        <f>MIN((IFERROR($D28-SUM($E28:CU28),0)),(IFERROR(CV$4-SUM(CV$5:CV27),0)))</f>
        <v>0</v>
      </c>
      <c r="CX28" s="3">
        <f>MIN((IFERROR($D28-SUM($E28:CV28),0)),(IFERROR(CW$4-SUM(CW$5:CW27),0)))</f>
        <v>0</v>
      </c>
      <c r="CY28" s="3">
        <f>MIN((IFERROR($D28-SUM($E28:CW28),0)),(IFERROR(CX$4-SUM(CX$5:CX27),0)))</f>
        <v>0</v>
      </c>
      <c r="CZ28" s="3">
        <f>MIN((IFERROR($D28-SUM($E28:CX28),0)),(IFERROR(CY$4-SUM(CY$5:CY27),0)))</f>
        <v>0</v>
      </c>
      <c r="DA28" s="3">
        <f>MIN((IFERROR($D28-SUM($E28:CY28),0)),(IFERROR(CZ$4-SUM(CZ$5:CZ27),0)))</f>
        <v>0</v>
      </c>
    </row>
    <row r="29" spans="1:105" x14ac:dyDescent="0.25">
      <c r="A29" s="2">
        <f>ROW()-ROW(FIFO[[#Headers],[Ind]])</f>
        <v>24</v>
      </c>
      <c r="B29" s="10" t="str">
        <f t="array" ref="B29">IFERROR(INDEX(Register[Batch],SMALL(IF(Register[IN Token]=Token,Register[Batch],""),FIFO[[#This Row],[Ind]])),"")</f>
        <v/>
      </c>
      <c r="C29" s="50" t="str">
        <f>IFERROR(VLOOKUP(FIFO[[#This Row],[Batch]],Register[],9),"")</f>
        <v/>
      </c>
      <c r="D29" s="11" t="str">
        <f>IF(FIFO[[#This Row],[Batch]]&lt;&gt;"",IFERROR(VLOOKUP(FIFO[[#This Row],[Batch]],Register[],5),""),"")</f>
        <v/>
      </c>
      <c r="F29" s="3">
        <f>MIN((IFERROR($D29-SUM($E29:E29),0)),(IFERROR(F$4-SUM(F$5:F28),0)))</f>
        <v>0</v>
      </c>
      <c r="G29" s="3">
        <f>MIN((IFERROR($D29-SUM($E29:F29),0)),(IFERROR(G$4-SUM(G$5:G28),0)))</f>
        <v>0</v>
      </c>
      <c r="H29" s="3">
        <f>MIN((IFERROR($D29-SUM($E29:G29),0)),(IFERROR(H$4-SUM(H$5:H28),0)))</f>
        <v>0</v>
      </c>
      <c r="I29" s="3">
        <f>MIN((IFERROR($D29-SUM($E29:H29),0)),(IFERROR(I$4-SUM(I$5:I28),0)))</f>
        <v>0</v>
      </c>
      <c r="J29" s="3">
        <f>MIN((IFERROR($D29-SUM($E29:I29),0)),(IFERROR(J$4-SUM(J$5:J28),0)))</f>
        <v>0</v>
      </c>
      <c r="K29" s="3">
        <f>MIN((IFERROR($D29-SUM($E29:J29),0)),(IFERROR(K$4-SUM(K$5:K28),0)))</f>
        <v>0</v>
      </c>
      <c r="L29" s="3">
        <f>MIN((IFERROR($D29-SUM($E29:K29),0)),(IFERROR(L$4-SUM(L$5:L28),0)))</f>
        <v>0</v>
      </c>
      <c r="M29" s="3">
        <f>MIN((IFERROR($D29-SUM($E29:L29),0)),(IFERROR(M$4-SUM(M$5:M28),0)))</f>
        <v>0</v>
      </c>
      <c r="N29" s="3">
        <f>MIN((IFERROR($D29-SUM($E29:L29),0)),(IFERROR(M$4-SUM(M$5:M28),0)))</f>
        <v>0</v>
      </c>
      <c r="O29" s="3">
        <f>MIN((IFERROR($D29-SUM($E29:M29),0)),(IFERROR(N$4-SUM(N$5:N28),0)))</f>
        <v>0</v>
      </c>
      <c r="P29" s="3">
        <f>MIN((IFERROR($D29-SUM($E29:N29),0)),(IFERROR(O$4-SUM(O$5:O28),0)))</f>
        <v>0</v>
      </c>
      <c r="Q29" s="3">
        <f>MIN((IFERROR($D29-SUM($E29:O29),0)),(IFERROR(P$4-SUM(P$5:P28),0)))</f>
        <v>0</v>
      </c>
      <c r="R29" s="3">
        <f>MIN((IFERROR($D29-SUM($E29:P29),0)),(IFERROR(Q$4-SUM(Q$5:Q28),0)))</f>
        <v>0</v>
      </c>
      <c r="S29" s="3">
        <f>MIN((IFERROR($D29-SUM($E29:Q29),0)),(IFERROR(R$4-SUM(R$5:R28),0)))</f>
        <v>0</v>
      </c>
      <c r="T29" s="3">
        <f>MIN((IFERROR($D29-SUM($E29:R29),0)),(IFERROR(S$4-SUM(S$5:S28),0)))</f>
        <v>0</v>
      </c>
      <c r="U29" s="3">
        <f>MIN((IFERROR($D29-SUM($E29:S29),0)),(IFERROR(T$4-SUM(T$5:T28),0)))</f>
        <v>0</v>
      </c>
      <c r="V29" s="3">
        <f>MIN((IFERROR($D29-SUM($E29:T29),0)),(IFERROR(U$4-SUM(U$5:U28),0)))</f>
        <v>0</v>
      </c>
      <c r="W29" s="3">
        <f>MIN((IFERROR($D29-SUM($E29:U29),0)),(IFERROR(V$4-SUM(V$5:V28),0)))</f>
        <v>0</v>
      </c>
      <c r="X29" s="3">
        <f>MIN((IFERROR($D29-SUM($E29:V29),0)),(IFERROR(W$4-SUM(W$5:W28),0)))</f>
        <v>0</v>
      </c>
      <c r="Y29" s="3">
        <f>MIN((IFERROR($D29-SUM($E29:W29),0)),(IFERROR(X$4-SUM(X$5:X28),0)))</f>
        <v>0</v>
      </c>
      <c r="Z29" s="3">
        <f>MIN((IFERROR($D29-SUM($E29:X29),0)),(IFERROR(Y$4-SUM(Y$5:Y28),0)))</f>
        <v>0</v>
      </c>
      <c r="AA29" s="3">
        <f>MIN((IFERROR($D29-SUM($E29:Y29),0)),(IFERROR(Z$4-SUM(Z$5:Z28),0)))</f>
        <v>0</v>
      </c>
      <c r="AB29" s="3">
        <f>MIN((IFERROR($D29-SUM($E29:Z29),0)),(IFERROR(AA$4-SUM(AA$5:AA28),0)))</f>
        <v>0</v>
      </c>
      <c r="AC29" s="3">
        <f>MIN((IFERROR($D29-SUM($E29:AA29),0)),(IFERROR(AB$4-SUM(AB$5:AB28),0)))</f>
        <v>0</v>
      </c>
      <c r="AD29" s="3">
        <f>MIN((IFERROR($D29-SUM($E29:AB29),0)),(IFERROR(AC$4-SUM(AC$5:AC28),0)))</f>
        <v>0</v>
      </c>
      <c r="AE29" s="3">
        <f>MIN((IFERROR($D29-SUM($E29:AC29),0)),(IFERROR(AD$4-SUM(AD$5:AD28),0)))</f>
        <v>0</v>
      </c>
      <c r="AF29" s="3">
        <f>MIN((IFERROR($D29-SUM($E29:AD29),0)),(IFERROR(AE$4-SUM(AE$5:AE28),0)))</f>
        <v>0</v>
      </c>
      <c r="AG29" s="3">
        <f>MIN((IFERROR($D29-SUM($E29:AE29),0)),(IFERROR(AF$4-SUM(AF$5:AF28),0)))</f>
        <v>0</v>
      </c>
      <c r="AH29" s="3">
        <f>MIN((IFERROR($D29-SUM($E29:AF29),0)),(IFERROR(AG$4-SUM(AG$5:AG28),0)))</f>
        <v>0</v>
      </c>
      <c r="AI29" s="3">
        <f>MIN((IFERROR($D29-SUM($E29:AG29),0)),(IFERROR(AH$4-SUM(AH$5:AH28),0)))</f>
        <v>0</v>
      </c>
      <c r="AJ29" s="3">
        <f>MIN((IFERROR($D29-SUM($E29:AH29),0)),(IFERROR(AI$4-SUM(AI$5:AI28),0)))</f>
        <v>0</v>
      </c>
      <c r="AK29" s="3">
        <f>MIN((IFERROR($D29-SUM($E29:AI29),0)),(IFERROR(AJ$4-SUM(AJ$5:AJ28),0)))</f>
        <v>0</v>
      </c>
      <c r="AL29" s="3">
        <f>MIN((IFERROR($D29-SUM($E29:AJ29),0)),(IFERROR(AK$4-SUM(AK$5:AK28),0)))</f>
        <v>0</v>
      </c>
      <c r="AM29" s="3">
        <f>MIN((IFERROR($D29-SUM($E29:AK29),0)),(IFERROR(AL$4-SUM(AL$5:AL28),0)))</f>
        <v>0</v>
      </c>
      <c r="AN29" s="3">
        <f>MIN((IFERROR($D29-SUM($E29:AL29),0)),(IFERROR(AM$4-SUM(AM$5:AM28),0)))</f>
        <v>0</v>
      </c>
      <c r="AO29" s="3">
        <f>MIN((IFERROR($D29-SUM($E29:AM29),0)),(IFERROR(AN$4-SUM(AN$5:AN28),0)))</f>
        <v>0</v>
      </c>
      <c r="AP29" s="3">
        <f>MIN((IFERROR($D29-SUM($E29:AN29),0)),(IFERROR(AO$4-SUM(AO$5:AO28),0)))</f>
        <v>0</v>
      </c>
      <c r="AQ29" s="3">
        <f>MIN((IFERROR($D29-SUM($E29:AO29),0)),(IFERROR(AP$4-SUM(AP$5:AP28),0)))</f>
        <v>0</v>
      </c>
      <c r="AR29" s="3">
        <f>MIN((IFERROR($D29-SUM($E29:AP29),0)),(IFERROR(AQ$4-SUM(AQ$5:AQ28),0)))</f>
        <v>0</v>
      </c>
      <c r="AS29" s="3">
        <f>MIN((IFERROR($D29-SUM($E29:AQ29),0)),(IFERROR(AR$4-SUM(AR$5:AR28),0)))</f>
        <v>0</v>
      </c>
      <c r="AT29" s="3">
        <f>MIN((IFERROR($D29-SUM($E29:AR29),0)),(IFERROR(AS$4-SUM(AS$5:AS28),0)))</f>
        <v>0</v>
      </c>
      <c r="AU29" s="3">
        <f>MIN((IFERROR($D29-SUM($E29:AS29),0)),(IFERROR(AT$4-SUM(AT$5:AT28),0)))</f>
        <v>0</v>
      </c>
      <c r="AV29" s="3">
        <f>MIN((IFERROR($D29-SUM($E29:AT29),0)),(IFERROR(AU$4-SUM(AU$5:AU28),0)))</f>
        <v>0</v>
      </c>
      <c r="AW29" s="3">
        <f>MIN((IFERROR($D29-SUM($E29:AU29),0)),(IFERROR(AV$4-SUM(AV$5:AV28),0)))</f>
        <v>0</v>
      </c>
      <c r="AX29" s="3">
        <f>MIN((IFERROR($D29-SUM($E29:AV29),0)),(IFERROR(AW$4-SUM(AW$5:AW28),0)))</f>
        <v>0</v>
      </c>
      <c r="AY29" s="3">
        <f>MIN((IFERROR($D29-SUM($E29:AW29),0)),(IFERROR(AX$4-SUM(AX$5:AX28),0)))</f>
        <v>0</v>
      </c>
      <c r="AZ29" s="3">
        <f>MIN((IFERROR($D29-SUM($E29:AX29),0)),(IFERROR(AY$4-SUM(AY$5:AY28),0)))</f>
        <v>0</v>
      </c>
      <c r="BA29" s="3">
        <f>MIN((IFERROR($D29-SUM($E29:AY29),0)),(IFERROR(AZ$4-SUM(AZ$5:AZ28),0)))</f>
        <v>0</v>
      </c>
      <c r="BB29" s="3">
        <f>MIN((IFERROR($D29-SUM($E29:AZ29),0)),(IFERROR(BA$4-SUM(BA$5:BA28),0)))</f>
        <v>0</v>
      </c>
      <c r="BC29" s="3">
        <f>MIN((IFERROR($D29-SUM($E29:BA29),0)),(IFERROR(BB$4-SUM(BB$5:BB28),0)))</f>
        <v>0</v>
      </c>
      <c r="BD29" s="3">
        <f>MIN((IFERROR($D29-SUM($E29:BB29),0)),(IFERROR(BC$4-SUM(BC$5:BC28),0)))</f>
        <v>0</v>
      </c>
      <c r="BE29" s="3">
        <f>MIN((IFERROR($D29-SUM($E29:BC29),0)),(IFERROR(BD$4-SUM(BD$5:BD28),0)))</f>
        <v>0</v>
      </c>
      <c r="BF29" s="3">
        <f>MIN((IFERROR($D29-SUM($E29:BD29),0)),(IFERROR(BE$4-SUM(BE$5:BE28),0)))</f>
        <v>0</v>
      </c>
      <c r="BG29" s="3">
        <f>MIN((IFERROR($D29-SUM($E29:BE29),0)),(IFERROR(BF$4-SUM(BF$5:BF28),0)))</f>
        <v>0</v>
      </c>
      <c r="BH29" s="3">
        <f>MIN((IFERROR($D29-SUM($E29:BF29),0)),(IFERROR(BG$4-SUM(BG$5:BG28),0)))</f>
        <v>0</v>
      </c>
      <c r="BI29" s="3">
        <f>MIN((IFERROR($D29-SUM($E29:BG29),0)),(IFERROR(BH$4-SUM(BH$5:BH28),0)))</f>
        <v>0</v>
      </c>
      <c r="BJ29" s="3">
        <f>MIN((IFERROR($D29-SUM($E29:BH29),0)),(IFERROR(BI$4-SUM(BI$5:BI28),0)))</f>
        <v>0</v>
      </c>
      <c r="BK29" s="3">
        <f>MIN((IFERROR($D29-SUM($E29:BI29),0)),(IFERROR(BJ$4-SUM(BJ$5:BJ28),0)))</f>
        <v>0</v>
      </c>
      <c r="BL29" s="3">
        <f>MIN((IFERROR($D29-SUM($E29:BJ29),0)),(IFERROR(BK$4-SUM(BK$5:BK28),0)))</f>
        <v>0</v>
      </c>
      <c r="BM29" s="3">
        <f>MIN((IFERROR($D29-SUM($E29:BK29),0)),(IFERROR(BL$4-SUM(BL$5:BL28),0)))</f>
        <v>0</v>
      </c>
      <c r="BN29" s="3">
        <f>MIN((IFERROR($D29-SUM($E29:BL29),0)),(IFERROR(BM$4-SUM(BM$5:BM28),0)))</f>
        <v>0</v>
      </c>
      <c r="BO29" s="3">
        <f>MIN((IFERROR($D29-SUM($E29:BM29),0)),(IFERROR(BN$4-SUM(BN$5:BN28),0)))</f>
        <v>0</v>
      </c>
      <c r="BP29" s="3">
        <f>MIN((IFERROR($D29-SUM($E29:BN29),0)),(IFERROR(BO$4-SUM(BO$5:BO28),0)))</f>
        <v>0</v>
      </c>
      <c r="BQ29" s="3">
        <f>MIN((IFERROR($D29-SUM($E29:BO29),0)),(IFERROR(BP$4-SUM(BP$5:BP28),0)))</f>
        <v>0</v>
      </c>
      <c r="BR29" s="3">
        <f>MIN((IFERROR($D29-SUM($E29:BP29),0)),(IFERROR(BQ$4-SUM(BQ$5:BQ28),0)))</f>
        <v>0</v>
      </c>
      <c r="BS29" s="3">
        <f>MIN((IFERROR($D29-SUM($E29:BQ29),0)),(IFERROR(BR$4-SUM(BR$5:BR28),0)))</f>
        <v>0</v>
      </c>
      <c r="BT29" s="3">
        <f>MIN((IFERROR($D29-SUM($E29:BR29),0)),(IFERROR(BS$4-SUM(BS$5:BS28),0)))</f>
        <v>0</v>
      </c>
      <c r="BU29" s="3">
        <f>MIN((IFERROR($D29-SUM($E29:BS29),0)),(IFERROR(BT$4-SUM(BT$5:BT28),0)))</f>
        <v>0</v>
      </c>
      <c r="BV29" s="3">
        <f>MIN((IFERROR($D29-SUM($E29:BT29),0)),(IFERROR(BU$4-SUM(BU$5:BU28),0)))</f>
        <v>0</v>
      </c>
      <c r="BW29" s="3">
        <f>MIN((IFERROR($D29-SUM($E29:BU29),0)),(IFERROR(BV$4-SUM(BV$5:BV28),0)))</f>
        <v>0</v>
      </c>
      <c r="BX29" s="3">
        <f>MIN((IFERROR($D29-SUM($E29:BV29),0)),(IFERROR(BW$4-SUM(BW$5:BW28),0)))</f>
        <v>0</v>
      </c>
      <c r="BY29" s="3">
        <f>MIN((IFERROR($D29-SUM($E29:BW29),0)),(IFERROR(BX$4-SUM(BX$5:BX28),0)))</f>
        <v>0</v>
      </c>
      <c r="BZ29" s="3">
        <f>MIN((IFERROR($D29-SUM($E29:BX29),0)),(IFERROR(BY$4-SUM(BY$5:BY28),0)))</f>
        <v>0</v>
      </c>
      <c r="CA29" s="3">
        <f>MIN((IFERROR($D29-SUM($E29:BY29),0)),(IFERROR(BZ$4-SUM(BZ$5:BZ28),0)))</f>
        <v>0</v>
      </c>
      <c r="CB29" s="3">
        <f>MIN((IFERROR($D29-SUM($E29:BZ29),0)),(IFERROR(CA$4-SUM(CA$5:CA28),0)))</f>
        <v>0</v>
      </c>
      <c r="CC29" s="3">
        <f>MIN((IFERROR($D29-SUM($E29:CA29),0)),(IFERROR(CB$4-SUM(CB$5:CB28),0)))</f>
        <v>0</v>
      </c>
      <c r="CD29" s="3">
        <f>MIN((IFERROR($D29-SUM($E29:CB29),0)),(IFERROR(CC$4-SUM(CC$5:CC28),0)))</f>
        <v>0</v>
      </c>
      <c r="CE29" s="3">
        <f>MIN((IFERROR($D29-SUM($E29:CC29),0)),(IFERROR(CD$4-SUM(CD$5:CD28),0)))</f>
        <v>0</v>
      </c>
      <c r="CF29" s="3">
        <f>MIN((IFERROR($D29-SUM($E29:CD29),0)),(IFERROR(CE$4-SUM(CE$5:CE28),0)))</f>
        <v>0</v>
      </c>
      <c r="CG29" s="3">
        <f>MIN((IFERROR($D29-SUM($E29:CE29),0)),(IFERROR(CF$4-SUM(CF$5:CF28),0)))</f>
        <v>0</v>
      </c>
      <c r="CH29" s="3">
        <f>MIN((IFERROR($D29-SUM($E29:CF29),0)),(IFERROR(CG$4-SUM(CG$5:CG28),0)))</f>
        <v>0</v>
      </c>
      <c r="CI29" s="3">
        <f>MIN((IFERROR($D29-SUM($E29:CG29),0)),(IFERROR(CH$4-SUM(CH$5:CH28),0)))</f>
        <v>0</v>
      </c>
      <c r="CJ29" s="3">
        <f>MIN((IFERROR($D29-SUM($E29:CH29),0)),(IFERROR(CI$4-SUM(CI$5:CI28),0)))</f>
        <v>0</v>
      </c>
      <c r="CK29" s="3">
        <f>MIN((IFERROR($D29-SUM($E29:CI29),0)),(IFERROR(CJ$4-SUM(CJ$5:CJ28),0)))</f>
        <v>0</v>
      </c>
      <c r="CL29" s="3">
        <f>MIN((IFERROR($D29-SUM($E29:CJ29),0)),(IFERROR(CK$4-SUM(CK$5:CK28),0)))</f>
        <v>0</v>
      </c>
      <c r="CM29" s="3">
        <f>MIN((IFERROR($D29-SUM($E29:CK29),0)),(IFERROR(CL$4-SUM(CL$5:CL28),0)))</f>
        <v>0</v>
      </c>
      <c r="CN29" s="3">
        <f>MIN((IFERROR($D29-SUM($E29:CL29),0)),(IFERROR(CM$4-SUM(CM$5:CM28),0)))</f>
        <v>0</v>
      </c>
      <c r="CO29" s="3">
        <f>MIN((IFERROR($D29-SUM($E29:CM29),0)),(IFERROR(CN$4-SUM(CN$5:CN28),0)))</f>
        <v>0</v>
      </c>
      <c r="CP29" s="3">
        <f>MIN((IFERROR($D29-SUM($E29:CN29),0)),(IFERROR(CO$4-SUM(CO$5:CO28),0)))</f>
        <v>0</v>
      </c>
      <c r="CQ29" s="3">
        <f>MIN((IFERROR($D29-SUM($E29:CO29),0)),(IFERROR(CP$4-SUM(CP$5:CP28),0)))</f>
        <v>0</v>
      </c>
      <c r="CR29" s="3">
        <f>MIN((IFERROR($D29-SUM($E29:CP29),0)),(IFERROR(CQ$4-SUM(CQ$5:CQ28),0)))</f>
        <v>0</v>
      </c>
      <c r="CS29" s="3">
        <f>MIN((IFERROR($D29-SUM($E29:CQ29),0)),(IFERROR(CR$4-SUM(CR$5:CR28),0)))</f>
        <v>0</v>
      </c>
      <c r="CT29" s="3">
        <f>MIN((IFERROR($D29-SUM($E29:CR29),0)),(IFERROR(CS$4-SUM(CS$5:CS28),0)))</f>
        <v>0</v>
      </c>
      <c r="CU29" s="3">
        <f>MIN((IFERROR($D29-SUM($E29:CS29),0)),(IFERROR(CT$4-SUM(CT$5:CT28),0)))</f>
        <v>0</v>
      </c>
      <c r="CV29" s="3">
        <f>MIN((IFERROR($D29-SUM($E29:CT29),0)),(IFERROR(CU$4-SUM(CU$5:CU28),0)))</f>
        <v>0</v>
      </c>
      <c r="CW29" s="3">
        <f>MIN((IFERROR($D29-SUM($E29:CU29),0)),(IFERROR(CV$4-SUM(CV$5:CV28),0)))</f>
        <v>0</v>
      </c>
      <c r="CX29" s="3">
        <f>MIN((IFERROR($D29-SUM($E29:CV29),0)),(IFERROR(CW$4-SUM(CW$5:CW28),0)))</f>
        <v>0</v>
      </c>
      <c r="CY29" s="3">
        <f>MIN((IFERROR($D29-SUM($E29:CW29),0)),(IFERROR(CX$4-SUM(CX$5:CX28),0)))</f>
        <v>0</v>
      </c>
      <c r="CZ29" s="3">
        <f>MIN((IFERROR($D29-SUM($E29:CX29),0)),(IFERROR(CY$4-SUM(CY$5:CY28),0)))</f>
        <v>0</v>
      </c>
      <c r="DA29" s="3">
        <f>MIN((IFERROR($D29-SUM($E29:CY29),0)),(IFERROR(CZ$4-SUM(CZ$5:CZ28),0)))</f>
        <v>0</v>
      </c>
    </row>
    <row r="30" spans="1:105" x14ac:dyDescent="0.25">
      <c r="A30" s="2">
        <f>ROW()-ROW(FIFO[[#Headers],[Ind]])</f>
        <v>25</v>
      </c>
      <c r="B30" s="10" t="str">
        <f t="array" ref="B30">IFERROR(INDEX(Register[Batch],SMALL(IF(Register[IN Token]=Token,Register[Batch],""),FIFO[[#This Row],[Ind]])),"")</f>
        <v/>
      </c>
      <c r="C30" s="50" t="str">
        <f>IFERROR(VLOOKUP(FIFO[[#This Row],[Batch]],Register[],9),"")</f>
        <v/>
      </c>
      <c r="D30" s="11" t="str">
        <f>IF(FIFO[[#This Row],[Batch]]&lt;&gt;"",IFERROR(VLOOKUP(FIFO[[#This Row],[Batch]],Register[],5),""),"")</f>
        <v/>
      </c>
      <c r="F30" s="3">
        <f>MIN((IFERROR($D30-SUM($E30:E30),0)),(IFERROR(F$4-SUM(F$5:F29),0)))</f>
        <v>0</v>
      </c>
      <c r="G30" s="3">
        <f>MIN((IFERROR($D30-SUM($E30:F30),0)),(IFERROR(G$4-SUM(G$5:G29),0)))</f>
        <v>0</v>
      </c>
      <c r="H30" s="3">
        <f>MIN((IFERROR($D30-SUM($E30:G30),0)),(IFERROR(H$4-SUM(H$5:H29),0)))</f>
        <v>0</v>
      </c>
      <c r="I30" s="3">
        <f>MIN((IFERROR($D30-SUM($E30:H30),0)),(IFERROR(I$4-SUM(I$5:I29),0)))</f>
        <v>0</v>
      </c>
      <c r="J30" s="3">
        <f>MIN((IFERROR($D30-SUM($E30:I30),0)),(IFERROR(J$4-SUM(J$5:J29),0)))</f>
        <v>0</v>
      </c>
      <c r="K30" s="3">
        <f>MIN((IFERROR($D30-SUM($E30:J30),0)),(IFERROR(K$4-SUM(K$5:K29),0)))</f>
        <v>0</v>
      </c>
      <c r="L30" s="3">
        <f>MIN((IFERROR($D30-SUM($E30:K30),0)),(IFERROR(L$4-SUM(L$5:L29),0)))</f>
        <v>0</v>
      </c>
      <c r="M30" s="3">
        <f>MIN((IFERROR($D30-SUM($E30:L30),0)),(IFERROR(M$4-SUM(M$5:M29),0)))</f>
        <v>0</v>
      </c>
      <c r="N30" s="3">
        <f>MIN((IFERROR($D30-SUM($E30:L30),0)),(IFERROR(M$4-SUM(M$5:M29),0)))</f>
        <v>0</v>
      </c>
      <c r="O30" s="3">
        <f>MIN((IFERROR($D30-SUM($E30:M30),0)),(IFERROR(N$4-SUM(N$5:N29),0)))</f>
        <v>0</v>
      </c>
      <c r="P30" s="3">
        <f>MIN((IFERROR($D30-SUM($E30:N30),0)),(IFERROR(O$4-SUM(O$5:O29),0)))</f>
        <v>0</v>
      </c>
      <c r="Q30" s="3">
        <f>MIN((IFERROR($D30-SUM($E30:O30),0)),(IFERROR(P$4-SUM(P$5:P29),0)))</f>
        <v>0</v>
      </c>
      <c r="R30" s="3">
        <f>MIN((IFERROR($D30-SUM($E30:P30),0)),(IFERROR(Q$4-SUM(Q$5:Q29),0)))</f>
        <v>0</v>
      </c>
      <c r="S30" s="3">
        <f>MIN((IFERROR($D30-SUM($E30:Q30),0)),(IFERROR(R$4-SUM(R$5:R29),0)))</f>
        <v>0</v>
      </c>
      <c r="T30" s="3">
        <f>MIN((IFERROR($D30-SUM($E30:R30),0)),(IFERROR(S$4-SUM(S$5:S29),0)))</f>
        <v>0</v>
      </c>
      <c r="U30" s="3">
        <f>MIN((IFERROR($D30-SUM($E30:S30),0)),(IFERROR(T$4-SUM(T$5:T29),0)))</f>
        <v>0</v>
      </c>
      <c r="V30" s="3">
        <f>MIN((IFERROR($D30-SUM($E30:T30),0)),(IFERROR(U$4-SUM(U$5:U29),0)))</f>
        <v>0</v>
      </c>
      <c r="W30" s="3">
        <f>MIN((IFERROR($D30-SUM($E30:U30),0)),(IFERROR(V$4-SUM(V$5:V29),0)))</f>
        <v>0</v>
      </c>
      <c r="X30" s="3">
        <f>MIN((IFERROR($D30-SUM($E30:V30),0)),(IFERROR(W$4-SUM(W$5:W29),0)))</f>
        <v>0</v>
      </c>
      <c r="Y30" s="3">
        <f>MIN((IFERROR($D30-SUM($E30:W30),0)),(IFERROR(X$4-SUM(X$5:X29),0)))</f>
        <v>0</v>
      </c>
      <c r="Z30" s="3">
        <f>MIN((IFERROR($D30-SUM($E30:X30),0)),(IFERROR(Y$4-SUM(Y$5:Y29),0)))</f>
        <v>0</v>
      </c>
      <c r="AA30" s="3">
        <f>MIN((IFERROR($D30-SUM($E30:Y30),0)),(IFERROR(Z$4-SUM(Z$5:Z29),0)))</f>
        <v>0</v>
      </c>
      <c r="AB30" s="3">
        <f>MIN((IFERROR($D30-SUM($E30:Z30),0)),(IFERROR(AA$4-SUM(AA$5:AA29),0)))</f>
        <v>0</v>
      </c>
      <c r="AC30" s="3">
        <f>MIN((IFERROR($D30-SUM($E30:AA30),0)),(IFERROR(AB$4-SUM(AB$5:AB29),0)))</f>
        <v>0</v>
      </c>
      <c r="AD30" s="3">
        <f>MIN((IFERROR($D30-SUM($E30:AB30),0)),(IFERROR(AC$4-SUM(AC$5:AC29),0)))</f>
        <v>0</v>
      </c>
      <c r="AE30" s="3">
        <f>MIN((IFERROR($D30-SUM($E30:AC30),0)),(IFERROR(AD$4-SUM(AD$5:AD29),0)))</f>
        <v>0</v>
      </c>
      <c r="AF30" s="3">
        <f>MIN((IFERROR($D30-SUM($E30:AD30),0)),(IFERROR(AE$4-SUM(AE$5:AE29),0)))</f>
        <v>0</v>
      </c>
      <c r="AG30" s="3">
        <f>MIN((IFERROR($D30-SUM($E30:AE30),0)),(IFERROR(AF$4-SUM(AF$5:AF29),0)))</f>
        <v>0</v>
      </c>
      <c r="AH30" s="3">
        <f>MIN((IFERROR($D30-SUM($E30:AF30),0)),(IFERROR(AG$4-SUM(AG$5:AG29),0)))</f>
        <v>0</v>
      </c>
      <c r="AI30" s="3">
        <f>MIN((IFERROR($D30-SUM($E30:AG30),0)),(IFERROR(AH$4-SUM(AH$5:AH29),0)))</f>
        <v>0</v>
      </c>
      <c r="AJ30" s="3">
        <f>MIN((IFERROR($D30-SUM($E30:AH30),0)),(IFERROR(AI$4-SUM(AI$5:AI29),0)))</f>
        <v>0</v>
      </c>
      <c r="AK30" s="3">
        <f>MIN((IFERROR($D30-SUM($E30:AI30),0)),(IFERROR(AJ$4-SUM(AJ$5:AJ29),0)))</f>
        <v>0</v>
      </c>
      <c r="AL30" s="3">
        <f>MIN((IFERROR($D30-SUM($E30:AJ30),0)),(IFERROR(AK$4-SUM(AK$5:AK29),0)))</f>
        <v>0</v>
      </c>
      <c r="AM30" s="3">
        <f>MIN((IFERROR($D30-SUM($E30:AK30),0)),(IFERROR(AL$4-SUM(AL$5:AL29),0)))</f>
        <v>0</v>
      </c>
      <c r="AN30" s="3">
        <f>MIN((IFERROR($D30-SUM($E30:AL30),0)),(IFERROR(AM$4-SUM(AM$5:AM29),0)))</f>
        <v>0</v>
      </c>
      <c r="AO30" s="3">
        <f>MIN((IFERROR($D30-SUM($E30:AM30),0)),(IFERROR(AN$4-SUM(AN$5:AN29),0)))</f>
        <v>0</v>
      </c>
      <c r="AP30" s="3">
        <f>MIN((IFERROR($D30-SUM($E30:AN30),0)),(IFERROR(AO$4-SUM(AO$5:AO29),0)))</f>
        <v>0</v>
      </c>
      <c r="AQ30" s="3">
        <f>MIN((IFERROR($D30-SUM($E30:AO30),0)),(IFERROR(AP$4-SUM(AP$5:AP29),0)))</f>
        <v>0</v>
      </c>
      <c r="AR30" s="3">
        <f>MIN((IFERROR($D30-SUM($E30:AP30),0)),(IFERROR(AQ$4-SUM(AQ$5:AQ29),0)))</f>
        <v>0</v>
      </c>
      <c r="AS30" s="3">
        <f>MIN((IFERROR($D30-SUM($E30:AQ30),0)),(IFERROR(AR$4-SUM(AR$5:AR29),0)))</f>
        <v>0</v>
      </c>
      <c r="AT30" s="3">
        <f>MIN((IFERROR($D30-SUM($E30:AR30),0)),(IFERROR(AS$4-SUM(AS$5:AS29),0)))</f>
        <v>0</v>
      </c>
      <c r="AU30" s="3">
        <f>MIN((IFERROR($D30-SUM($E30:AS30),0)),(IFERROR(AT$4-SUM(AT$5:AT29),0)))</f>
        <v>0</v>
      </c>
      <c r="AV30" s="3">
        <f>MIN((IFERROR($D30-SUM($E30:AT30),0)),(IFERROR(AU$4-SUM(AU$5:AU29),0)))</f>
        <v>0</v>
      </c>
      <c r="AW30" s="3">
        <f>MIN((IFERROR($D30-SUM($E30:AU30),0)),(IFERROR(AV$4-SUM(AV$5:AV29),0)))</f>
        <v>0</v>
      </c>
      <c r="AX30" s="3">
        <f>MIN((IFERROR($D30-SUM($E30:AV30),0)),(IFERROR(AW$4-SUM(AW$5:AW29),0)))</f>
        <v>0</v>
      </c>
      <c r="AY30" s="3">
        <f>MIN((IFERROR($D30-SUM($E30:AW30),0)),(IFERROR(AX$4-SUM(AX$5:AX29),0)))</f>
        <v>0</v>
      </c>
      <c r="AZ30" s="3">
        <f>MIN((IFERROR($D30-SUM($E30:AX30),0)),(IFERROR(AY$4-SUM(AY$5:AY29),0)))</f>
        <v>0</v>
      </c>
      <c r="BA30" s="3">
        <f>MIN((IFERROR($D30-SUM($E30:AY30),0)),(IFERROR(AZ$4-SUM(AZ$5:AZ29),0)))</f>
        <v>0</v>
      </c>
      <c r="BB30" s="3">
        <f>MIN((IFERROR($D30-SUM($E30:AZ30),0)),(IFERROR(BA$4-SUM(BA$5:BA29),0)))</f>
        <v>0</v>
      </c>
      <c r="BC30" s="3">
        <f>MIN((IFERROR($D30-SUM($E30:BA30),0)),(IFERROR(BB$4-SUM(BB$5:BB29),0)))</f>
        <v>0</v>
      </c>
      <c r="BD30" s="3">
        <f>MIN((IFERROR($D30-SUM($E30:BB30),0)),(IFERROR(BC$4-SUM(BC$5:BC29),0)))</f>
        <v>0</v>
      </c>
      <c r="BE30" s="3">
        <f>MIN((IFERROR($D30-SUM($E30:BC30),0)),(IFERROR(BD$4-SUM(BD$5:BD29),0)))</f>
        <v>0</v>
      </c>
      <c r="BF30" s="3">
        <f>MIN((IFERROR($D30-SUM($E30:BD30),0)),(IFERROR(BE$4-SUM(BE$5:BE29),0)))</f>
        <v>0</v>
      </c>
      <c r="BG30" s="3">
        <f>MIN((IFERROR($D30-SUM($E30:BE30),0)),(IFERROR(BF$4-SUM(BF$5:BF29),0)))</f>
        <v>0</v>
      </c>
      <c r="BH30" s="3">
        <f>MIN((IFERROR($D30-SUM($E30:BF30),0)),(IFERROR(BG$4-SUM(BG$5:BG29),0)))</f>
        <v>0</v>
      </c>
      <c r="BI30" s="3">
        <f>MIN((IFERROR($D30-SUM($E30:BG30),0)),(IFERROR(BH$4-SUM(BH$5:BH29),0)))</f>
        <v>0</v>
      </c>
      <c r="BJ30" s="3">
        <f>MIN((IFERROR($D30-SUM($E30:BH30),0)),(IFERROR(BI$4-SUM(BI$5:BI29),0)))</f>
        <v>0</v>
      </c>
      <c r="BK30" s="3">
        <f>MIN((IFERROR($D30-SUM($E30:BI30),0)),(IFERROR(BJ$4-SUM(BJ$5:BJ29),0)))</f>
        <v>0</v>
      </c>
      <c r="BL30" s="3">
        <f>MIN((IFERROR($D30-SUM($E30:BJ30),0)),(IFERROR(BK$4-SUM(BK$5:BK29),0)))</f>
        <v>0</v>
      </c>
      <c r="BM30" s="3">
        <f>MIN((IFERROR($D30-SUM($E30:BK30),0)),(IFERROR(BL$4-SUM(BL$5:BL29),0)))</f>
        <v>0</v>
      </c>
      <c r="BN30" s="3">
        <f>MIN((IFERROR($D30-SUM($E30:BL30),0)),(IFERROR(BM$4-SUM(BM$5:BM29),0)))</f>
        <v>0</v>
      </c>
      <c r="BO30" s="3">
        <f>MIN((IFERROR($D30-SUM($E30:BM30),0)),(IFERROR(BN$4-SUM(BN$5:BN29),0)))</f>
        <v>0</v>
      </c>
      <c r="BP30" s="3">
        <f>MIN((IFERROR($D30-SUM($E30:BN30),0)),(IFERROR(BO$4-SUM(BO$5:BO29),0)))</f>
        <v>0</v>
      </c>
      <c r="BQ30" s="3">
        <f>MIN((IFERROR($D30-SUM($E30:BO30),0)),(IFERROR(BP$4-SUM(BP$5:BP29),0)))</f>
        <v>0</v>
      </c>
      <c r="BR30" s="3">
        <f>MIN((IFERROR($D30-SUM($E30:BP30),0)),(IFERROR(BQ$4-SUM(BQ$5:BQ29),0)))</f>
        <v>0</v>
      </c>
      <c r="BS30" s="3">
        <f>MIN((IFERROR($D30-SUM($E30:BQ30),0)),(IFERROR(BR$4-SUM(BR$5:BR29),0)))</f>
        <v>0</v>
      </c>
      <c r="BT30" s="3">
        <f>MIN((IFERROR($D30-SUM($E30:BR30),0)),(IFERROR(BS$4-SUM(BS$5:BS29),0)))</f>
        <v>0</v>
      </c>
      <c r="BU30" s="3">
        <f>MIN((IFERROR($D30-SUM($E30:BS30),0)),(IFERROR(BT$4-SUM(BT$5:BT29),0)))</f>
        <v>0</v>
      </c>
      <c r="BV30" s="3">
        <f>MIN((IFERROR($D30-SUM($E30:BT30),0)),(IFERROR(BU$4-SUM(BU$5:BU29),0)))</f>
        <v>0</v>
      </c>
      <c r="BW30" s="3">
        <f>MIN((IFERROR($D30-SUM($E30:BU30),0)),(IFERROR(BV$4-SUM(BV$5:BV29),0)))</f>
        <v>0</v>
      </c>
      <c r="BX30" s="3">
        <f>MIN((IFERROR($D30-SUM($E30:BV30),0)),(IFERROR(BW$4-SUM(BW$5:BW29),0)))</f>
        <v>0</v>
      </c>
      <c r="BY30" s="3">
        <f>MIN((IFERROR($D30-SUM($E30:BW30),0)),(IFERROR(BX$4-SUM(BX$5:BX29),0)))</f>
        <v>0</v>
      </c>
      <c r="BZ30" s="3">
        <f>MIN((IFERROR($D30-SUM($E30:BX30),0)),(IFERROR(BY$4-SUM(BY$5:BY29),0)))</f>
        <v>0</v>
      </c>
      <c r="CA30" s="3">
        <f>MIN((IFERROR($D30-SUM($E30:BY30),0)),(IFERROR(BZ$4-SUM(BZ$5:BZ29),0)))</f>
        <v>0</v>
      </c>
      <c r="CB30" s="3">
        <f>MIN((IFERROR($D30-SUM($E30:BZ30),0)),(IFERROR(CA$4-SUM(CA$5:CA29),0)))</f>
        <v>0</v>
      </c>
      <c r="CC30" s="3">
        <f>MIN((IFERROR($D30-SUM($E30:CA30),0)),(IFERROR(CB$4-SUM(CB$5:CB29),0)))</f>
        <v>0</v>
      </c>
      <c r="CD30" s="3">
        <f>MIN((IFERROR($D30-SUM($E30:CB30),0)),(IFERROR(CC$4-SUM(CC$5:CC29),0)))</f>
        <v>0</v>
      </c>
      <c r="CE30" s="3">
        <f>MIN((IFERROR($D30-SUM($E30:CC30),0)),(IFERROR(CD$4-SUM(CD$5:CD29),0)))</f>
        <v>0</v>
      </c>
      <c r="CF30" s="3">
        <f>MIN((IFERROR($D30-SUM($E30:CD30),0)),(IFERROR(CE$4-SUM(CE$5:CE29),0)))</f>
        <v>0</v>
      </c>
      <c r="CG30" s="3">
        <f>MIN((IFERROR($D30-SUM($E30:CE30),0)),(IFERROR(CF$4-SUM(CF$5:CF29),0)))</f>
        <v>0</v>
      </c>
      <c r="CH30" s="3">
        <f>MIN((IFERROR($D30-SUM($E30:CF30),0)),(IFERROR(CG$4-SUM(CG$5:CG29),0)))</f>
        <v>0</v>
      </c>
      <c r="CI30" s="3">
        <f>MIN((IFERROR($D30-SUM($E30:CG30),0)),(IFERROR(CH$4-SUM(CH$5:CH29),0)))</f>
        <v>0</v>
      </c>
      <c r="CJ30" s="3">
        <f>MIN((IFERROR($D30-SUM($E30:CH30),0)),(IFERROR(CI$4-SUM(CI$5:CI29),0)))</f>
        <v>0</v>
      </c>
      <c r="CK30" s="3">
        <f>MIN((IFERROR($D30-SUM($E30:CI30),0)),(IFERROR(CJ$4-SUM(CJ$5:CJ29),0)))</f>
        <v>0</v>
      </c>
      <c r="CL30" s="3">
        <f>MIN((IFERROR($D30-SUM($E30:CJ30),0)),(IFERROR(CK$4-SUM(CK$5:CK29),0)))</f>
        <v>0</v>
      </c>
      <c r="CM30" s="3">
        <f>MIN((IFERROR($D30-SUM($E30:CK30),0)),(IFERROR(CL$4-SUM(CL$5:CL29),0)))</f>
        <v>0</v>
      </c>
      <c r="CN30" s="3">
        <f>MIN((IFERROR($D30-SUM($E30:CL30),0)),(IFERROR(CM$4-SUM(CM$5:CM29),0)))</f>
        <v>0</v>
      </c>
      <c r="CO30" s="3">
        <f>MIN((IFERROR($D30-SUM($E30:CM30),0)),(IFERROR(CN$4-SUM(CN$5:CN29),0)))</f>
        <v>0</v>
      </c>
      <c r="CP30" s="3">
        <f>MIN((IFERROR($D30-SUM($E30:CN30),0)),(IFERROR(CO$4-SUM(CO$5:CO29),0)))</f>
        <v>0</v>
      </c>
      <c r="CQ30" s="3">
        <f>MIN((IFERROR($D30-SUM($E30:CO30),0)),(IFERROR(CP$4-SUM(CP$5:CP29),0)))</f>
        <v>0</v>
      </c>
      <c r="CR30" s="3">
        <f>MIN((IFERROR($D30-SUM($E30:CP30),0)),(IFERROR(CQ$4-SUM(CQ$5:CQ29),0)))</f>
        <v>0</v>
      </c>
      <c r="CS30" s="3">
        <f>MIN((IFERROR($D30-SUM($E30:CQ30),0)),(IFERROR(CR$4-SUM(CR$5:CR29),0)))</f>
        <v>0</v>
      </c>
      <c r="CT30" s="3">
        <f>MIN((IFERROR($D30-SUM($E30:CR30),0)),(IFERROR(CS$4-SUM(CS$5:CS29),0)))</f>
        <v>0</v>
      </c>
      <c r="CU30" s="3">
        <f>MIN((IFERROR($D30-SUM($E30:CS30),0)),(IFERROR(CT$4-SUM(CT$5:CT29),0)))</f>
        <v>0</v>
      </c>
      <c r="CV30" s="3">
        <f>MIN((IFERROR($D30-SUM($E30:CT30),0)),(IFERROR(CU$4-SUM(CU$5:CU29),0)))</f>
        <v>0</v>
      </c>
      <c r="CW30" s="3">
        <f>MIN((IFERROR($D30-SUM($E30:CU30),0)),(IFERROR(CV$4-SUM(CV$5:CV29),0)))</f>
        <v>0</v>
      </c>
      <c r="CX30" s="3">
        <f>MIN((IFERROR($D30-SUM($E30:CV30),0)),(IFERROR(CW$4-SUM(CW$5:CW29),0)))</f>
        <v>0</v>
      </c>
      <c r="CY30" s="3">
        <f>MIN((IFERROR($D30-SUM($E30:CW30),0)),(IFERROR(CX$4-SUM(CX$5:CX29),0)))</f>
        <v>0</v>
      </c>
      <c r="CZ30" s="3">
        <f>MIN((IFERROR($D30-SUM($E30:CX30),0)),(IFERROR(CY$4-SUM(CY$5:CY29),0)))</f>
        <v>0</v>
      </c>
      <c r="DA30" s="3">
        <f>MIN((IFERROR($D30-SUM($E30:CY30),0)),(IFERROR(CZ$4-SUM(CZ$5:CZ29),0)))</f>
        <v>0</v>
      </c>
    </row>
    <row r="31" spans="1:105" x14ac:dyDescent="0.25">
      <c r="A31" s="2">
        <f>ROW()-ROW(FIFO[[#Headers],[Ind]])</f>
        <v>26</v>
      </c>
      <c r="B31" s="10" t="str">
        <f t="array" ref="B31">IFERROR(INDEX(Register[Batch],SMALL(IF(Register[IN Token]=Token,Register[Batch],""),FIFO[[#This Row],[Ind]])),"")</f>
        <v/>
      </c>
      <c r="C31" s="50" t="str">
        <f>IFERROR(VLOOKUP(FIFO[[#This Row],[Batch]],Register[],9),"")</f>
        <v/>
      </c>
      <c r="D31" s="11" t="str">
        <f>IF(FIFO[[#This Row],[Batch]]&lt;&gt;"",IFERROR(VLOOKUP(FIFO[[#This Row],[Batch]],Register[],5),""),"")</f>
        <v/>
      </c>
      <c r="F31" s="3">
        <f>MIN((IFERROR($D31-SUM($E31:E31),0)),(IFERROR(F$4-SUM(F$5:F30),0)))</f>
        <v>0</v>
      </c>
      <c r="G31" s="3">
        <f>MIN((IFERROR($D31-SUM($E31:F31),0)),(IFERROR(G$4-SUM(G$5:G30),0)))</f>
        <v>0</v>
      </c>
      <c r="H31" s="3">
        <f>MIN((IFERROR($D31-SUM($E31:G31),0)),(IFERROR(H$4-SUM(H$5:H30),0)))</f>
        <v>0</v>
      </c>
      <c r="I31" s="3">
        <f>MIN((IFERROR($D31-SUM($E31:H31),0)),(IFERROR(I$4-SUM(I$5:I30),0)))</f>
        <v>0</v>
      </c>
      <c r="J31" s="3">
        <f>MIN((IFERROR($D31-SUM($E31:I31),0)),(IFERROR(J$4-SUM(J$5:J30),0)))</f>
        <v>0</v>
      </c>
      <c r="K31" s="3">
        <f>MIN((IFERROR($D31-SUM($E31:J31),0)),(IFERROR(K$4-SUM(K$5:K30),0)))</f>
        <v>0</v>
      </c>
      <c r="L31" s="3">
        <f>MIN((IFERROR($D31-SUM($E31:K31),0)),(IFERROR(L$4-SUM(L$5:L30),0)))</f>
        <v>0</v>
      </c>
      <c r="M31" s="3">
        <f>MIN((IFERROR($D31-SUM($E31:L31),0)),(IFERROR(M$4-SUM(M$5:M30),0)))</f>
        <v>0</v>
      </c>
      <c r="N31" s="3">
        <f>MIN((IFERROR($D31-SUM($E31:L31),0)),(IFERROR(M$4-SUM(M$5:M30),0)))</f>
        <v>0</v>
      </c>
      <c r="O31" s="3">
        <f>MIN((IFERROR($D31-SUM($E31:M31),0)),(IFERROR(N$4-SUM(N$5:N30),0)))</f>
        <v>0</v>
      </c>
      <c r="P31" s="3">
        <f>MIN((IFERROR($D31-SUM($E31:N31),0)),(IFERROR(O$4-SUM(O$5:O30),0)))</f>
        <v>0</v>
      </c>
      <c r="Q31" s="3">
        <f>MIN((IFERROR($D31-SUM($E31:O31),0)),(IFERROR(P$4-SUM(P$5:P30),0)))</f>
        <v>0</v>
      </c>
      <c r="R31" s="3">
        <f>MIN((IFERROR($D31-SUM($E31:P31),0)),(IFERROR(Q$4-SUM(Q$5:Q30),0)))</f>
        <v>0</v>
      </c>
      <c r="S31" s="3">
        <f>MIN((IFERROR($D31-SUM($E31:Q31),0)),(IFERROR(R$4-SUM(R$5:R30),0)))</f>
        <v>0</v>
      </c>
      <c r="T31" s="3">
        <f>MIN((IFERROR($D31-SUM($E31:R31),0)),(IFERROR(S$4-SUM(S$5:S30),0)))</f>
        <v>0</v>
      </c>
      <c r="U31" s="3">
        <f>MIN((IFERROR($D31-SUM($E31:S31),0)),(IFERROR(T$4-SUM(T$5:T30),0)))</f>
        <v>0</v>
      </c>
      <c r="V31" s="3">
        <f>MIN((IFERROR($D31-SUM($E31:T31),0)),(IFERROR(U$4-SUM(U$5:U30),0)))</f>
        <v>0</v>
      </c>
      <c r="W31" s="3">
        <f>MIN((IFERROR($D31-SUM($E31:U31),0)),(IFERROR(V$4-SUM(V$5:V30),0)))</f>
        <v>0</v>
      </c>
      <c r="X31" s="3">
        <f>MIN((IFERROR($D31-SUM($E31:V31),0)),(IFERROR(W$4-SUM(W$5:W30),0)))</f>
        <v>0</v>
      </c>
      <c r="Y31" s="3">
        <f>MIN((IFERROR($D31-SUM($E31:W31),0)),(IFERROR(X$4-SUM(X$5:X30),0)))</f>
        <v>0</v>
      </c>
      <c r="Z31" s="3">
        <f>MIN((IFERROR($D31-SUM($E31:X31),0)),(IFERROR(Y$4-SUM(Y$5:Y30),0)))</f>
        <v>0</v>
      </c>
      <c r="AA31" s="3">
        <f>MIN((IFERROR($D31-SUM($E31:Y31),0)),(IFERROR(Z$4-SUM(Z$5:Z30),0)))</f>
        <v>0</v>
      </c>
      <c r="AB31" s="3">
        <f>MIN((IFERROR($D31-SUM($E31:Z31),0)),(IFERROR(AA$4-SUM(AA$5:AA30),0)))</f>
        <v>0</v>
      </c>
      <c r="AC31" s="3">
        <f>MIN((IFERROR($D31-SUM($E31:AA31),0)),(IFERROR(AB$4-SUM(AB$5:AB30),0)))</f>
        <v>0</v>
      </c>
      <c r="AD31" s="3">
        <f>MIN((IFERROR($D31-SUM($E31:AB31),0)),(IFERROR(AC$4-SUM(AC$5:AC30),0)))</f>
        <v>0</v>
      </c>
      <c r="AE31" s="3">
        <f>MIN((IFERROR($D31-SUM($E31:AC31),0)),(IFERROR(AD$4-SUM(AD$5:AD30),0)))</f>
        <v>0</v>
      </c>
      <c r="AF31" s="3">
        <f>MIN((IFERROR($D31-SUM($E31:AD31),0)),(IFERROR(AE$4-SUM(AE$5:AE30),0)))</f>
        <v>0</v>
      </c>
      <c r="AG31" s="3">
        <f>MIN((IFERROR($D31-SUM($E31:AE31),0)),(IFERROR(AF$4-SUM(AF$5:AF30),0)))</f>
        <v>0</v>
      </c>
      <c r="AH31" s="3">
        <f>MIN((IFERROR($D31-SUM($E31:AF31),0)),(IFERROR(AG$4-SUM(AG$5:AG30),0)))</f>
        <v>0</v>
      </c>
      <c r="AI31" s="3">
        <f>MIN((IFERROR($D31-SUM($E31:AG31),0)),(IFERROR(AH$4-SUM(AH$5:AH30),0)))</f>
        <v>0</v>
      </c>
      <c r="AJ31" s="3">
        <f>MIN((IFERROR($D31-SUM($E31:AH31),0)),(IFERROR(AI$4-SUM(AI$5:AI30),0)))</f>
        <v>0</v>
      </c>
      <c r="AK31" s="3">
        <f>MIN((IFERROR($D31-SUM($E31:AI31),0)),(IFERROR(AJ$4-SUM(AJ$5:AJ30),0)))</f>
        <v>0</v>
      </c>
      <c r="AL31" s="3">
        <f>MIN((IFERROR($D31-SUM($E31:AJ31),0)),(IFERROR(AK$4-SUM(AK$5:AK30),0)))</f>
        <v>0</v>
      </c>
      <c r="AM31" s="3">
        <f>MIN((IFERROR($D31-SUM($E31:AK31),0)),(IFERROR(AL$4-SUM(AL$5:AL30),0)))</f>
        <v>0</v>
      </c>
      <c r="AN31" s="3">
        <f>MIN((IFERROR($D31-SUM($E31:AL31),0)),(IFERROR(AM$4-SUM(AM$5:AM30),0)))</f>
        <v>0</v>
      </c>
      <c r="AO31" s="3">
        <f>MIN((IFERROR($D31-SUM($E31:AM31),0)),(IFERROR(AN$4-SUM(AN$5:AN30),0)))</f>
        <v>0</v>
      </c>
      <c r="AP31" s="3">
        <f>MIN((IFERROR($D31-SUM($E31:AN31),0)),(IFERROR(AO$4-SUM(AO$5:AO30),0)))</f>
        <v>0</v>
      </c>
      <c r="AQ31" s="3">
        <f>MIN((IFERROR($D31-SUM($E31:AO31),0)),(IFERROR(AP$4-SUM(AP$5:AP30),0)))</f>
        <v>0</v>
      </c>
      <c r="AR31" s="3">
        <f>MIN((IFERROR($D31-SUM($E31:AP31),0)),(IFERROR(AQ$4-SUM(AQ$5:AQ30),0)))</f>
        <v>0</v>
      </c>
      <c r="AS31" s="3">
        <f>MIN((IFERROR($D31-SUM($E31:AQ31),0)),(IFERROR(AR$4-SUM(AR$5:AR30),0)))</f>
        <v>0</v>
      </c>
      <c r="AT31" s="3">
        <f>MIN((IFERROR($D31-SUM($E31:AR31),0)),(IFERROR(AS$4-SUM(AS$5:AS30),0)))</f>
        <v>0</v>
      </c>
      <c r="AU31" s="3">
        <f>MIN((IFERROR($D31-SUM($E31:AS31),0)),(IFERROR(AT$4-SUM(AT$5:AT30),0)))</f>
        <v>0</v>
      </c>
      <c r="AV31" s="3">
        <f>MIN((IFERROR($D31-SUM($E31:AT31),0)),(IFERROR(AU$4-SUM(AU$5:AU30),0)))</f>
        <v>0</v>
      </c>
      <c r="AW31" s="3">
        <f>MIN((IFERROR($D31-SUM($E31:AU31),0)),(IFERROR(AV$4-SUM(AV$5:AV30),0)))</f>
        <v>0</v>
      </c>
      <c r="AX31" s="3">
        <f>MIN((IFERROR($D31-SUM($E31:AV31),0)),(IFERROR(AW$4-SUM(AW$5:AW30),0)))</f>
        <v>0</v>
      </c>
      <c r="AY31" s="3">
        <f>MIN((IFERROR($D31-SUM($E31:AW31),0)),(IFERROR(AX$4-SUM(AX$5:AX30),0)))</f>
        <v>0</v>
      </c>
      <c r="AZ31" s="3">
        <f>MIN((IFERROR($D31-SUM($E31:AX31),0)),(IFERROR(AY$4-SUM(AY$5:AY30),0)))</f>
        <v>0</v>
      </c>
      <c r="BA31" s="3">
        <f>MIN((IFERROR($D31-SUM($E31:AY31),0)),(IFERROR(AZ$4-SUM(AZ$5:AZ30),0)))</f>
        <v>0</v>
      </c>
      <c r="BB31" s="3">
        <f>MIN((IFERROR($D31-SUM($E31:AZ31),0)),(IFERROR(BA$4-SUM(BA$5:BA30),0)))</f>
        <v>0</v>
      </c>
      <c r="BC31" s="3">
        <f>MIN((IFERROR($D31-SUM($E31:BA31),0)),(IFERROR(BB$4-SUM(BB$5:BB30),0)))</f>
        <v>0</v>
      </c>
      <c r="BD31" s="3">
        <f>MIN((IFERROR($D31-SUM($E31:BB31),0)),(IFERROR(BC$4-SUM(BC$5:BC30),0)))</f>
        <v>0</v>
      </c>
      <c r="BE31" s="3">
        <f>MIN((IFERROR($D31-SUM($E31:BC31),0)),(IFERROR(BD$4-SUM(BD$5:BD30),0)))</f>
        <v>0</v>
      </c>
      <c r="BF31" s="3">
        <f>MIN((IFERROR($D31-SUM($E31:BD31),0)),(IFERROR(BE$4-SUM(BE$5:BE30),0)))</f>
        <v>0</v>
      </c>
      <c r="BG31" s="3">
        <f>MIN((IFERROR($D31-SUM($E31:BE31),0)),(IFERROR(BF$4-SUM(BF$5:BF30),0)))</f>
        <v>0</v>
      </c>
      <c r="BH31" s="3">
        <f>MIN((IFERROR($D31-SUM($E31:BF31),0)),(IFERROR(BG$4-SUM(BG$5:BG30),0)))</f>
        <v>0</v>
      </c>
      <c r="BI31" s="3">
        <f>MIN((IFERROR($D31-SUM($E31:BG31),0)),(IFERROR(BH$4-SUM(BH$5:BH30),0)))</f>
        <v>0</v>
      </c>
      <c r="BJ31" s="3">
        <f>MIN((IFERROR($D31-SUM($E31:BH31),0)),(IFERROR(BI$4-SUM(BI$5:BI30),0)))</f>
        <v>0</v>
      </c>
      <c r="BK31" s="3">
        <f>MIN((IFERROR($D31-SUM($E31:BI31),0)),(IFERROR(BJ$4-SUM(BJ$5:BJ30),0)))</f>
        <v>0</v>
      </c>
      <c r="BL31" s="3">
        <f>MIN((IFERROR($D31-SUM($E31:BJ31),0)),(IFERROR(BK$4-SUM(BK$5:BK30),0)))</f>
        <v>0</v>
      </c>
      <c r="BM31" s="3">
        <f>MIN((IFERROR($D31-SUM($E31:BK31),0)),(IFERROR(BL$4-SUM(BL$5:BL30),0)))</f>
        <v>0</v>
      </c>
      <c r="BN31" s="3">
        <f>MIN((IFERROR($D31-SUM($E31:BL31),0)),(IFERROR(BM$4-SUM(BM$5:BM30),0)))</f>
        <v>0</v>
      </c>
      <c r="BO31" s="3">
        <f>MIN((IFERROR($D31-SUM($E31:BM31),0)),(IFERROR(BN$4-SUM(BN$5:BN30),0)))</f>
        <v>0</v>
      </c>
      <c r="BP31" s="3">
        <f>MIN((IFERROR($D31-SUM($E31:BN31),0)),(IFERROR(BO$4-SUM(BO$5:BO30),0)))</f>
        <v>0</v>
      </c>
      <c r="BQ31" s="3">
        <f>MIN((IFERROR($D31-SUM($E31:BO31),0)),(IFERROR(BP$4-SUM(BP$5:BP30),0)))</f>
        <v>0</v>
      </c>
      <c r="BR31" s="3">
        <f>MIN((IFERROR($D31-SUM($E31:BP31),0)),(IFERROR(BQ$4-SUM(BQ$5:BQ30),0)))</f>
        <v>0</v>
      </c>
      <c r="BS31" s="3">
        <f>MIN((IFERROR($D31-SUM($E31:BQ31),0)),(IFERROR(BR$4-SUM(BR$5:BR30),0)))</f>
        <v>0</v>
      </c>
      <c r="BT31" s="3">
        <f>MIN((IFERROR($D31-SUM($E31:BR31),0)),(IFERROR(BS$4-SUM(BS$5:BS30),0)))</f>
        <v>0</v>
      </c>
      <c r="BU31" s="3">
        <f>MIN((IFERROR($D31-SUM($E31:BS31),0)),(IFERROR(BT$4-SUM(BT$5:BT30),0)))</f>
        <v>0</v>
      </c>
      <c r="BV31" s="3">
        <f>MIN((IFERROR($D31-SUM($E31:BT31),0)),(IFERROR(BU$4-SUM(BU$5:BU30),0)))</f>
        <v>0</v>
      </c>
      <c r="BW31" s="3">
        <f>MIN((IFERROR($D31-SUM($E31:BU31),0)),(IFERROR(BV$4-SUM(BV$5:BV30),0)))</f>
        <v>0</v>
      </c>
      <c r="BX31" s="3">
        <f>MIN((IFERROR($D31-SUM($E31:BV31),0)),(IFERROR(BW$4-SUM(BW$5:BW30),0)))</f>
        <v>0</v>
      </c>
      <c r="BY31" s="3">
        <f>MIN((IFERROR($D31-SUM($E31:BW31),0)),(IFERROR(BX$4-SUM(BX$5:BX30),0)))</f>
        <v>0</v>
      </c>
      <c r="BZ31" s="3">
        <f>MIN((IFERROR($D31-SUM($E31:BX31),0)),(IFERROR(BY$4-SUM(BY$5:BY30),0)))</f>
        <v>0</v>
      </c>
      <c r="CA31" s="3">
        <f>MIN((IFERROR($D31-SUM($E31:BY31),0)),(IFERROR(BZ$4-SUM(BZ$5:BZ30),0)))</f>
        <v>0</v>
      </c>
      <c r="CB31" s="3">
        <f>MIN((IFERROR($D31-SUM($E31:BZ31),0)),(IFERROR(CA$4-SUM(CA$5:CA30),0)))</f>
        <v>0</v>
      </c>
      <c r="CC31" s="3">
        <f>MIN((IFERROR($D31-SUM($E31:CA31),0)),(IFERROR(CB$4-SUM(CB$5:CB30),0)))</f>
        <v>0</v>
      </c>
      <c r="CD31" s="3">
        <f>MIN((IFERROR($D31-SUM($E31:CB31),0)),(IFERROR(CC$4-SUM(CC$5:CC30),0)))</f>
        <v>0</v>
      </c>
      <c r="CE31" s="3">
        <f>MIN((IFERROR($D31-SUM($E31:CC31),0)),(IFERROR(CD$4-SUM(CD$5:CD30),0)))</f>
        <v>0</v>
      </c>
      <c r="CF31" s="3">
        <f>MIN((IFERROR($D31-SUM($E31:CD31),0)),(IFERROR(CE$4-SUM(CE$5:CE30),0)))</f>
        <v>0</v>
      </c>
      <c r="CG31" s="3">
        <f>MIN((IFERROR($D31-SUM($E31:CE31),0)),(IFERROR(CF$4-SUM(CF$5:CF30),0)))</f>
        <v>0</v>
      </c>
      <c r="CH31" s="3">
        <f>MIN((IFERROR($D31-SUM($E31:CF31),0)),(IFERROR(CG$4-SUM(CG$5:CG30),0)))</f>
        <v>0</v>
      </c>
      <c r="CI31" s="3">
        <f>MIN((IFERROR($D31-SUM($E31:CG31),0)),(IFERROR(CH$4-SUM(CH$5:CH30),0)))</f>
        <v>0</v>
      </c>
      <c r="CJ31" s="3">
        <f>MIN((IFERROR($D31-SUM($E31:CH31),0)),(IFERROR(CI$4-SUM(CI$5:CI30),0)))</f>
        <v>0</v>
      </c>
      <c r="CK31" s="3">
        <f>MIN((IFERROR($D31-SUM($E31:CI31),0)),(IFERROR(CJ$4-SUM(CJ$5:CJ30),0)))</f>
        <v>0</v>
      </c>
      <c r="CL31" s="3">
        <f>MIN((IFERROR($D31-SUM($E31:CJ31),0)),(IFERROR(CK$4-SUM(CK$5:CK30),0)))</f>
        <v>0</v>
      </c>
      <c r="CM31" s="3">
        <f>MIN((IFERROR($D31-SUM($E31:CK31),0)),(IFERROR(CL$4-SUM(CL$5:CL30),0)))</f>
        <v>0</v>
      </c>
      <c r="CN31" s="3">
        <f>MIN((IFERROR($D31-SUM($E31:CL31),0)),(IFERROR(CM$4-SUM(CM$5:CM30),0)))</f>
        <v>0</v>
      </c>
      <c r="CO31" s="3">
        <f>MIN((IFERROR($D31-SUM($E31:CM31),0)),(IFERROR(CN$4-SUM(CN$5:CN30),0)))</f>
        <v>0</v>
      </c>
      <c r="CP31" s="3">
        <f>MIN((IFERROR($D31-SUM($E31:CN31),0)),(IFERROR(CO$4-SUM(CO$5:CO30),0)))</f>
        <v>0</v>
      </c>
      <c r="CQ31" s="3">
        <f>MIN((IFERROR($D31-SUM($E31:CO31),0)),(IFERROR(CP$4-SUM(CP$5:CP30),0)))</f>
        <v>0</v>
      </c>
      <c r="CR31" s="3">
        <f>MIN((IFERROR($D31-SUM($E31:CP31),0)),(IFERROR(CQ$4-SUM(CQ$5:CQ30),0)))</f>
        <v>0</v>
      </c>
      <c r="CS31" s="3">
        <f>MIN((IFERROR($D31-SUM($E31:CQ31),0)),(IFERROR(CR$4-SUM(CR$5:CR30),0)))</f>
        <v>0</v>
      </c>
      <c r="CT31" s="3">
        <f>MIN((IFERROR($D31-SUM($E31:CR31),0)),(IFERROR(CS$4-SUM(CS$5:CS30),0)))</f>
        <v>0</v>
      </c>
      <c r="CU31" s="3">
        <f>MIN((IFERROR($D31-SUM($E31:CS31),0)),(IFERROR(CT$4-SUM(CT$5:CT30),0)))</f>
        <v>0</v>
      </c>
      <c r="CV31" s="3">
        <f>MIN((IFERROR($D31-SUM($E31:CT31),0)),(IFERROR(CU$4-SUM(CU$5:CU30),0)))</f>
        <v>0</v>
      </c>
      <c r="CW31" s="3">
        <f>MIN((IFERROR($D31-SUM($E31:CU31),0)),(IFERROR(CV$4-SUM(CV$5:CV30),0)))</f>
        <v>0</v>
      </c>
      <c r="CX31" s="3">
        <f>MIN((IFERROR($D31-SUM($E31:CV31),0)),(IFERROR(CW$4-SUM(CW$5:CW30),0)))</f>
        <v>0</v>
      </c>
      <c r="CY31" s="3">
        <f>MIN((IFERROR($D31-SUM($E31:CW31),0)),(IFERROR(CX$4-SUM(CX$5:CX30),0)))</f>
        <v>0</v>
      </c>
      <c r="CZ31" s="3">
        <f>MIN((IFERROR($D31-SUM($E31:CX31),0)),(IFERROR(CY$4-SUM(CY$5:CY30),0)))</f>
        <v>0</v>
      </c>
      <c r="DA31" s="3">
        <f>MIN((IFERROR($D31-SUM($E31:CY31),0)),(IFERROR(CZ$4-SUM(CZ$5:CZ30),0)))</f>
        <v>0</v>
      </c>
    </row>
    <row r="32" spans="1:105" x14ac:dyDescent="0.25">
      <c r="A32" s="2">
        <f>ROW()-ROW(FIFO[[#Headers],[Ind]])</f>
        <v>27</v>
      </c>
      <c r="B32" s="10" t="str">
        <f t="array" ref="B32">IFERROR(INDEX(Register[Batch],SMALL(IF(Register[IN Token]=Token,Register[Batch],""),FIFO[[#This Row],[Ind]])),"")</f>
        <v/>
      </c>
      <c r="C32" s="50" t="str">
        <f>IFERROR(VLOOKUP(FIFO[[#This Row],[Batch]],Register[],9),"")</f>
        <v/>
      </c>
      <c r="D32" s="11" t="str">
        <f>IF(FIFO[[#This Row],[Batch]]&lt;&gt;"",IFERROR(VLOOKUP(FIFO[[#This Row],[Batch]],Register[],5),""),"")</f>
        <v/>
      </c>
      <c r="F32" s="3">
        <f>MIN((IFERROR($D32-SUM($E32:E32),0)),(IFERROR(F$4-SUM(F$5:F31),0)))</f>
        <v>0</v>
      </c>
      <c r="G32" s="3">
        <f>MIN((IFERROR($D32-SUM($E32:F32),0)),(IFERROR(G$4-SUM(G$5:G31),0)))</f>
        <v>0</v>
      </c>
      <c r="H32" s="3">
        <f>MIN((IFERROR($D32-SUM($E32:G32),0)),(IFERROR(H$4-SUM(H$5:H31),0)))</f>
        <v>0</v>
      </c>
      <c r="I32" s="3">
        <f>MIN((IFERROR($D32-SUM($E32:H32),0)),(IFERROR(I$4-SUM(I$5:I31),0)))</f>
        <v>0</v>
      </c>
      <c r="J32" s="3">
        <f>MIN((IFERROR($D32-SUM($E32:I32),0)),(IFERROR(J$4-SUM(J$5:J31),0)))</f>
        <v>0</v>
      </c>
      <c r="K32" s="3">
        <f>MIN((IFERROR($D32-SUM($E32:J32),0)),(IFERROR(K$4-SUM(K$5:K31),0)))</f>
        <v>0</v>
      </c>
      <c r="L32" s="3">
        <f>MIN((IFERROR($D32-SUM($E32:K32),0)),(IFERROR(L$4-SUM(L$5:L31),0)))</f>
        <v>0</v>
      </c>
      <c r="M32" s="3">
        <f>MIN((IFERROR($D32-SUM($E32:L32),0)),(IFERROR(M$4-SUM(M$5:M31),0)))</f>
        <v>0</v>
      </c>
      <c r="N32" s="3">
        <f>MIN((IFERROR($D32-SUM($E32:L32),0)),(IFERROR(M$4-SUM(M$5:M31),0)))</f>
        <v>0</v>
      </c>
      <c r="O32" s="3">
        <f>MIN((IFERROR($D32-SUM($E32:M32),0)),(IFERROR(N$4-SUM(N$5:N31),0)))</f>
        <v>0</v>
      </c>
      <c r="P32" s="3">
        <f>MIN((IFERROR($D32-SUM($E32:N32),0)),(IFERROR(O$4-SUM(O$5:O31),0)))</f>
        <v>0</v>
      </c>
      <c r="Q32" s="3">
        <f>MIN((IFERROR($D32-SUM($E32:O32),0)),(IFERROR(P$4-SUM(P$5:P31),0)))</f>
        <v>0</v>
      </c>
      <c r="R32" s="3">
        <f>MIN((IFERROR($D32-SUM($E32:P32),0)),(IFERROR(Q$4-SUM(Q$5:Q31),0)))</f>
        <v>0</v>
      </c>
      <c r="S32" s="3">
        <f>MIN((IFERROR($D32-SUM($E32:Q32),0)),(IFERROR(R$4-SUM(R$5:R31),0)))</f>
        <v>0</v>
      </c>
      <c r="T32" s="3">
        <f>MIN((IFERROR($D32-SUM($E32:R32),0)),(IFERROR(S$4-SUM(S$5:S31),0)))</f>
        <v>0</v>
      </c>
      <c r="U32" s="3">
        <f>MIN((IFERROR($D32-SUM($E32:S32),0)),(IFERROR(T$4-SUM(T$5:T31),0)))</f>
        <v>0</v>
      </c>
      <c r="V32" s="3">
        <f>MIN((IFERROR($D32-SUM($E32:T32),0)),(IFERROR(U$4-SUM(U$5:U31),0)))</f>
        <v>0</v>
      </c>
      <c r="W32" s="3">
        <f>MIN((IFERROR($D32-SUM($E32:U32),0)),(IFERROR(V$4-SUM(V$5:V31),0)))</f>
        <v>0</v>
      </c>
      <c r="X32" s="3">
        <f>MIN((IFERROR($D32-SUM($E32:V32),0)),(IFERROR(W$4-SUM(W$5:W31),0)))</f>
        <v>0</v>
      </c>
      <c r="Y32" s="3">
        <f>MIN((IFERROR($D32-SUM($E32:W32),0)),(IFERROR(X$4-SUM(X$5:X31),0)))</f>
        <v>0</v>
      </c>
      <c r="Z32" s="3">
        <f>MIN((IFERROR($D32-SUM($E32:X32),0)),(IFERROR(Y$4-SUM(Y$5:Y31),0)))</f>
        <v>0</v>
      </c>
      <c r="AA32" s="3">
        <f>MIN((IFERROR($D32-SUM($E32:Y32),0)),(IFERROR(Z$4-SUM(Z$5:Z31),0)))</f>
        <v>0</v>
      </c>
      <c r="AB32" s="3">
        <f>MIN((IFERROR($D32-SUM($E32:Z32),0)),(IFERROR(AA$4-SUM(AA$5:AA31),0)))</f>
        <v>0</v>
      </c>
      <c r="AC32" s="3">
        <f>MIN((IFERROR($D32-SUM($E32:AA32),0)),(IFERROR(AB$4-SUM(AB$5:AB31),0)))</f>
        <v>0</v>
      </c>
      <c r="AD32" s="3">
        <f>MIN((IFERROR($D32-SUM($E32:AB32),0)),(IFERROR(AC$4-SUM(AC$5:AC31),0)))</f>
        <v>0</v>
      </c>
      <c r="AE32" s="3">
        <f>MIN((IFERROR($D32-SUM($E32:AC32),0)),(IFERROR(AD$4-SUM(AD$5:AD31),0)))</f>
        <v>0</v>
      </c>
      <c r="AF32" s="3">
        <f>MIN((IFERROR($D32-SUM($E32:AD32),0)),(IFERROR(AE$4-SUM(AE$5:AE31),0)))</f>
        <v>0</v>
      </c>
      <c r="AG32" s="3">
        <f>MIN((IFERROR($D32-SUM($E32:AE32),0)),(IFERROR(AF$4-SUM(AF$5:AF31),0)))</f>
        <v>0</v>
      </c>
      <c r="AH32" s="3">
        <f>MIN((IFERROR($D32-SUM($E32:AF32),0)),(IFERROR(AG$4-SUM(AG$5:AG31),0)))</f>
        <v>0</v>
      </c>
      <c r="AI32" s="3">
        <f>MIN((IFERROR($D32-SUM($E32:AG32),0)),(IFERROR(AH$4-SUM(AH$5:AH31),0)))</f>
        <v>0</v>
      </c>
      <c r="AJ32" s="3">
        <f>MIN((IFERROR($D32-SUM($E32:AH32),0)),(IFERROR(AI$4-SUM(AI$5:AI31),0)))</f>
        <v>0</v>
      </c>
      <c r="AK32" s="3">
        <f>MIN((IFERROR($D32-SUM($E32:AI32),0)),(IFERROR(AJ$4-SUM(AJ$5:AJ31),0)))</f>
        <v>0</v>
      </c>
      <c r="AL32" s="3">
        <f>MIN((IFERROR($D32-SUM($E32:AJ32),0)),(IFERROR(AK$4-SUM(AK$5:AK31),0)))</f>
        <v>0</v>
      </c>
      <c r="AM32" s="3">
        <f>MIN((IFERROR($D32-SUM($E32:AK32),0)),(IFERROR(AL$4-SUM(AL$5:AL31),0)))</f>
        <v>0</v>
      </c>
      <c r="AN32" s="3">
        <f>MIN((IFERROR($D32-SUM($E32:AL32),0)),(IFERROR(AM$4-SUM(AM$5:AM31),0)))</f>
        <v>0</v>
      </c>
      <c r="AO32" s="3">
        <f>MIN((IFERROR($D32-SUM($E32:AM32),0)),(IFERROR(AN$4-SUM(AN$5:AN31),0)))</f>
        <v>0</v>
      </c>
      <c r="AP32" s="3">
        <f>MIN((IFERROR($D32-SUM($E32:AN32),0)),(IFERROR(AO$4-SUM(AO$5:AO31),0)))</f>
        <v>0</v>
      </c>
      <c r="AQ32" s="3">
        <f>MIN((IFERROR($D32-SUM($E32:AO32),0)),(IFERROR(AP$4-SUM(AP$5:AP31),0)))</f>
        <v>0</v>
      </c>
      <c r="AR32" s="3">
        <f>MIN((IFERROR($D32-SUM($E32:AP32),0)),(IFERROR(AQ$4-SUM(AQ$5:AQ31),0)))</f>
        <v>0</v>
      </c>
      <c r="AS32" s="3">
        <f>MIN((IFERROR($D32-SUM($E32:AQ32),0)),(IFERROR(AR$4-SUM(AR$5:AR31),0)))</f>
        <v>0</v>
      </c>
      <c r="AT32" s="3">
        <f>MIN((IFERROR($D32-SUM($E32:AR32),0)),(IFERROR(AS$4-SUM(AS$5:AS31),0)))</f>
        <v>0</v>
      </c>
      <c r="AU32" s="3">
        <f>MIN((IFERROR($D32-SUM($E32:AS32),0)),(IFERROR(AT$4-SUM(AT$5:AT31),0)))</f>
        <v>0</v>
      </c>
      <c r="AV32" s="3">
        <f>MIN((IFERROR($D32-SUM($E32:AT32),0)),(IFERROR(AU$4-SUM(AU$5:AU31),0)))</f>
        <v>0</v>
      </c>
      <c r="AW32" s="3">
        <f>MIN((IFERROR($D32-SUM($E32:AU32),0)),(IFERROR(AV$4-SUM(AV$5:AV31),0)))</f>
        <v>0</v>
      </c>
      <c r="AX32" s="3">
        <f>MIN((IFERROR($D32-SUM($E32:AV32),0)),(IFERROR(AW$4-SUM(AW$5:AW31),0)))</f>
        <v>0</v>
      </c>
      <c r="AY32" s="3">
        <f>MIN((IFERROR($D32-SUM($E32:AW32),0)),(IFERROR(AX$4-SUM(AX$5:AX31),0)))</f>
        <v>0</v>
      </c>
      <c r="AZ32" s="3">
        <f>MIN((IFERROR($D32-SUM($E32:AX32),0)),(IFERROR(AY$4-SUM(AY$5:AY31),0)))</f>
        <v>0</v>
      </c>
      <c r="BA32" s="3">
        <f>MIN((IFERROR($D32-SUM($E32:AY32),0)),(IFERROR(AZ$4-SUM(AZ$5:AZ31),0)))</f>
        <v>0</v>
      </c>
      <c r="BB32" s="3">
        <f>MIN((IFERROR($D32-SUM($E32:AZ32),0)),(IFERROR(BA$4-SUM(BA$5:BA31),0)))</f>
        <v>0</v>
      </c>
      <c r="BC32" s="3">
        <f>MIN((IFERROR($D32-SUM($E32:BA32),0)),(IFERROR(BB$4-SUM(BB$5:BB31),0)))</f>
        <v>0</v>
      </c>
      <c r="BD32" s="3">
        <f>MIN((IFERROR($D32-SUM($E32:BB32),0)),(IFERROR(BC$4-SUM(BC$5:BC31),0)))</f>
        <v>0</v>
      </c>
      <c r="BE32" s="3">
        <f>MIN((IFERROR($D32-SUM($E32:BC32),0)),(IFERROR(BD$4-SUM(BD$5:BD31),0)))</f>
        <v>0</v>
      </c>
      <c r="BF32" s="3">
        <f>MIN((IFERROR($D32-SUM($E32:BD32),0)),(IFERROR(BE$4-SUM(BE$5:BE31),0)))</f>
        <v>0</v>
      </c>
      <c r="BG32" s="3">
        <f>MIN((IFERROR($D32-SUM($E32:BE32),0)),(IFERROR(BF$4-SUM(BF$5:BF31),0)))</f>
        <v>0</v>
      </c>
      <c r="BH32" s="3">
        <f>MIN((IFERROR($D32-SUM($E32:BF32),0)),(IFERROR(BG$4-SUM(BG$5:BG31),0)))</f>
        <v>0</v>
      </c>
      <c r="BI32" s="3">
        <f>MIN((IFERROR($D32-SUM($E32:BG32),0)),(IFERROR(BH$4-SUM(BH$5:BH31),0)))</f>
        <v>0</v>
      </c>
      <c r="BJ32" s="3">
        <f>MIN((IFERROR($D32-SUM($E32:BH32),0)),(IFERROR(BI$4-SUM(BI$5:BI31),0)))</f>
        <v>0</v>
      </c>
      <c r="BK32" s="3">
        <f>MIN((IFERROR($D32-SUM($E32:BI32),0)),(IFERROR(BJ$4-SUM(BJ$5:BJ31),0)))</f>
        <v>0</v>
      </c>
      <c r="BL32" s="3">
        <f>MIN((IFERROR($D32-SUM($E32:BJ32),0)),(IFERROR(BK$4-SUM(BK$5:BK31),0)))</f>
        <v>0</v>
      </c>
      <c r="BM32" s="3">
        <f>MIN((IFERROR($D32-SUM($E32:BK32),0)),(IFERROR(BL$4-SUM(BL$5:BL31),0)))</f>
        <v>0</v>
      </c>
      <c r="BN32" s="3">
        <f>MIN((IFERROR($D32-SUM($E32:BL32),0)),(IFERROR(BM$4-SUM(BM$5:BM31),0)))</f>
        <v>0</v>
      </c>
      <c r="BO32" s="3">
        <f>MIN((IFERROR($D32-SUM($E32:BM32),0)),(IFERROR(BN$4-SUM(BN$5:BN31),0)))</f>
        <v>0</v>
      </c>
      <c r="BP32" s="3">
        <f>MIN((IFERROR($D32-SUM($E32:BN32),0)),(IFERROR(BO$4-SUM(BO$5:BO31),0)))</f>
        <v>0</v>
      </c>
      <c r="BQ32" s="3">
        <f>MIN((IFERROR($D32-SUM($E32:BO32),0)),(IFERROR(BP$4-SUM(BP$5:BP31),0)))</f>
        <v>0</v>
      </c>
      <c r="BR32" s="3">
        <f>MIN((IFERROR($D32-SUM($E32:BP32),0)),(IFERROR(BQ$4-SUM(BQ$5:BQ31),0)))</f>
        <v>0</v>
      </c>
      <c r="BS32" s="3">
        <f>MIN((IFERROR($D32-SUM($E32:BQ32),0)),(IFERROR(BR$4-SUM(BR$5:BR31),0)))</f>
        <v>0</v>
      </c>
      <c r="BT32" s="3">
        <f>MIN((IFERROR($D32-SUM($E32:BR32),0)),(IFERROR(BS$4-SUM(BS$5:BS31),0)))</f>
        <v>0</v>
      </c>
      <c r="BU32" s="3">
        <f>MIN((IFERROR($D32-SUM($E32:BS32),0)),(IFERROR(BT$4-SUM(BT$5:BT31),0)))</f>
        <v>0</v>
      </c>
      <c r="BV32" s="3">
        <f>MIN((IFERROR($D32-SUM($E32:BT32),0)),(IFERROR(BU$4-SUM(BU$5:BU31),0)))</f>
        <v>0</v>
      </c>
      <c r="BW32" s="3">
        <f>MIN((IFERROR($D32-SUM($E32:BU32),0)),(IFERROR(BV$4-SUM(BV$5:BV31),0)))</f>
        <v>0</v>
      </c>
      <c r="BX32" s="3">
        <f>MIN((IFERROR($D32-SUM($E32:BV32),0)),(IFERROR(BW$4-SUM(BW$5:BW31),0)))</f>
        <v>0</v>
      </c>
      <c r="BY32" s="3">
        <f>MIN((IFERROR($D32-SUM($E32:BW32),0)),(IFERROR(BX$4-SUM(BX$5:BX31),0)))</f>
        <v>0</v>
      </c>
      <c r="BZ32" s="3">
        <f>MIN((IFERROR($D32-SUM($E32:BX32),0)),(IFERROR(BY$4-SUM(BY$5:BY31),0)))</f>
        <v>0</v>
      </c>
      <c r="CA32" s="3">
        <f>MIN((IFERROR($D32-SUM($E32:BY32),0)),(IFERROR(BZ$4-SUM(BZ$5:BZ31),0)))</f>
        <v>0</v>
      </c>
      <c r="CB32" s="3">
        <f>MIN((IFERROR($D32-SUM($E32:BZ32),0)),(IFERROR(CA$4-SUM(CA$5:CA31),0)))</f>
        <v>0</v>
      </c>
      <c r="CC32" s="3">
        <f>MIN((IFERROR($D32-SUM($E32:CA32),0)),(IFERROR(CB$4-SUM(CB$5:CB31),0)))</f>
        <v>0</v>
      </c>
      <c r="CD32" s="3">
        <f>MIN((IFERROR($D32-SUM($E32:CB32),0)),(IFERROR(CC$4-SUM(CC$5:CC31),0)))</f>
        <v>0</v>
      </c>
      <c r="CE32" s="3">
        <f>MIN((IFERROR($D32-SUM($E32:CC32),0)),(IFERROR(CD$4-SUM(CD$5:CD31),0)))</f>
        <v>0</v>
      </c>
      <c r="CF32" s="3">
        <f>MIN((IFERROR($D32-SUM($E32:CD32),0)),(IFERROR(CE$4-SUM(CE$5:CE31),0)))</f>
        <v>0</v>
      </c>
      <c r="CG32" s="3">
        <f>MIN((IFERROR($D32-SUM($E32:CE32),0)),(IFERROR(CF$4-SUM(CF$5:CF31),0)))</f>
        <v>0</v>
      </c>
      <c r="CH32" s="3">
        <f>MIN((IFERROR($D32-SUM($E32:CF32),0)),(IFERROR(CG$4-SUM(CG$5:CG31),0)))</f>
        <v>0</v>
      </c>
      <c r="CI32" s="3">
        <f>MIN((IFERROR($D32-SUM($E32:CG32),0)),(IFERROR(CH$4-SUM(CH$5:CH31),0)))</f>
        <v>0</v>
      </c>
      <c r="CJ32" s="3">
        <f>MIN((IFERROR($D32-SUM($E32:CH32),0)),(IFERROR(CI$4-SUM(CI$5:CI31),0)))</f>
        <v>0</v>
      </c>
      <c r="CK32" s="3">
        <f>MIN((IFERROR($D32-SUM($E32:CI32),0)),(IFERROR(CJ$4-SUM(CJ$5:CJ31),0)))</f>
        <v>0</v>
      </c>
      <c r="CL32" s="3">
        <f>MIN((IFERROR($D32-SUM($E32:CJ32),0)),(IFERROR(CK$4-SUM(CK$5:CK31),0)))</f>
        <v>0</v>
      </c>
      <c r="CM32" s="3">
        <f>MIN((IFERROR($D32-SUM($E32:CK32),0)),(IFERROR(CL$4-SUM(CL$5:CL31),0)))</f>
        <v>0</v>
      </c>
      <c r="CN32" s="3">
        <f>MIN((IFERROR($D32-SUM($E32:CL32),0)),(IFERROR(CM$4-SUM(CM$5:CM31),0)))</f>
        <v>0</v>
      </c>
      <c r="CO32" s="3">
        <f>MIN((IFERROR($D32-SUM($E32:CM32),0)),(IFERROR(CN$4-SUM(CN$5:CN31),0)))</f>
        <v>0</v>
      </c>
      <c r="CP32" s="3">
        <f>MIN((IFERROR($D32-SUM($E32:CN32),0)),(IFERROR(CO$4-SUM(CO$5:CO31),0)))</f>
        <v>0</v>
      </c>
      <c r="CQ32" s="3">
        <f>MIN((IFERROR($D32-SUM($E32:CO32),0)),(IFERROR(CP$4-SUM(CP$5:CP31),0)))</f>
        <v>0</v>
      </c>
      <c r="CR32" s="3">
        <f>MIN((IFERROR($D32-SUM($E32:CP32),0)),(IFERROR(CQ$4-SUM(CQ$5:CQ31),0)))</f>
        <v>0</v>
      </c>
      <c r="CS32" s="3">
        <f>MIN((IFERROR($D32-SUM($E32:CQ32),0)),(IFERROR(CR$4-SUM(CR$5:CR31),0)))</f>
        <v>0</v>
      </c>
      <c r="CT32" s="3">
        <f>MIN((IFERROR($D32-SUM($E32:CR32),0)),(IFERROR(CS$4-SUM(CS$5:CS31),0)))</f>
        <v>0</v>
      </c>
      <c r="CU32" s="3">
        <f>MIN((IFERROR($D32-SUM($E32:CS32),0)),(IFERROR(CT$4-SUM(CT$5:CT31),0)))</f>
        <v>0</v>
      </c>
      <c r="CV32" s="3">
        <f>MIN((IFERROR($D32-SUM($E32:CT32),0)),(IFERROR(CU$4-SUM(CU$5:CU31),0)))</f>
        <v>0</v>
      </c>
      <c r="CW32" s="3">
        <f>MIN((IFERROR($D32-SUM($E32:CU32),0)),(IFERROR(CV$4-SUM(CV$5:CV31),0)))</f>
        <v>0</v>
      </c>
      <c r="CX32" s="3">
        <f>MIN((IFERROR($D32-SUM($E32:CV32),0)),(IFERROR(CW$4-SUM(CW$5:CW31),0)))</f>
        <v>0</v>
      </c>
      <c r="CY32" s="3">
        <f>MIN((IFERROR($D32-SUM($E32:CW32),0)),(IFERROR(CX$4-SUM(CX$5:CX31),0)))</f>
        <v>0</v>
      </c>
      <c r="CZ32" s="3">
        <f>MIN((IFERROR($D32-SUM($E32:CX32),0)),(IFERROR(CY$4-SUM(CY$5:CY31),0)))</f>
        <v>0</v>
      </c>
      <c r="DA32" s="3">
        <f>MIN((IFERROR($D32-SUM($E32:CY32),0)),(IFERROR(CZ$4-SUM(CZ$5:CZ31),0)))</f>
        <v>0</v>
      </c>
    </row>
    <row r="33" spans="1:105" x14ac:dyDescent="0.25">
      <c r="A33" s="2">
        <f>ROW()-ROW(FIFO[[#Headers],[Ind]])</f>
        <v>28</v>
      </c>
      <c r="B33" s="10" t="str">
        <f t="array" ref="B33">IFERROR(INDEX(Register[Batch],SMALL(IF(Register[IN Token]=Token,Register[Batch],""),FIFO[[#This Row],[Ind]])),"")</f>
        <v/>
      </c>
      <c r="C33" s="50" t="str">
        <f>IFERROR(VLOOKUP(FIFO[[#This Row],[Batch]],Register[],9),"")</f>
        <v/>
      </c>
      <c r="D33" s="11" t="str">
        <f>IF(FIFO[[#This Row],[Batch]]&lt;&gt;"",IFERROR(VLOOKUP(FIFO[[#This Row],[Batch]],Register[],5),""),"")</f>
        <v/>
      </c>
      <c r="F33" s="3">
        <f>MIN((IFERROR($D33-SUM($E33:E33),0)),(IFERROR(F$4-SUM(F$5:F32),0)))</f>
        <v>0</v>
      </c>
      <c r="G33" s="3">
        <f>MIN((IFERROR($D33-SUM($E33:F33),0)),(IFERROR(G$4-SUM(G$5:G32),0)))</f>
        <v>0</v>
      </c>
      <c r="H33" s="3">
        <f>MIN((IFERROR($D33-SUM($E33:G33),0)),(IFERROR(H$4-SUM(H$5:H32),0)))</f>
        <v>0</v>
      </c>
      <c r="I33" s="3">
        <f>MIN((IFERROR($D33-SUM($E33:H33),0)),(IFERROR(I$4-SUM(I$5:I32),0)))</f>
        <v>0</v>
      </c>
      <c r="J33" s="3">
        <f>MIN((IFERROR($D33-SUM($E33:I33),0)),(IFERROR(J$4-SUM(J$5:J32),0)))</f>
        <v>0</v>
      </c>
      <c r="K33" s="3">
        <f>MIN((IFERROR($D33-SUM($E33:J33),0)),(IFERROR(K$4-SUM(K$5:K32),0)))</f>
        <v>0</v>
      </c>
      <c r="L33" s="3">
        <f>MIN((IFERROR($D33-SUM($E33:K33),0)),(IFERROR(L$4-SUM(L$5:L32),0)))</f>
        <v>0</v>
      </c>
      <c r="M33" s="3">
        <f>MIN((IFERROR($D33-SUM($E33:L33),0)),(IFERROR(M$4-SUM(M$5:M32),0)))</f>
        <v>0</v>
      </c>
      <c r="N33" s="3">
        <f>MIN((IFERROR($D33-SUM($E33:L33),0)),(IFERROR(M$4-SUM(M$5:M32),0)))</f>
        <v>0</v>
      </c>
      <c r="O33" s="3">
        <f>MIN((IFERROR($D33-SUM($E33:M33),0)),(IFERROR(N$4-SUM(N$5:N32),0)))</f>
        <v>0</v>
      </c>
      <c r="P33" s="3">
        <f>MIN((IFERROR($D33-SUM($E33:N33),0)),(IFERROR(O$4-SUM(O$5:O32),0)))</f>
        <v>0</v>
      </c>
      <c r="Q33" s="3">
        <f>MIN((IFERROR($D33-SUM($E33:O33),0)),(IFERROR(P$4-SUM(P$5:P32),0)))</f>
        <v>0</v>
      </c>
      <c r="R33" s="3">
        <f>MIN((IFERROR($D33-SUM($E33:P33),0)),(IFERROR(Q$4-SUM(Q$5:Q32),0)))</f>
        <v>0</v>
      </c>
      <c r="S33" s="3">
        <f>MIN((IFERROR($D33-SUM($E33:Q33),0)),(IFERROR(R$4-SUM(R$5:R32),0)))</f>
        <v>0</v>
      </c>
      <c r="T33" s="3">
        <f>MIN((IFERROR($D33-SUM($E33:R33),0)),(IFERROR(S$4-SUM(S$5:S32),0)))</f>
        <v>0</v>
      </c>
      <c r="U33" s="3">
        <f>MIN((IFERROR($D33-SUM($E33:S33),0)),(IFERROR(T$4-SUM(T$5:T32),0)))</f>
        <v>0</v>
      </c>
      <c r="V33" s="3">
        <f>MIN((IFERROR($D33-SUM($E33:T33),0)),(IFERROR(U$4-SUM(U$5:U32),0)))</f>
        <v>0</v>
      </c>
      <c r="W33" s="3">
        <f>MIN((IFERROR($D33-SUM($E33:U33),0)),(IFERROR(V$4-SUM(V$5:V32),0)))</f>
        <v>0</v>
      </c>
      <c r="X33" s="3">
        <f>MIN((IFERROR($D33-SUM($E33:V33),0)),(IFERROR(W$4-SUM(W$5:W32),0)))</f>
        <v>0</v>
      </c>
      <c r="Y33" s="3">
        <f>MIN((IFERROR($D33-SUM($E33:W33),0)),(IFERROR(X$4-SUM(X$5:X32),0)))</f>
        <v>0</v>
      </c>
      <c r="Z33" s="3">
        <f>MIN((IFERROR($D33-SUM($E33:X33),0)),(IFERROR(Y$4-SUM(Y$5:Y32),0)))</f>
        <v>0</v>
      </c>
      <c r="AA33" s="3">
        <f>MIN((IFERROR($D33-SUM($E33:Y33),0)),(IFERROR(Z$4-SUM(Z$5:Z32),0)))</f>
        <v>0</v>
      </c>
      <c r="AB33" s="3">
        <f>MIN((IFERROR($D33-SUM($E33:Z33),0)),(IFERROR(AA$4-SUM(AA$5:AA32),0)))</f>
        <v>0</v>
      </c>
      <c r="AC33" s="3">
        <f>MIN((IFERROR($D33-SUM($E33:AA33),0)),(IFERROR(AB$4-SUM(AB$5:AB32),0)))</f>
        <v>0</v>
      </c>
      <c r="AD33" s="3">
        <f>MIN((IFERROR($D33-SUM($E33:AB33),0)),(IFERROR(AC$4-SUM(AC$5:AC32),0)))</f>
        <v>0</v>
      </c>
      <c r="AE33" s="3">
        <f>MIN((IFERROR($D33-SUM($E33:AC33),0)),(IFERROR(AD$4-SUM(AD$5:AD32),0)))</f>
        <v>0</v>
      </c>
      <c r="AF33" s="3">
        <f>MIN((IFERROR($D33-SUM($E33:AD33),0)),(IFERROR(AE$4-SUM(AE$5:AE32),0)))</f>
        <v>0</v>
      </c>
      <c r="AG33" s="3">
        <f>MIN((IFERROR($D33-SUM($E33:AE33),0)),(IFERROR(AF$4-SUM(AF$5:AF32),0)))</f>
        <v>0</v>
      </c>
      <c r="AH33" s="3">
        <f>MIN((IFERROR($D33-SUM($E33:AF33),0)),(IFERROR(AG$4-SUM(AG$5:AG32),0)))</f>
        <v>0</v>
      </c>
      <c r="AI33" s="3">
        <f>MIN((IFERROR($D33-SUM($E33:AG33),0)),(IFERROR(AH$4-SUM(AH$5:AH32),0)))</f>
        <v>0</v>
      </c>
      <c r="AJ33" s="3">
        <f>MIN((IFERROR($D33-SUM($E33:AH33),0)),(IFERROR(AI$4-SUM(AI$5:AI32),0)))</f>
        <v>0</v>
      </c>
      <c r="AK33" s="3">
        <f>MIN((IFERROR($D33-SUM($E33:AI33),0)),(IFERROR(AJ$4-SUM(AJ$5:AJ32),0)))</f>
        <v>0</v>
      </c>
      <c r="AL33" s="3">
        <f>MIN((IFERROR($D33-SUM($E33:AJ33),0)),(IFERROR(AK$4-SUM(AK$5:AK32),0)))</f>
        <v>0</v>
      </c>
      <c r="AM33" s="3">
        <f>MIN((IFERROR($D33-SUM($E33:AK33),0)),(IFERROR(AL$4-SUM(AL$5:AL32),0)))</f>
        <v>0</v>
      </c>
      <c r="AN33" s="3">
        <f>MIN((IFERROR($D33-SUM($E33:AL33),0)),(IFERROR(AM$4-SUM(AM$5:AM32),0)))</f>
        <v>0</v>
      </c>
      <c r="AO33" s="3">
        <f>MIN((IFERROR($D33-SUM($E33:AM33),0)),(IFERROR(AN$4-SUM(AN$5:AN32),0)))</f>
        <v>0</v>
      </c>
      <c r="AP33" s="3">
        <f>MIN((IFERROR($D33-SUM($E33:AN33),0)),(IFERROR(AO$4-SUM(AO$5:AO32),0)))</f>
        <v>0</v>
      </c>
      <c r="AQ33" s="3">
        <f>MIN((IFERROR($D33-SUM($E33:AO33),0)),(IFERROR(AP$4-SUM(AP$5:AP32),0)))</f>
        <v>0</v>
      </c>
      <c r="AR33" s="3">
        <f>MIN((IFERROR($D33-SUM($E33:AP33),0)),(IFERROR(AQ$4-SUM(AQ$5:AQ32),0)))</f>
        <v>0</v>
      </c>
      <c r="AS33" s="3">
        <f>MIN((IFERROR($D33-SUM($E33:AQ33),0)),(IFERROR(AR$4-SUM(AR$5:AR32),0)))</f>
        <v>0</v>
      </c>
      <c r="AT33" s="3">
        <f>MIN((IFERROR($D33-SUM($E33:AR33),0)),(IFERROR(AS$4-SUM(AS$5:AS32),0)))</f>
        <v>0</v>
      </c>
      <c r="AU33" s="3">
        <f>MIN((IFERROR($D33-SUM($E33:AS33),0)),(IFERROR(AT$4-SUM(AT$5:AT32),0)))</f>
        <v>0</v>
      </c>
      <c r="AV33" s="3">
        <f>MIN((IFERROR($D33-SUM($E33:AT33),0)),(IFERROR(AU$4-SUM(AU$5:AU32),0)))</f>
        <v>0</v>
      </c>
      <c r="AW33" s="3">
        <f>MIN((IFERROR($D33-SUM($E33:AU33),0)),(IFERROR(AV$4-SUM(AV$5:AV32),0)))</f>
        <v>0</v>
      </c>
      <c r="AX33" s="3">
        <f>MIN((IFERROR($D33-SUM($E33:AV33),0)),(IFERROR(AW$4-SUM(AW$5:AW32),0)))</f>
        <v>0</v>
      </c>
      <c r="AY33" s="3">
        <f>MIN((IFERROR($D33-SUM($E33:AW33),0)),(IFERROR(AX$4-SUM(AX$5:AX32),0)))</f>
        <v>0</v>
      </c>
      <c r="AZ33" s="3">
        <f>MIN((IFERROR($D33-SUM($E33:AX33),0)),(IFERROR(AY$4-SUM(AY$5:AY32),0)))</f>
        <v>0</v>
      </c>
      <c r="BA33" s="3">
        <f>MIN((IFERROR($D33-SUM($E33:AY33),0)),(IFERROR(AZ$4-SUM(AZ$5:AZ32),0)))</f>
        <v>0</v>
      </c>
      <c r="BB33" s="3">
        <f>MIN((IFERROR($D33-SUM($E33:AZ33),0)),(IFERROR(BA$4-SUM(BA$5:BA32),0)))</f>
        <v>0</v>
      </c>
      <c r="BC33" s="3">
        <f>MIN((IFERROR($D33-SUM($E33:BA33),0)),(IFERROR(BB$4-SUM(BB$5:BB32),0)))</f>
        <v>0</v>
      </c>
      <c r="BD33" s="3">
        <f>MIN((IFERROR($D33-SUM($E33:BB33),0)),(IFERROR(BC$4-SUM(BC$5:BC32),0)))</f>
        <v>0</v>
      </c>
      <c r="BE33" s="3">
        <f>MIN((IFERROR($D33-SUM($E33:BC33),0)),(IFERROR(BD$4-SUM(BD$5:BD32),0)))</f>
        <v>0</v>
      </c>
      <c r="BF33" s="3">
        <f>MIN((IFERROR($D33-SUM($E33:BD33),0)),(IFERROR(BE$4-SUM(BE$5:BE32),0)))</f>
        <v>0</v>
      </c>
      <c r="BG33" s="3">
        <f>MIN((IFERROR($D33-SUM($E33:BE33),0)),(IFERROR(BF$4-SUM(BF$5:BF32),0)))</f>
        <v>0</v>
      </c>
      <c r="BH33" s="3">
        <f>MIN((IFERROR($D33-SUM($E33:BF33),0)),(IFERROR(BG$4-SUM(BG$5:BG32),0)))</f>
        <v>0</v>
      </c>
      <c r="BI33" s="3">
        <f>MIN((IFERROR($D33-SUM($E33:BG33),0)),(IFERROR(BH$4-SUM(BH$5:BH32),0)))</f>
        <v>0</v>
      </c>
      <c r="BJ33" s="3">
        <f>MIN((IFERROR($D33-SUM($E33:BH33),0)),(IFERROR(BI$4-SUM(BI$5:BI32),0)))</f>
        <v>0</v>
      </c>
      <c r="BK33" s="3">
        <f>MIN((IFERROR($D33-SUM($E33:BI33),0)),(IFERROR(BJ$4-SUM(BJ$5:BJ32),0)))</f>
        <v>0</v>
      </c>
      <c r="BL33" s="3">
        <f>MIN((IFERROR($D33-SUM($E33:BJ33),0)),(IFERROR(BK$4-SUM(BK$5:BK32),0)))</f>
        <v>0</v>
      </c>
      <c r="BM33" s="3">
        <f>MIN((IFERROR($D33-SUM($E33:BK33),0)),(IFERROR(BL$4-SUM(BL$5:BL32),0)))</f>
        <v>0</v>
      </c>
      <c r="BN33" s="3">
        <f>MIN((IFERROR($D33-SUM($E33:BL33),0)),(IFERROR(BM$4-SUM(BM$5:BM32),0)))</f>
        <v>0</v>
      </c>
      <c r="BO33" s="3">
        <f>MIN((IFERROR($D33-SUM($E33:BM33),0)),(IFERROR(BN$4-SUM(BN$5:BN32),0)))</f>
        <v>0</v>
      </c>
      <c r="BP33" s="3">
        <f>MIN((IFERROR($D33-SUM($E33:BN33),0)),(IFERROR(BO$4-SUM(BO$5:BO32),0)))</f>
        <v>0</v>
      </c>
      <c r="BQ33" s="3">
        <f>MIN((IFERROR($D33-SUM($E33:BO33),0)),(IFERROR(BP$4-SUM(BP$5:BP32),0)))</f>
        <v>0</v>
      </c>
      <c r="BR33" s="3">
        <f>MIN((IFERROR($D33-SUM($E33:BP33),0)),(IFERROR(BQ$4-SUM(BQ$5:BQ32),0)))</f>
        <v>0</v>
      </c>
      <c r="BS33" s="3">
        <f>MIN((IFERROR($D33-SUM($E33:BQ33),0)),(IFERROR(BR$4-SUM(BR$5:BR32),0)))</f>
        <v>0</v>
      </c>
      <c r="BT33" s="3">
        <f>MIN((IFERROR($D33-SUM($E33:BR33),0)),(IFERROR(BS$4-SUM(BS$5:BS32),0)))</f>
        <v>0</v>
      </c>
      <c r="BU33" s="3">
        <f>MIN((IFERROR($D33-SUM($E33:BS33),0)),(IFERROR(BT$4-SUM(BT$5:BT32),0)))</f>
        <v>0</v>
      </c>
      <c r="BV33" s="3">
        <f>MIN((IFERROR($D33-SUM($E33:BT33),0)),(IFERROR(BU$4-SUM(BU$5:BU32),0)))</f>
        <v>0</v>
      </c>
      <c r="BW33" s="3">
        <f>MIN((IFERROR($D33-SUM($E33:BU33),0)),(IFERROR(BV$4-SUM(BV$5:BV32),0)))</f>
        <v>0</v>
      </c>
      <c r="BX33" s="3">
        <f>MIN((IFERROR($D33-SUM($E33:BV33),0)),(IFERROR(BW$4-SUM(BW$5:BW32),0)))</f>
        <v>0</v>
      </c>
      <c r="BY33" s="3">
        <f>MIN((IFERROR($D33-SUM($E33:BW33),0)),(IFERROR(BX$4-SUM(BX$5:BX32),0)))</f>
        <v>0</v>
      </c>
      <c r="BZ33" s="3">
        <f>MIN((IFERROR($D33-SUM($E33:BX33),0)),(IFERROR(BY$4-SUM(BY$5:BY32),0)))</f>
        <v>0</v>
      </c>
      <c r="CA33" s="3">
        <f>MIN((IFERROR($D33-SUM($E33:BY33),0)),(IFERROR(BZ$4-SUM(BZ$5:BZ32),0)))</f>
        <v>0</v>
      </c>
      <c r="CB33" s="3">
        <f>MIN((IFERROR($D33-SUM($E33:BZ33),0)),(IFERROR(CA$4-SUM(CA$5:CA32),0)))</f>
        <v>0</v>
      </c>
      <c r="CC33" s="3">
        <f>MIN((IFERROR($D33-SUM($E33:CA33),0)),(IFERROR(CB$4-SUM(CB$5:CB32),0)))</f>
        <v>0</v>
      </c>
      <c r="CD33" s="3">
        <f>MIN((IFERROR($D33-SUM($E33:CB33),0)),(IFERROR(CC$4-SUM(CC$5:CC32),0)))</f>
        <v>0</v>
      </c>
      <c r="CE33" s="3">
        <f>MIN((IFERROR($D33-SUM($E33:CC33),0)),(IFERROR(CD$4-SUM(CD$5:CD32),0)))</f>
        <v>0</v>
      </c>
      <c r="CF33" s="3">
        <f>MIN((IFERROR($D33-SUM($E33:CD33),0)),(IFERROR(CE$4-SUM(CE$5:CE32),0)))</f>
        <v>0</v>
      </c>
      <c r="CG33" s="3">
        <f>MIN((IFERROR($D33-SUM($E33:CE33),0)),(IFERROR(CF$4-SUM(CF$5:CF32),0)))</f>
        <v>0</v>
      </c>
      <c r="CH33" s="3">
        <f>MIN((IFERROR($D33-SUM($E33:CF33),0)),(IFERROR(CG$4-SUM(CG$5:CG32),0)))</f>
        <v>0</v>
      </c>
      <c r="CI33" s="3">
        <f>MIN((IFERROR($D33-SUM($E33:CG33),0)),(IFERROR(CH$4-SUM(CH$5:CH32),0)))</f>
        <v>0</v>
      </c>
      <c r="CJ33" s="3">
        <f>MIN((IFERROR($D33-SUM($E33:CH33),0)),(IFERROR(CI$4-SUM(CI$5:CI32),0)))</f>
        <v>0</v>
      </c>
      <c r="CK33" s="3">
        <f>MIN((IFERROR($D33-SUM($E33:CI33),0)),(IFERROR(CJ$4-SUM(CJ$5:CJ32),0)))</f>
        <v>0</v>
      </c>
      <c r="CL33" s="3">
        <f>MIN((IFERROR($D33-SUM($E33:CJ33),0)),(IFERROR(CK$4-SUM(CK$5:CK32),0)))</f>
        <v>0</v>
      </c>
      <c r="CM33" s="3">
        <f>MIN((IFERROR($D33-SUM($E33:CK33),0)),(IFERROR(CL$4-SUM(CL$5:CL32),0)))</f>
        <v>0</v>
      </c>
      <c r="CN33" s="3">
        <f>MIN((IFERROR($D33-SUM($E33:CL33),0)),(IFERROR(CM$4-SUM(CM$5:CM32),0)))</f>
        <v>0</v>
      </c>
      <c r="CO33" s="3">
        <f>MIN((IFERROR($D33-SUM($E33:CM33),0)),(IFERROR(CN$4-SUM(CN$5:CN32),0)))</f>
        <v>0</v>
      </c>
      <c r="CP33" s="3">
        <f>MIN((IFERROR($D33-SUM($E33:CN33),0)),(IFERROR(CO$4-SUM(CO$5:CO32),0)))</f>
        <v>0</v>
      </c>
      <c r="CQ33" s="3">
        <f>MIN((IFERROR($D33-SUM($E33:CO33),0)),(IFERROR(CP$4-SUM(CP$5:CP32),0)))</f>
        <v>0</v>
      </c>
      <c r="CR33" s="3">
        <f>MIN((IFERROR($D33-SUM($E33:CP33),0)),(IFERROR(CQ$4-SUM(CQ$5:CQ32),0)))</f>
        <v>0</v>
      </c>
      <c r="CS33" s="3">
        <f>MIN((IFERROR($D33-SUM($E33:CQ33),0)),(IFERROR(CR$4-SUM(CR$5:CR32),0)))</f>
        <v>0</v>
      </c>
      <c r="CT33" s="3">
        <f>MIN((IFERROR($D33-SUM($E33:CR33),0)),(IFERROR(CS$4-SUM(CS$5:CS32),0)))</f>
        <v>0</v>
      </c>
      <c r="CU33" s="3">
        <f>MIN((IFERROR($D33-SUM($E33:CS33),0)),(IFERROR(CT$4-SUM(CT$5:CT32),0)))</f>
        <v>0</v>
      </c>
      <c r="CV33" s="3">
        <f>MIN((IFERROR($D33-SUM($E33:CT33),0)),(IFERROR(CU$4-SUM(CU$5:CU32),0)))</f>
        <v>0</v>
      </c>
      <c r="CW33" s="3">
        <f>MIN((IFERROR($D33-SUM($E33:CU33),0)),(IFERROR(CV$4-SUM(CV$5:CV32),0)))</f>
        <v>0</v>
      </c>
      <c r="CX33" s="3">
        <f>MIN((IFERROR($D33-SUM($E33:CV33),0)),(IFERROR(CW$4-SUM(CW$5:CW32),0)))</f>
        <v>0</v>
      </c>
      <c r="CY33" s="3">
        <f>MIN((IFERROR($D33-SUM($E33:CW33),0)),(IFERROR(CX$4-SUM(CX$5:CX32),0)))</f>
        <v>0</v>
      </c>
      <c r="CZ33" s="3">
        <f>MIN((IFERROR($D33-SUM($E33:CX33),0)),(IFERROR(CY$4-SUM(CY$5:CY32),0)))</f>
        <v>0</v>
      </c>
      <c r="DA33" s="3">
        <f>MIN((IFERROR($D33-SUM($E33:CY33),0)),(IFERROR(CZ$4-SUM(CZ$5:CZ32),0)))</f>
        <v>0</v>
      </c>
    </row>
    <row r="34" spans="1:105" x14ac:dyDescent="0.25">
      <c r="A34" s="2">
        <f>ROW()-ROW(FIFO[[#Headers],[Ind]])</f>
        <v>29</v>
      </c>
      <c r="B34" s="10" t="str">
        <f t="array" ref="B34">IFERROR(INDEX(Register[Batch],SMALL(IF(Register[IN Token]=Token,Register[Batch],""),FIFO[[#This Row],[Ind]])),"")</f>
        <v/>
      </c>
      <c r="C34" s="50" t="str">
        <f>IFERROR(VLOOKUP(FIFO[[#This Row],[Batch]],Register[],9),"")</f>
        <v/>
      </c>
      <c r="D34" s="11" t="str">
        <f>IF(FIFO[[#This Row],[Batch]]&lt;&gt;"",IFERROR(VLOOKUP(FIFO[[#This Row],[Batch]],Register[],5),""),"")</f>
        <v/>
      </c>
      <c r="F34" s="3">
        <f>MIN((IFERROR($D34-SUM($E34:E34),0)),(IFERROR(F$4-SUM(F$5:F33),0)))</f>
        <v>0</v>
      </c>
      <c r="G34" s="3">
        <f>MIN((IFERROR($D34-SUM($E34:F34),0)),(IFERROR(G$4-SUM(G$5:G33),0)))</f>
        <v>0</v>
      </c>
      <c r="H34" s="3">
        <f>MIN((IFERROR($D34-SUM($E34:G34),0)),(IFERROR(H$4-SUM(H$5:H33),0)))</f>
        <v>0</v>
      </c>
      <c r="I34" s="3">
        <f>MIN((IFERROR($D34-SUM($E34:H34),0)),(IFERROR(I$4-SUM(I$5:I33),0)))</f>
        <v>0</v>
      </c>
      <c r="J34" s="3">
        <f>MIN((IFERROR($D34-SUM($E34:I34),0)),(IFERROR(J$4-SUM(J$5:J33),0)))</f>
        <v>0</v>
      </c>
      <c r="K34" s="3">
        <f>MIN((IFERROR($D34-SUM($E34:J34),0)),(IFERROR(K$4-SUM(K$5:K33),0)))</f>
        <v>0</v>
      </c>
      <c r="L34" s="3">
        <f>MIN((IFERROR($D34-SUM($E34:K34),0)),(IFERROR(L$4-SUM(L$5:L33),0)))</f>
        <v>0</v>
      </c>
      <c r="M34" s="3">
        <f>MIN((IFERROR($D34-SUM($E34:L34),0)),(IFERROR(M$4-SUM(M$5:M33),0)))</f>
        <v>0</v>
      </c>
      <c r="N34" s="3">
        <f>MIN((IFERROR($D34-SUM($E34:L34),0)),(IFERROR(M$4-SUM(M$5:M33),0)))</f>
        <v>0</v>
      </c>
      <c r="O34" s="3">
        <f>MIN((IFERROR($D34-SUM($E34:M34),0)),(IFERROR(N$4-SUM(N$5:N33),0)))</f>
        <v>0</v>
      </c>
      <c r="P34" s="3">
        <f>MIN((IFERROR($D34-SUM($E34:N34),0)),(IFERROR(O$4-SUM(O$5:O33),0)))</f>
        <v>0</v>
      </c>
      <c r="Q34" s="3">
        <f>MIN((IFERROR($D34-SUM($E34:O34),0)),(IFERROR(P$4-SUM(P$5:P33),0)))</f>
        <v>0</v>
      </c>
      <c r="R34" s="3">
        <f>MIN((IFERROR($D34-SUM($E34:P34),0)),(IFERROR(Q$4-SUM(Q$5:Q33),0)))</f>
        <v>0</v>
      </c>
      <c r="S34" s="3">
        <f>MIN((IFERROR($D34-SUM($E34:Q34),0)),(IFERROR(R$4-SUM(R$5:R33),0)))</f>
        <v>0</v>
      </c>
      <c r="T34" s="3">
        <f>MIN((IFERROR($D34-SUM($E34:R34),0)),(IFERROR(S$4-SUM(S$5:S33),0)))</f>
        <v>0</v>
      </c>
      <c r="U34" s="3">
        <f>MIN((IFERROR($D34-SUM($E34:S34),0)),(IFERROR(T$4-SUM(T$5:T33),0)))</f>
        <v>0</v>
      </c>
      <c r="V34" s="3">
        <f>MIN((IFERROR($D34-SUM($E34:T34),0)),(IFERROR(U$4-SUM(U$5:U33),0)))</f>
        <v>0</v>
      </c>
      <c r="W34" s="3">
        <f>MIN((IFERROR($D34-SUM($E34:U34),0)),(IFERROR(V$4-SUM(V$5:V33),0)))</f>
        <v>0</v>
      </c>
      <c r="X34" s="3">
        <f>MIN((IFERROR($D34-SUM($E34:V34),0)),(IFERROR(W$4-SUM(W$5:W33),0)))</f>
        <v>0</v>
      </c>
      <c r="Y34" s="3">
        <f>MIN((IFERROR($D34-SUM($E34:W34),0)),(IFERROR(X$4-SUM(X$5:X33),0)))</f>
        <v>0</v>
      </c>
      <c r="Z34" s="3">
        <f>MIN((IFERROR($D34-SUM($E34:X34),0)),(IFERROR(Y$4-SUM(Y$5:Y33),0)))</f>
        <v>0</v>
      </c>
      <c r="AA34" s="3">
        <f>MIN((IFERROR($D34-SUM($E34:Y34),0)),(IFERROR(Z$4-SUM(Z$5:Z33),0)))</f>
        <v>0</v>
      </c>
      <c r="AB34" s="3">
        <f>MIN((IFERROR($D34-SUM($E34:Z34),0)),(IFERROR(AA$4-SUM(AA$5:AA33),0)))</f>
        <v>0</v>
      </c>
      <c r="AC34" s="3">
        <f>MIN((IFERROR($D34-SUM($E34:AA34),0)),(IFERROR(AB$4-SUM(AB$5:AB33),0)))</f>
        <v>0</v>
      </c>
      <c r="AD34" s="3">
        <f>MIN((IFERROR($D34-SUM($E34:AB34),0)),(IFERROR(AC$4-SUM(AC$5:AC33),0)))</f>
        <v>0</v>
      </c>
      <c r="AE34" s="3">
        <f>MIN((IFERROR($D34-SUM($E34:AC34),0)),(IFERROR(AD$4-SUM(AD$5:AD33),0)))</f>
        <v>0</v>
      </c>
      <c r="AF34" s="3">
        <f>MIN((IFERROR($D34-SUM($E34:AD34),0)),(IFERROR(AE$4-SUM(AE$5:AE33),0)))</f>
        <v>0</v>
      </c>
      <c r="AG34" s="3">
        <f>MIN((IFERROR($D34-SUM($E34:AE34),0)),(IFERROR(AF$4-SUM(AF$5:AF33),0)))</f>
        <v>0</v>
      </c>
      <c r="AH34" s="3">
        <f>MIN((IFERROR($D34-SUM($E34:AF34),0)),(IFERROR(AG$4-SUM(AG$5:AG33),0)))</f>
        <v>0</v>
      </c>
      <c r="AI34" s="3">
        <f>MIN((IFERROR($D34-SUM($E34:AG34),0)),(IFERROR(AH$4-SUM(AH$5:AH33),0)))</f>
        <v>0</v>
      </c>
      <c r="AJ34" s="3">
        <f>MIN((IFERROR($D34-SUM($E34:AH34),0)),(IFERROR(AI$4-SUM(AI$5:AI33),0)))</f>
        <v>0</v>
      </c>
      <c r="AK34" s="3">
        <f>MIN((IFERROR($D34-SUM($E34:AI34),0)),(IFERROR(AJ$4-SUM(AJ$5:AJ33),0)))</f>
        <v>0</v>
      </c>
      <c r="AL34" s="3">
        <f>MIN((IFERROR($D34-SUM($E34:AJ34),0)),(IFERROR(AK$4-SUM(AK$5:AK33),0)))</f>
        <v>0</v>
      </c>
      <c r="AM34" s="3">
        <f>MIN((IFERROR($D34-SUM($E34:AK34),0)),(IFERROR(AL$4-SUM(AL$5:AL33),0)))</f>
        <v>0</v>
      </c>
      <c r="AN34" s="3">
        <f>MIN((IFERROR($D34-SUM($E34:AL34),0)),(IFERROR(AM$4-SUM(AM$5:AM33),0)))</f>
        <v>0</v>
      </c>
      <c r="AO34" s="3">
        <f>MIN((IFERROR($D34-SUM($E34:AM34),0)),(IFERROR(AN$4-SUM(AN$5:AN33),0)))</f>
        <v>0</v>
      </c>
      <c r="AP34" s="3">
        <f>MIN((IFERROR($D34-SUM($E34:AN34),0)),(IFERROR(AO$4-SUM(AO$5:AO33),0)))</f>
        <v>0</v>
      </c>
      <c r="AQ34" s="3">
        <f>MIN((IFERROR($D34-SUM($E34:AO34),0)),(IFERROR(AP$4-SUM(AP$5:AP33),0)))</f>
        <v>0</v>
      </c>
      <c r="AR34" s="3">
        <f>MIN((IFERROR($D34-SUM($E34:AP34),0)),(IFERROR(AQ$4-SUM(AQ$5:AQ33),0)))</f>
        <v>0</v>
      </c>
      <c r="AS34" s="3">
        <f>MIN((IFERROR($D34-SUM($E34:AQ34),0)),(IFERROR(AR$4-SUM(AR$5:AR33),0)))</f>
        <v>0</v>
      </c>
      <c r="AT34" s="3">
        <f>MIN((IFERROR($D34-SUM($E34:AR34),0)),(IFERROR(AS$4-SUM(AS$5:AS33),0)))</f>
        <v>0</v>
      </c>
      <c r="AU34" s="3">
        <f>MIN((IFERROR($D34-SUM($E34:AS34),0)),(IFERROR(AT$4-SUM(AT$5:AT33),0)))</f>
        <v>0</v>
      </c>
      <c r="AV34" s="3">
        <f>MIN((IFERROR($D34-SUM($E34:AT34),0)),(IFERROR(AU$4-SUM(AU$5:AU33),0)))</f>
        <v>0</v>
      </c>
      <c r="AW34" s="3">
        <f>MIN((IFERROR($D34-SUM($E34:AU34),0)),(IFERROR(AV$4-SUM(AV$5:AV33),0)))</f>
        <v>0</v>
      </c>
      <c r="AX34" s="3">
        <f>MIN((IFERROR($D34-SUM($E34:AV34),0)),(IFERROR(AW$4-SUM(AW$5:AW33),0)))</f>
        <v>0</v>
      </c>
      <c r="AY34" s="3">
        <f>MIN((IFERROR($D34-SUM($E34:AW34),0)),(IFERROR(AX$4-SUM(AX$5:AX33),0)))</f>
        <v>0</v>
      </c>
      <c r="AZ34" s="3">
        <f>MIN((IFERROR($D34-SUM($E34:AX34),0)),(IFERROR(AY$4-SUM(AY$5:AY33),0)))</f>
        <v>0</v>
      </c>
      <c r="BA34" s="3">
        <f>MIN((IFERROR($D34-SUM($E34:AY34),0)),(IFERROR(AZ$4-SUM(AZ$5:AZ33),0)))</f>
        <v>0</v>
      </c>
      <c r="BB34" s="3">
        <f>MIN((IFERROR($D34-SUM($E34:AZ34),0)),(IFERROR(BA$4-SUM(BA$5:BA33),0)))</f>
        <v>0</v>
      </c>
      <c r="BC34" s="3">
        <f>MIN((IFERROR($D34-SUM($E34:BA34),0)),(IFERROR(BB$4-SUM(BB$5:BB33),0)))</f>
        <v>0</v>
      </c>
      <c r="BD34" s="3">
        <f>MIN((IFERROR($D34-SUM($E34:BB34),0)),(IFERROR(BC$4-SUM(BC$5:BC33),0)))</f>
        <v>0</v>
      </c>
      <c r="BE34" s="3">
        <f>MIN((IFERROR($D34-SUM($E34:BC34),0)),(IFERROR(BD$4-SUM(BD$5:BD33),0)))</f>
        <v>0</v>
      </c>
      <c r="BF34" s="3">
        <f>MIN((IFERROR($D34-SUM($E34:BD34),0)),(IFERROR(BE$4-SUM(BE$5:BE33),0)))</f>
        <v>0</v>
      </c>
      <c r="BG34" s="3">
        <f>MIN((IFERROR($D34-SUM($E34:BE34),0)),(IFERROR(BF$4-SUM(BF$5:BF33),0)))</f>
        <v>0</v>
      </c>
      <c r="BH34" s="3">
        <f>MIN((IFERROR($D34-SUM($E34:BF34),0)),(IFERROR(BG$4-SUM(BG$5:BG33),0)))</f>
        <v>0</v>
      </c>
      <c r="BI34" s="3">
        <f>MIN((IFERROR($D34-SUM($E34:BG34),0)),(IFERROR(BH$4-SUM(BH$5:BH33),0)))</f>
        <v>0</v>
      </c>
      <c r="BJ34" s="3">
        <f>MIN((IFERROR($D34-SUM($E34:BH34),0)),(IFERROR(BI$4-SUM(BI$5:BI33),0)))</f>
        <v>0</v>
      </c>
      <c r="BK34" s="3">
        <f>MIN((IFERROR($D34-SUM($E34:BI34),0)),(IFERROR(BJ$4-SUM(BJ$5:BJ33),0)))</f>
        <v>0</v>
      </c>
      <c r="BL34" s="3">
        <f>MIN((IFERROR($D34-SUM($E34:BJ34),0)),(IFERROR(BK$4-SUM(BK$5:BK33),0)))</f>
        <v>0</v>
      </c>
      <c r="BM34" s="3">
        <f>MIN((IFERROR($D34-SUM($E34:BK34),0)),(IFERROR(BL$4-SUM(BL$5:BL33),0)))</f>
        <v>0</v>
      </c>
      <c r="BN34" s="3">
        <f>MIN((IFERROR($D34-SUM($E34:BL34),0)),(IFERROR(BM$4-SUM(BM$5:BM33),0)))</f>
        <v>0</v>
      </c>
      <c r="BO34" s="3">
        <f>MIN((IFERROR($D34-SUM($E34:BM34),0)),(IFERROR(BN$4-SUM(BN$5:BN33),0)))</f>
        <v>0</v>
      </c>
      <c r="BP34" s="3">
        <f>MIN((IFERROR($D34-SUM($E34:BN34),0)),(IFERROR(BO$4-SUM(BO$5:BO33),0)))</f>
        <v>0</v>
      </c>
      <c r="BQ34" s="3">
        <f>MIN((IFERROR($D34-SUM($E34:BO34),0)),(IFERROR(BP$4-SUM(BP$5:BP33),0)))</f>
        <v>0</v>
      </c>
      <c r="BR34" s="3">
        <f>MIN((IFERROR($D34-SUM($E34:BP34),0)),(IFERROR(BQ$4-SUM(BQ$5:BQ33),0)))</f>
        <v>0</v>
      </c>
      <c r="BS34" s="3">
        <f>MIN((IFERROR($D34-SUM($E34:BQ34),0)),(IFERROR(BR$4-SUM(BR$5:BR33),0)))</f>
        <v>0</v>
      </c>
      <c r="BT34" s="3">
        <f>MIN((IFERROR($D34-SUM($E34:BR34),0)),(IFERROR(BS$4-SUM(BS$5:BS33),0)))</f>
        <v>0</v>
      </c>
      <c r="BU34" s="3">
        <f>MIN((IFERROR($D34-SUM($E34:BS34),0)),(IFERROR(BT$4-SUM(BT$5:BT33),0)))</f>
        <v>0</v>
      </c>
      <c r="BV34" s="3">
        <f>MIN((IFERROR($D34-SUM($E34:BT34),0)),(IFERROR(BU$4-SUM(BU$5:BU33),0)))</f>
        <v>0</v>
      </c>
      <c r="BW34" s="3">
        <f>MIN((IFERROR($D34-SUM($E34:BU34),0)),(IFERROR(BV$4-SUM(BV$5:BV33),0)))</f>
        <v>0</v>
      </c>
      <c r="BX34" s="3">
        <f>MIN((IFERROR($D34-SUM($E34:BV34),0)),(IFERROR(BW$4-SUM(BW$5:BW33),0)))</f>
        <v>0</v>
      </c>
      <c r="BY34" s="3">
        <f>MIN((IFERROR($D34-SUM($E34:BW34),0)),(IFERROR(BX$4-SUM(BX$5:BX33),0)))</f>
        <v>0</v>
      </c>
      <c r="BZ34" s="3">
        <f>MIN((IFERROR($D34-SUM($E34:BX34),0)),(IFERROR(BY$4-SUM(BY$5:BY33),0)))</f>
        <v>0</v>
      </c>
      <c r="CA34" s="3">
        <f>MIN((IFERROR($D34-SUM($E34:BY34),0)),(IFERROR(BZ$4-SUM(BZ$5:BZ33),0)))</f>
        <v>0</v>
      </c>
      <c r="CB34" s="3">
        <f>MIN((IFERROR($D34-SUM($E34:BZ34),0)),(IFERROR(CA$4-SUM(CA$5:CA33),0)))</f>
        <v>0</v>
      </c>
      <c r="CC34" s="3">
        <f>MIN((IFERROR($D34-SUM($E34:CA34),0)),(IFERROR(CB$4-SUM(CB$5:CB33),0)))</f>
        <v>0</v>
      </c>
      <c r="CD34" s="3">
        <f>MIN((IFERROR($D34-SUM($E34:CB34),0)),(IFERROR(CC$4-SUM(CC$5:CC33),0)))</f>
        <v>0</v>
      </c>
      <c r="CE34" s="3">
        <f>MIN((IFERROR($D34-SUM($E34:CC34),0)),(IFERROR(CD$4-SUM(CD$5:CD33),0)))</f>
        <v>0</v>
      </c>
      <c r="CF34" s="3">
        <f>MIN((IFERROR($D34-SUM($E34:CD34),0)),(IFERROR(CE$4-SUM(CE$5:CE33),0)))</f>
        <v>0</v>
      </c>
      <c r="CG34" s="3">
        <f>MIN((IFERROR($D34-SUM($E34:CE34),0)),(IFERROR(CF$4-SUM(CF$5:CF33),0)))</f>
        <v>0</v>
      </c>
      <c r="CH34" s="3">
        <f>MIN((IFERROR($D34-SUM($E34:CF34),0)),(IFERROR(CG$4-SUM(CG$5:CG33),0)))</f>
        <v>0</v>
      </c>
      <c r="CI34" s="3">
        <f>MIN((IFERROR($D34-SUM($E34:CG34),0)),(IFERROR(CH$4-SUM(CH$5:CH33),0)))</f>
        <v>0</v>
      </c>
      <c r="CJ34" s="3">
        <f>MIN((IFERROR($D34-SUM($E34:CH34),0)),(IFERROR(CI$4-SUM(CI$5:CI33),0)))</f>
        <v>0</v>
      </c>
      <c r="CK34" s="3">
        <f>MIN((IFERROR($D34-SUM($E34:CI34),0)),(IFERROR(CJ$4-SUM(CJ$5:CJ33),0)))</f>
        <v>0</v>
      </c>
      <c r="CL34" s="3">
        <f>MIN((IFERROR($D34-SUM($E34:CJ34),0)),(IFERROR(CK$4-SUM(CK$5:CK33),0)))</f>
        <v>0</v>
      </c>
      <c r="CM34" s="3">
        <f>MIN((IFERROR($D34-SUM($E34:CK34),0)),(IFERROR(CL$4-SUM(CL$5:CL33),0)))</f>
        <v>0</v>
      </c>
      <c r="CN34" s="3">
        <f>MIN((IFERROR($D34-SUM($E34:CL34),0)),(IFERROR(CM$4-SUM(CM$5:CM33),0)))</f>
        <v>0</v>
      </c>
      <c r="CO34" s="3">
        <f>MIN((IFERROR($D34-SUM($E34:CM34),0)),(IFERROR(CN$4-SUM(CN$5:CN33),0)))</f>
        <v>0</v>
      </c>
      <c r="CP34" s="3">
        <f>MIN((IFERROR($D34-SUM($E34:CN34),0)),(IFERROR(CO$4-SUM(CO$5:CO33),0)))</f>
        <v>0</v>
      </c>
      <c r="CQ34" s="3">
        <f>MIN((IFERROR($D34-SUM($E34:CO34),0)),(IFERROR(CP$4-SUM(CP$5:CP33),0)))</f>
        <v>0</v>
      </c>
      <c r="CR34" s="3">
        <f>MIN((IFERROR($D34-SUM($E34:CP34),0)),(IFERROR(CQ$4-SUM(CQ$5:CQ33),0)))</f>
        <v>0</v>
      </c>
      <c r="CS34" s="3">
        <f>MIN((IFERROR($D34-SUM($E34:CQ34),0)),(IFERROR(CR$4-SUM(CR$5:CR33),0)))</f>
        <v>0</v>
      </c>
      <c r="CT34" s="3">
        <f>MIN((IFERROR($D34-SUM($E34:CR34),0)),(IFERROR(CS$4-SUM(CS$5:CS33),0)))</f>
        <v>0</v>
      </c>
      <c r="CU34" s="3">
        <f>MIN((IFERROR($D34-SUM($E34:CS34),0)),(IFERROR(CT$4-SUM(CT$5:CT33),0)))</f>
        <v>0</v>
      </c>
      <c r="CV34" s="3">
        <f>MIN((IFERROR($D34-SUM($E34:CT34),0)),(IFERROR(CU$4-SUM(CU$5:CU33),0)))</f>
        <v>0</v>
      </c>
      <c r="CW34" s="3">
        <f>MIN((IFERROR($D34-SUM($E34:CU34),0)),(IFERROR(CV$4-SUM(CV$5:CV33),0)))</f>
        <v>0</v>
      </c>
      <c r="CX34" s="3">
        <f>MIN((IFERROR($D34-SUM($E34:CV34),0)),(IFERROR(CW$4-SUM(CW$5:CW33),0)))</f>
        <v>0</v>
      </c>
      <c r="CY34" s="3">
        <f>MIN((IFERROR($D34-SUM($E34:CW34),0)),(IFERROR(CX$4-SUM(CX$5:CX33),0)))</f>
        <v>0</v>
      </c>
      <c r="CZ34" s="3">
        <f>MIN((IFERROR($D34-SUM($E34:CX34),0)),(IFERROR(CY$4-SUM(CY$5:CY33),0)))</f>
        <v>0</v>
      </c>
      <c r="DA34" s="3">
        <f>MIN((IFERROR($D34-SUM($E34:CY34),0)),(IFERROR(CZ$4-SUM(CZ$5:CZ33),0)))</f>
        <v>0</v>
      </c>
    </row>
    <row r="35" spans="1:105" x14ac:dyDescent="0.25">
      <c r="A35" s="2">
        <f>ROW()-ROW(FIFO[[#Headers],[Ind]])</f>
        <v>30</v>
      </c>
      <c r="B35" s="10" t="str">
        <f t="array" ref="B35">IFERROR(INDEX(Register[Batch],SMALL(IF(Register[IN Token]=Token,Register[Batch],""),FIFO[[#This Row],[Ind]])),"")</f>
        <v/>
      </c>
      <c r="C35" s="50" t="str">
        <f>IFERROR(VLOOKUP(FIFO[[#This Row],[Batch]],Register[],9),"")</f>
        <v/>
      </c>
      <c r="D35" s="11" t="str">
        <f>IF(FIFO[[#This Row],[Batch]]&lt;&gt;"",IFERROR(VLOOKUP(FIFO[[#This Row],[Batch]],Register[],5),""),"")</f>
        <v/>
      </c>
      <c r="F35" s="3">
        <f>MIN((IFERROR($D35-SUM($E35:E35),0)),(IFERROR(F$4-SUM(F$5:F34),0)))</f>
        <v>0</v>
      </c>
      <c r="G35" s="3">
        <f>MIN((IFERROR($D35-SUM($E35:F35),0)),(IFERROR(G$4-SUM(G$5:G34),0)))</f>
        <v>0</v>
      </c>
      <c r="H35" s="3">
        <f>MIN((IFERROR($D35-SUM($E35:G35),0)),(IFERROR(H$4-SUM(H$5:H34),0)))</f>
        <v>0</v>
      </c>
      <c r="I35" s="3">
        <f>MIN((IFERROR($D35-SUM($E35:H35),0)),(IFERROR(I$4-SUM(I$5:I34),0)))</f>
        <v>0</v>
      </c>
      <c r="J35" s="3">
        <f>MIN((IFERROR($D35-SUM($E35:I35),0)),(IFERROR(J$4-SUM(J$5:J34),0)))</f>
        <v>0</v>
      </c>
      <c r="K35" s="3">
        <f>MIN((IFERROR($D35-SUM($E35:J35),0)),(IFERROR(K$4-SUM(K$5:K34),0)))</f>
        <v>0</v>
      </c>
      <c r="L35" s="3">
        <f>MIN((IFERROR($D35-SUM($E35:K35),0)),(IFERROR(L$4-SUM(L$5:L34),0)))</f>
        <v>0</v>
      </c>
      <c r="M35" s="3">
        <f>MIN((IFERROR($D35-SUM($E35:L35),0)),(IFERROR(M$4-SUM(M$5:M34),0)))</f>
        <v>0</v>
      </c>
      <c r="N35" s="3">
        <f>MIN((IFERROR($D35-SUM($E35:L35),0)),(IFERROR(M$4-SUM(M$5:M34),0)))</f>
        <v>0</v>
      </c>
      <c r="O35" s="3">
        <f>MIN((IFERROR($D35-SUM($E35:M35),0)),(IFERROR(N$4-SUM(N$5:N34),0)))</f>
        <v>0</v>
      </c>
      <c r="P35" s="3">
        <f>MIN((IFERROR($D35-SUM($E35:N35),0)),(IFERROR(O$4-SUM(O$5:O34),0)))</f>
        <v>0</v>
      </c>
      <c r="Q35" s="3">
        <f>MIN((IFERROR($D35-SUM($E35:O35),0)),(IFERROR(P$4-SUM(P$5:P34),0)))</f>
        <v>0</v>
      </c>
      <c r="R35" s="3">
        <f>MIN((IFERROR($D35-SUM($E35:P35),0)),(IFERROR(Q$4-SUM(Q$5:Q34),0)))</f>
        <v>0</v>
      </c>
      <c r="S35" s="3">
        <f>MIN((IFERROR($D35-SUM($E35:Q35),0)),(IFERROR(R$4-SUM(R$5:R34),0)))</f>
        <v>0</v>
      </c>
      <c r="T35" s="3">
        <f>MIN((IFERROR($D35-SUM($E35:R35),0)),(IFERROR(S$4-SUM(S$5:S34),0)))</f>
        <v>0</v>
      </c>
      <c r="U35" s="3">
        <f>MIN((IFERROR($D35-SUM($E35:S35),0)),(IFERROR(T$4-SUM(T$5:T34),0)))</f>
        <v>0</v>
      </c>
      <c r="V35" s="3">
        <f>MIN((IFERROR($D35-SUM($E35:T35),0)),(IFERROR(U$4-SUM(U$5:U34),0)))</f>
        <v>0</v>
      </c>
      <c r="W35" s="3">
        <f>MIN((IFERROR($D35-SUM($E35:U35),0)),(IFERROR(V$4-SUM(V$5:V34),0)))</f>
        <v>0</v>
      </c>
      <c r="X35" s="3">
        <f>MIN((IFERROR($D35-SUM($E35:V35),0)),(IFERROR(W$4-SUM(W$5:W34),0)))</f>
        <v>0</v>
      </c>
      <c r="Y35" s="3">
        <f>MIN((IFERROR($D35-SUM($E35:W35),0)),(IFERROR(X$4-SUM(X$5:X34),0)))</f>
        <v>0</v>
      </c>
      <c r="Z35" s="3">
        <f>MIN((IFERROR($D35-SUM($E35:X35),0)),(IFERROR(Y$4-SUM(Y$5:Y34),0)))</f>
        <v>0</v>
      </c>
      <c r="AA35" s="3">
        <f>MIN((IFERROR($D35-SUM($E35:Y35),0)),(IFERROR(Z$4-SUM(Z$5:Z34),0)))</f>
        <v>0</v>
      </c>
      <c r="AB35" s="3">
        <f>MIN((IFERROR($D35-SUM($E35:Z35),0)),(IFERROR(AA$4-SUM(AA$5:AA34),0)))</f>
        <v>0</v>
      </c>
      <c r="AC35" s="3">
        <f>MIN((IFERROR($D35-SUM($E35:AA35),0)),(IFERROR(AB$4-SUM(AB$5:AB34),0)))</f>
        <v>0</v>
      </c>
      <c r="AD35" s="3">
        <f>MIN((IFERROR($D35-SUM($E35:AB35),0)),(IFERROR(AC$4-SUM(AC$5:AC34),0)))</f>
        <v>0</v>
      </c>
      <c r="AE35" s="3">
        <f>MIN((IFERROR($D35-SUM($E35:AC35),0)),(IFERROR(AD$4-SUM(AD$5:AD34),0)))</f>
        <v>0</v>
      </c>
      <c r="AF35" s="3">
        <f>MIN((IFERROR($D35-SUM($E35:AD35),0)),(IFERROR(AE$4-SUM(AE$5:AE34),0)))</f>
        <v>0</v>
      </c>
      <c r="AG35" s="3">
        <f>MIN((IFERROR($D35-SUM($E35:AE35),0)),(IFERROR(AF$4-SUM(AF$5:AF34),0)))</f>
        <v>0</v>
      </c>
      <c r="AH35" s="3">
        <f>MIN((IFERROR($D35-SUM($E35:AF35),0)),(IFERROR(AG$4-SUM(AG$5:AG34),0)))</f>
        <v>0</v>
      </c>
      <c r="AI35" s="3">
        <f>MIN((IFERROR($D35-SUM($E35:AG35),0)),(IFERROR(AH$4-SUM(AH$5:AH34),0)))</f>
        <v>0</v>
      </c>
      <c r="AJ35" s="3">
        <f>MIN((IFERROR($D35-SUM($E35:AH35),0)),(IFERROR(AI$4-SUM(AI$5:AI34),0)))</f>
        <v>0</v>
      </c>
      <c r="AK35" s="3">
        <f>MIN((IFERROR($D35-SUM($E35:AI35),0)),(IFERROR(AJ$4-SUM(AJ$5:AJ34),0)))</f>
        <v>0</v>
      </c>
      <c r="AL35" s="3">
        <f>MIN((IFERROR($D35-SUM($E35:AJ35),0)),(IFERROR(AK$4-SUM(AK$5:AK34),0)))</f>
        <v>0</v>
      </c>
      <c r="AM35" s="3">
        <f>MIN((IFERROR($D35-SUM($E35:AK35),0)),(IFERROR(AL$4-SUM(AL$5:AL34),0)))</f>
        <v>0</v>
      </c>
      <c r="AN35" s="3">
        <f>MIN((IFERROR($D35-SUM($E35:AL35),0)),(IFERROR(AM$4-SUM(AM$5:AM34),0)))</f>
        <v>0</v>
      </c>
      <c r="AO35" s="3">
        <f>MIN((IFERROR($D35-SUM($E35:AM35),0)),(IFERROR(AN$4-SUM(AN$5:AN34),0)))</f>
        <v>0</v>
      </c>
      <c r="AP35" s="3">
        <f>MIN((IFERROR($D35-SUM($E35:AN35),0)),(IFERROR(AO$4-SUM(AO$5:AO34),0)))</f>
        <v>0</v>
      </c>
      <c r="AQ35" s="3">
        <f>MIN((IFERROR($D35-SUM($E35:AO35),0)),(IFERROR(AP$4-SUM(AP$5:AP34),0)))</f>
        <v>0</v>
      </c>
      <c r="AR35" s="3">
        <f>MIN((IFERROR($D35-SUM($E35:AP35),0)),(IFERROR(AQ$4-SUM(AQ$5:AQ34),0)))</f>
        <v>0</v>
      </c>
      <c r="AS35" s="3">
        <f>MIN((IFERROR($D35-SUM($E35:AQ35),0)),(IFERROR(AR$4-SUM(AR$5:AR34),0)))</f>
        <v>0</v>
      </c>
      <c r="AT35" s="3">
        <f>MIN((IFERROR($D35-SUM($E35:AR35),0)),(IFERROR(AS$4-SUM(AS$5:AS34),0)))</f>
        <v>0</v>
      </c>
      <c r="AU35" s="3">
        <f>MIN((IFERROR($D35-SUM($E35:AS35),0)),(IFERROR(AT$4-SUM(AT$5:AT34),0)))</f>
        <v>0</v>
      </c>
      <c r="AV35" s="3">
        <f>MIN((IFERROR($D35-SUM($E35:AT35),0)),(IFERROR(AU$4-SUM(AU$5:AU34),0)))</f>
        <v>0</v>
      </c>
      <c r="AW35" s="3">
        <f>MIN((IFERROR($D35-SUM($E35:AU35),0)),(IFERROR(AV$4-SUM(AV$5:AV34),0)))</f>
        <v>0</v>
      </c>
      <c r="AX35" s="3">
        <f>MIN((IFERROR($D35-SUM($E35:AV35),0)),(IFERROR(AW$4-SUM(AW$5:AW34),0)))</f>
        <v>0</v>
      </c>
      <c r="AY35" s="3">
        <f>MIN((IFERROR($D35-SUM($E35:AW35),0)),(IFERROR(AX$4-SUM(AX$5:AX34),0)))</f>
        <v>0</v>
      </c>
      <c r="AZ35" s="3">
        <f>MIN((IFERROR($D35-SUM($E35:AX35),0)),(IFERROR(AY$4-SUM(AY$5:AY34),0)))</f>
        <v>0</v>
      </c>
      <c r="BA35" s="3">
        <f>MIN((IFERROR($D35-SUM($E35:AY35),0)),(IFERROR(AZ$4-SUM(AZ$5:AZ34),0)))</f>
        <v>0</v>
      </c>
      <c r="BB35" s="3">
        <f>MIN((IFERROR($D35-SUM($E35:AZ35),0)),(IFERROR(BA$4-SUM(BA$5:BA34),0)))</f>
        <v>0</v>
      </c>
      <c r="BC35" s="3">
        <f>MIN((IFERROR($D35-SUM($E35:BA35),0)),(IFERROR(BB$4-SUM(BB$5:BB34),0)))</f>
        <v>0</v>
      </c>
      <c r="BD35" s="3">
        <f>MIN((IFERROR($D35-SUM($E35:BB35),0)),(IFERROR(BC$4-SUM(BC$5:BC34),0)))</f>
        <v>0</v>
      </c>
      <c r="BE35" s="3">
        <f>MIN((IFERROR($D35-SUM($E35:BC35),0)),(IFERROR(BD$4-SUM(BD$5:BD34),0)))</f>
        <v>0</v>
      </c>
      <c r="BF35" s="3">
        <f>MIN((IFERROR($D35-SUM($E35:BD35),0)),(IFERROR(BE$4-SUM(BE$5:BE34),0)))</f>
        <v>0</v>
      </c>
      <c r="BG35" s="3">
        <f>MIN((IFERROR($D35-SUM($E35:BE35),0)),(IFERROR(BF$4-SUM(BF$5:BF34),0)))</f>
        <v>0</v>
      </c>
      <c r="BH35" s="3">
        <f>MIN((IFERROR($D35-SUM($E35:BF35),0)),(IFERROR(BG$4-SUM(BG$5:BG34),0)))</f>
        <v>0</v>
      </c>
      <c r="BI35" s="3">
        <f>MIN((IFERROR($D35-SUM($E35:BG35),0)),(IFERROR(BH$4-SUM(BH$5:BH34),0)))</f>
        <v>0</v>
      </c>
      <c r="BJ35" s="3">
        <f>MIN((IFERROR($D35-SUM($E35:BH35),0)),(IFERROR(BI$4-SUM(BI$5:BI34),0)))</f>
        <v>0</v>
      </c>
      <c r="BK35" s="3">
        <f>MIN((IFERROR($D35-SUM($E35:BI35),0)),(IFERROR(BJ$4-SUM(BJ$5:BJ34),0)))</f>
        <v>0</v>
      </c>
      <c r="BL35" s="3">
        <f>MIN((IFERROR($D35-SUM($E35:BJ35),0)),(IFERROR(BK$4-SUM(BK$5:BK34),0)))</f>
        <v>0</v>
      </c>
      <c r="BM35" s="3">
        <f>MIN((IFERROR($D35-SUM($E35:BK35),0)),(IFERROR(BL$4-SUM(BL$5:BL34),0)))</f>
        <v>0</v>
      </c>
      <c r="BN35" s="3">
        <f>MIN((IFERROR($D35-SUM($E35:BL35),0)),(IFERROR(BM$4-SUM(BM$5:BM34),0)))</f>
        <v>0</v>
      </c>
      <c r="BO35" s="3">
        <f>MIN((IFERROR($D35-SUM($E35:BM35),0)),(IFERROR(BN$4-SUM(BN$5:BN34),0)))</f>
        <v>0</v>
      </c>
      <c r="BP35" s="3">
        <f>MIN((IFERROR($D35-SUM($E35:BN35),0)),(IFERROR(BO$4-SUM(BO$5:BO34),0)))</f>
        <v>0</v>
      </c>
      <c r="BQ35" s="3">
        <f>MIN((IFERROR($D35-SUM($E35:BO35),0)),(IFERROR(BP$4-SUM(BP$5:BP34),0)))</f>
        <v>0</v>
      </c>
      <c r="BR35" s="3">
        <f>MIN((IFERROR($D35-SUM($E35:BP35),0)),(IFERROR(BQ$4-SUM(BQ$5:BQ34),0)))</f>
        <v>0</v>
      </c>
      <c r="BS35" s="3">
        <f>MIN((IFERROR($D35-SUM($E35:BQ35),0)),(IFERROR(BR$4-SUM(BR$5:BR34),0)))</f>
        <v>0</v>
      </c>
      <c r="BT35" s="3">
        <f>MIN((IFERROR($D35-SUM($E35:BR35),0)),(IFERROR(BS$4-SUM(BS$5:BS34),0)))</f>
        <v>0</v>
      </c>
      <c r="BU35" s="3">
        <f>MIN((IFERROR($D35-SUM($E35:BS35),0)),(IFERROR(BT$4-SUM(BT$5:BT34),0)))</f>
        <v>0</v>
      </c>
      <c r="BV35" s="3">
        <f>MIN((IFERROR($D35-SUM($E35:BT35),0)),(IFERROR(BU$4-SUM(BU$5:BU34),0)))</f>
        <v>0</v>
      </c>
      <c r="BW35" s="3">
        <f>MIN((IFERROR($D35-SUM($E35:BU35),0)),(IFERROR(BV$4-SUM(BV$5:BV34),0)))</f>
        <v>0</v>
      </c>
      <c r="BX35" s="3">
        <f>MIN((IFERROR($D35-SUM($E35:BV35),0)),(IFERROR(BW$4-SUM(BW$5:BW34),0)))</f>
        <v>0</v>
      </c>
      <c r="BY35" s="3">
        <f>MIN((IFERROR($D35-SUM($E35:BW35),0)),(IFERROR(BX$4-SUM(BX$5:BX34),0)))</f>
        <v>0</v>
      </c>
      <c r="BZ35" s="3">
        <f>MIN((IFERROR($D35-SUM($E35:BX35),0)),(IFERROR(BY$4-SUM(BY$5:BY34),0)))</f>
        <v>0</v>
      </c>
      <c r="CA35" s="3">
        <f>MIN((IFERROR($D35-SUM($E35:BY35),0)),(IFERROR(BZ$4-SUM(BZ$5:BZ34),0)))</f>
        <v>0</v>
      </c>
      <c r="CB35" s="3">
        <f>MIN((IFERROR($D35-SUM($E35:BZ35),0)),(IFERROR(CA$4-SUM(CA$5:CA34),0)))</f>
        <v>0</v>
      </c>
      <c r="CC35" s="3">
        <f>MIN((IFERROR($D35-SUM($E35:CA35),0)),(IFERROR(CB$4-SUM(CB$5:CB34),0)))</f>
        <v>0</v>
      </c>
      <c r="CD35" s="3">
        <f>MIN((IFERROR($D35-SUM($E35:CB35),0)),(IFERROR(CC$4-SUM(CC$5:CC34),0)))</f>
        <v>0</v>
      </c>
      <c r="CE35" s="3">
        <f>MIN((IFERROR($D35-SUM($E35:CC35),0)),(IFERROR(CD$4-SUM(CD$5:CD34),0)))</f>
        <v>0</v>
      </c>
      <c r="CF35" s="3">
        <f>MIN((IFERROR($D35-SUM($E35:CD35),0)),(IFERROR(CE$4-SUM(CE$5:CE34),0)))</f>
        <v>0</v>
      </c>
      <c r="CG35" s="3">
        <f>MIN((IFERROR($D35-SUM($E35:CE35),0)),(IFERROR(CF$4-SUM(CF$5:CF34),0)))</f>
        <v>0</v>
      </c>
      <c r="CH35" s="3">
        <f>MIN((IFERROR($D35-SUM($E35:CF35),0)),(IFERROR(CG$4-SUM(CG$5:CG34),0)))</f>
        <v>0</v>
      </c>
      <c r="CI35" s="3">
        <f>MIN((IFERROR($D35-SUM($E35:CG35),0)),(IFERROR(CH$4-SUM(CH$5:CH34),0)))</f>
        <v>0</v>
      </c>
      <c r="CJ35" s="3">
        <f>MIN((IFERROR($D35-SUM($E35:CH35),0)),(IFERROR(CI$4-SUM(CI$5:CI34),0)))</f>
        <v>0</v>
      </c>
      <c r="CK35" s="3">
        <f>MIN((IFERROR($D35-SUM($E35:CI35),0)),(IFERROR(CJ$4-SUM(CJ$5:CJ34),0)))</f>
        <v>0</v>
      </c>
      <c r="CL35" s="3">
        <f>MIN((IFERROR($D35-SUM($E35:CJ35),0)),(IFERROR(CK$4-SUM(CK$5:CK34),0)))</f>
        <v>0</v>
      </c>
      <c r="CM35" s="3">
        <f>MIN((IFERROR($D35-SUM($E35:CK35),0)),(IFERROR(CL$4-SUM(CL$5:CL34),0)))</f>
        <v>0</v>
      </c>
      <c r="CN35" s="3">
        <f>MIN((IFERROR($D35-SUM($E35:CL35),0)),(IFERROR(CM$4-SUM(CM$5:CM34),0)))</f>
        <v>0</v>
      </c>
      <c r="CO35" s="3">
        <f>MIN((IFERROR($D35-SUM($E35:CM35),0)),(IFERROR(CN$4-SUM(CN$5:CN34),0)))</f>
        <v>0</v>
      </c>
      <c r="CP35" s="3">
        <f>MIN((IFERROR($D35-SUM($E35:CN35),0)),(IFERROR(CO$4-SUM(CO$5:CO34),0)))</f>
        <v>0</v>
      </c>
      <c r="CQ35" s="3">
        <f>MIN((IFERROR($D35-SUM($E35:CO35),0)),(IFERROR(CP$4-SUM(CP$5:CP34),0)))</f>
        <v>0</v>
      </c>
      <c r="CR35" s="3">
        <f>MIN((IFERROR($D35-SUM($E35:CP35),0)),(IFERROR(CQ$4-SUM(CQ$5:CQ34),0)))</f>
        <v>0</v>
      </c>
      <c r="CS35" s="3">
        <f>MIN((IFERROR($D35-SUM($E35:CQ35),0)),(IFERROR(CR$4-SUM(CR$5:CR34),0)))</f>
        <v>0</v>
      </c>
      <c r="CT35" s="3">
        <f>MIN((IFERROR($D35-SUM($E35:CR35),0)),(IFERROR(CS$4-SUM(CS$5:CS34),0)))</f>
        <v>0</v>
      </c>
      <c r="CU35" s="3">
        <f>MIN((IFERROR($D35-SUM($E35:CS35),0)),(IFERROR(CT$4-SUM(CT$5:CT34),0)))</f>
        <v>0</v>
      </c>
      <c r="CV35" s="3">
        <f>MIN((IFERROR($D35-SUM($E35:CT35),0)),(IFERROR(CU$4-SUM(CU$5:CU34),0)))</f>
        <v>0</v>
      </c>
      <c r="CW35" s="3">
        <f>MIN((IFERROR($D35-SUM($E35:CU35),0)),(IFERROR(CV$4-SUM(CV$5:CV34),0)))</f>
        <v>0</v>
      </c>
      <c r="CX35" s="3">
        <f>MIN((IFERROR($D35-SUM($E35:CV35),0)),(IFERROR(CW$4-SUM(CW$5:CW34),0)))</f>
        <v>0</v>
      </c>
      <c r="CY35" s="3">
        <f>MIN((IFERROR($D35-SUM($E35:CW35),0)),(IFERROR(CX$4-SUM(CX$5:CX34),0)))</f>
        <v>0</v>
      </c>
      <c r="CZ35" s="3">
        <f>MIN((IFERROR($D35-SUM($E35:CX35),0)),(IFERROR(CY$4-SUM(CY$5:CY34),0)))</f>
        <v>0</v>
      </c>
      <c r="DA35" s="3">
        <f>MIN((IFERROR($D35-SUM($E35:CY35),0)),(IFERROR(CZ$4-SUM(CZ$5:CZ34),0)))</f>
        <v>0</v>
      </c>
    </row>
    <row r="36" spans="1:105" x14ac:dyDescent="0.25">
      <c r="A36" s="2">
        <f>ROW()-ROW(FIFO[[#Headers],[Ind]])</f>
        <v>31</v>
      </c>
      <c r="B36" s="10" t="str">
        <f t="array" ref="B36">IFERROR(INDEX(Register[Batch],SMALL(IF(Register[IN Token]=Token,Register[Batch],""),FIFO[[#This Row],[Ind]])),"")</f>
        <v/>
      </c>
      <c r="C36" s="50" t="str">
        <f>IFERROR(VLOOKUP(FIFO[[#This Row],[Batch]],Register[],9),"")</f>
        <v/>
      </c>
      <c r="D36" s="11" t="str">
        <f>IF(FIFO[[#This Row],[Batch]]&lt;&gt;"",IFERROR(VLOOKUP(FIFO[[#This Row],[Batch]],Register[],5),""),"")</f>
        <v/>
      </c>
      <c r="F36" s="3">
        <f>MIN((IFERROR($D36-SUM($E36:E36),0)),(IFERROR(F$4-SUM(F$5:F35),0)))</f>
        <v>0</v>
      </c>
      <c r="G36" s="3">
        <f>MIN((IFERROR($D36-SUM($E36:F36),0)),(IFERROR(G$4-SUM(G$5:G35),0)))</f>
        <v>0</v>
      </c>
      <c r="H36" s="3">
        <f>MIN((IFERROR($D36-SUM($E36:G36),0)),(IFERROR(H$4-SUM(H$5:H35),0)))</f>
        <v>0</v>
      </c>
      <c r="I36" s="3">
        <f>MIN((IFERROR($D36-SUM($E36:H36),0)),(IFERROR(I$4-SUM(I$5:I35),0)))</f>
        <v>0</v>
      </c>
      <c r="J36" s="3">
        <f>MIN((IFERROR($D36-SUM($E36:I36),0)),(IFERROR(J$4-SUM(J$5:J35),0)))</f>
        <v>0</v>
      </c>
      <c r="K36" s="3">
        <f>MIN((IFERROR($D36-SUM($E36:J36),0)),(IFERROR(K$4-SUM(K$5:K35),0)))</f>
        <v>0</v>
      </c>
      <c r="L36" s="3">
        <f>MIN((IFERROR($D36-SUM($E36:K36),0)),(IFERROR(L$4-SUM(L$5:L35),0)))</f>
        <v>0</v>
      </c>
      <c r="M36" s="3">
        <f>MIN((IFERROR($D36-SUM($E36:L36),0)),(IFERROR(M$4-SUM(M$5:M35),0)))</f>
        <v>0</v>
      </c>
      <c r="N36" s="3">
        <f>MIN((IFERROR($D36-SUM($E36:L36),0)),(IFERROR(M$4-SUM(M$5:M35),0)))</f>
        <v>0</v>
      </c>
      <c r="O36" s="3">
        <f>MIN((IFERROR($D36-SUM($E36:M36),0)),(IFERROR(N$4-SUM(N$5:N35),0)))</f>
        <v>0</v>
      </c>
      <c r="P36" s="3">
        <f>MIN((IFERROR($D36-SUM($E36:N36),0)),(IFERROR(O$4-SUM(O$5:O35),0)))</f>
        <v>0</v>
      </c>
      <c r="Q36" s="3">
        <f>MIN((IFERROR($D36-SUM($E36:O36),0)),(IFERROR(P$4-SUM(P$5:P35),0)))</f>
        <v>0</v>
      </c>
      <c r="R36" s="3">
        <f>MIN((IFERROR($D36-SUM($E36:P36),0)),(IFERROR(Q$4-SUM(Q$5:Q35),0)))</f>
        <v>0</v>
      </c>
      <c r="S36" s="3">
        <f>MIN((IFERROR($D36-SUM($E36:Q36),0)),(IFERROR(R$4-SUM(R$5:R35),0)))</f>
        <v>0</v>
      </c>
      <c r="T36" s="3">
        <f>MIN((IFERROR($D36-SUM($E36:R36),0)),(IFERROR(S$4-SUM(S$5:S35),0)))</f>
        <v>0</v>
      </c>
      <c r="U36" s="3">
        <f>MIN((IFERROR($D36-SUM($E36:S36),0)),(IFERROR(T$4-SUM(T$5:T35),0)))</f>
        <v>0</v>
      </c>
      <c r="V36" s="3">
        <f>MIN((IFERROR($D36-SUM($E36:T36),0)),(IFERROR(U$4-SUM(U$5:U35),0)))</f>
        <v>0</v>
      </c>
      <c r="W36" s="3">
        <f>MIN((IFERROR($D36-SUM($E36:U36),0)),(IFERROR(V$4-SUM(V$5:V35),0)))</f>
        <v>0</v>
      </c>
      <c r="X36" s="3">
        <f>MIN((IFERROR($D36-SUM($E36:V36),0)),(IFERROR(W$4-SUM(W$5:W35),0)))</f>
        <v>0</v>
      </c>
      <c r="Y36" s="3">
        <f>MIN((IFERROR($D36-SUM($E36:W36),0)),(IFERROR(X$4-SUM(X$5:X35),0)))</f>
        <v>0</v>
      </c>
      <c r="Z36" s="3">
        <f>MIN((IFERROR($D36-SUM($E36:X36),0)),(IFERROR(Y$4-SUM(Y$5:Y35),0)))</f>
        <v>0</v>
      </c>
      <c r="AA36" s="3">
        <f>MIN((IFERROR($D36-SUM($E36:Y36),0)),(IFERROR(Z$4-SUM(Z$5:Z35),0)))</f>
        <v>0</v>
      </c>
      <c r="AB36" s="3">
        <f>MIN((IFERROR($D36-SUM($E36:Z36),0)),(IFERROR(AA$4-SUM(AA$5:AA35),0)))</f>
        <v>0</v>
      </c>
      <c r="AC36" s="3">
        <f>MIN((IFERROR($D36-SUM($E36:AA36),0)),(IFERROR(AB$4-SUM(AB$5:AB35),0)))</f>
        <v>0</v>
      </c>
      <c r="AD36" s="3">
        <f>MIN((IFERROR($D36-SUM($E36:AB36),0)),(IFERROR(AC$4-SUM(AC$5:AC35),0)))</f>
        <v>0</v>
      </c>
      <c r="AE36" s="3">
        <f>MIN((IFERROR($D36-SUM($E36:AC36),0)),(IFERROR(AD$4-SUM(AD$5:AD35),0)))</f>
        <v>0</v>
      </c>
      <c r="AF36" s="3">
        <f>MIN((IFERROR($D36-SUM($E36:AD36),0)),(IFERROR(AE$4-SUM(AE$5:AE35),0)))</f>
        <v>0</v>
      </c>
      <c r="AG36" s="3">
        <f>MIN((IFERROR($D36-SUM($E36:AE36),0)),(IFERROR(AF$4-SUM(AF$5:AF35),0)))</f>
        <v>0</v>
      </c>
      <c r="AH36" s="3">
        <f>MIN((IFERROR($D36-SUM($E36:AF36),0)),(IFERROR(AG$4-SUM(AG$5:AG35),0)))</f>
        <v>0</v>
      </c>
      <c r="AI36" s="3">
        <f>MIN((IFERROR($D36-SUM($E36:AG36),0)),(IFERROR(AH$4-SUM(AH$5:AH35),0)))</f>
        <v>0</v>
      </c>
      <c r="AJ36" s="3">
        <f>MIN((IFERROR($D36-SUM($E36:AH36),0)),(IFERROR(AI$4-SUM(AI$5:AI35),0)))</f>
        <v>0</v>
      </c>
      <c r="AK36" s="3">
        <f>MIN((IFERROR($D36-SUM($E36:AI36),0)),(IFERROR(AJ$4-SUM(AJ$5:AJ35),0)))</f>
        <v>0</v>
      </c>
      <c r="AL36" s="3">
        <f>MIN((IFERROR($D36-SUM($E36:AJ36),0)),(IFERROR(AK$4-SUM(AK$5:AK35),0)))</f>
        <v>0</v>
      </c>
      <c r="AM36" s="3">
        <f>MIN((IFERROR($D36-SUM($E36:AK36),0)),(IFERROR(AL$4-SUM(AL$5:AL35),0)))</f>
        <v>0</v>
      </c>
      <c r="AN36" s="3">
        <f>MIN((IFERROR($D36-SUM($E36:AL36),0)),(IFERROR(AM$4-SUM(AM$5:AM35),0)))</f>
        <v>0</v>
      </c>
      <c r="AO36" s="3">
        <f>MIN((IFERROR($D36-SUM($E36:AM36),0)),(IFERROR(AN$4-SUM(AN$5:AN35),0)))</f>
        <v>0</v>
      </c>
      <c r="AP36" s="3">
        <f>MIN((IFERROR($D36-SUM($E36:AN36),0)),(IFERROR(AO$4-SUM(AO$5:AO35),0)))</f>
        <v>0</v>
      </c>
      <c r="AQ36" s="3">
        <f>MIN((IFERROR($D36-SUM($E36:AO36),0)),(IFERROR(AP$4-SUM(AP$5:AP35),0)))</f>
        <v>0</v>
      </c>
      <c r="AR36" s="3">
        <f>MIN((IFERROR($D36-SUM($E36:AP36),0)),(IFERROR(AQ$4-SUM(AQ$5:AQ35),0)))</f>
        <v>0</v>
      </c>
      <c r="AS36" s="3">
        <f>MIN((IFERROR($D36-SUM($E36:AQ36),0)),(IFERROR(AR$4-SUM(AR$5:AR35),0)))</f>
        <v>0</v>
      </c>
      <c r="AT36" s="3">
        <f>MIN((IFERROR($D36-SUM($E36:AR36),0)),(IFERROR(AS$4-SUM(AS$5:AS35),0)))</f>
        <v>0</v>
      </c>
      <c r="AU36" s="3">
        <f>MIN((IFERROR($D36-SUM($E36:AS36),0)),(IFERROR(AT$4-SUM(AT$5:AT35),0)))</f>
        <v>0</v>
      </c>
      <c r="AV36" s="3">
        <f>MIN((IFERROR($D36-SUM($E36:AT36),0)),(IFERROR(AU$4-SUM(AU$5:AU35),0)))</f>
        <v>0</v>
      </c>
      <c r="AW36" s="3">
        <f>MIN((IFERROR($D36-SUM($E36:AU36),0)),(IFERROR(AV$4-SUM(AV$5:AV35),0)))</f>
        <v>0</v>
      </c>
      <c r="AX36" s="3">
        <f>MIN((IFERROR($D36-SUM($E36:AV36),0)),(IFERROR(AW$4-SUM(AW$5:AW35),0)))</f>
        <v>0</v>
      </c>
      <c r="AY36" s="3">
        <f>MIN((IFERROR($D36-SUM($E36:AW36),0)),(IFERROR(AX$4-SUM(AX$5:AX35),0)))</f>
        <v>0</v>
      </c>
      <c r="AZ36" s="3">
        <f>MIN((IFERROR($D36-SUM($E36:AX36),0)),(IFERROR(AY$4-SUM(AY$5:AY35),0)))</f>
        <v>0</v>
      </c>
      <c r="BA36" s="3">
        <f>MIN((IFERROR($D36-SUM($E36:AY36),0)),(IFERROR(AZ$4-SUM(AZ$5:AZ35),0)))</f>
        <v>0</v>
      </c>
      <c r="BB36" s="3">
        <f>MIN((IFERROR($D36-SUM($E36:AZ36),0)),(IFERROR(BA$4-SUM(BA$5:BA35),0)))</f>
        <v>0</v>
      </c>
      <c r="BC36" s="3">
        <f>MIN((IFERROR($D36-SUM($E36:BA36),0)),(IFERROR(BB$4-SUM(BB$5:BB35),0)))</f>
        <v>0</v>
      </c>
      <c r="BD36" s="3">
        <f>MIN((IFERROR($D36-SUM($E36:BB36),0)),(IFERROR(BC$4-SUM(BC$5:BC35),0)))</f>
        <v>0</v>
      </c>
      <c r="BE36" s="3">
        <f>MIN((IFERROR($D36-SUM($E36:BC36),0)),(IFERROR(BD$4-SUM(BD$5:BD35),0)))</f>
        <v>0</v>
      </c>
      <c r="BF36" s="3">
        <f>MIN((IFERROR($D36-SUM($E36:BD36),0)),(IFERROR(BE$4-SUM(BE$5:BE35),0)))</f>
        <v>0</v>
      </c>
      <c r="BG36" s="3">
        <f>MIN((IFERROR($D36-SUM($E36:BE36),0)),(IFERROR(BF$4-SUM(BF$5:BF35),0)))</f>
        <v>0</v>
      </c>
      <c r="BH36" s="3">
        <f>MIN((IFERROR($D36-SUM($E36:BF36),0)),(IFERROR(BG$4-SUM(BG$5:BG35),0)))</f>
        <v>0</v>
      </c>
      <c r="BI36" s="3">
        <f>MIN((IFERROR($D36-SUM($E36:BG36),0)),(IFERROR(BH$4-SUM(BH$5:BH35),0)))</f>
        <v>0</v>
      </c>
      <c r="BJ36" s="3">
        <f>MIN((IFERROR($D36-SUM($E36:BH36),0)),(IFERROR(BI$4-SUM(BI$5:BI35),0)))</f>
        <v>0</v>
      </c>
      <c r="BK36" s="3">
        <f>MIN((IFERROR($D36-SUM($E36:BI36),0)),(IFERROR(BJ$4-SUM(BJ$5:BJ35),0)))</f>
        <v>0</v>
      </c>
      <c r="BL36" s="3">
        <f>MIN((IFERROR($D36-SUM($E36:BJ36),0)),(IFERROR(BK$4-SUM(BK$5:BK35),0)))</f>
        <v>0</v>
      </c>
      <c r="BM36" s="3">
        <f>MIN((IFERROR($D36-SUM($E36:BK36),0)),(IFERROR(BL$4-SUM(BL$5:BL35),0)))</f>
        <v>0</v>
      </c>
      <c r="BN36" s="3">
        <f>MIN((IFERROR($D36-SUM($E36:BL36),0)),(IFERROR(BM$4-SUM(BM$5:BM35),0)))</f>
        <v>0</v>
      </c>
      <c r="BO36" s="3">
        <f>MIN((IFERROR($D36-SUM($E36:BM36),0)),(IFERROR(BN$4-SUM(BN$5:BN35),0)))</f>
        <v>0</v>
      </c>
      <c r="BP36" s="3">
        <f>MIN((IFERROR($D36-SUM($E36:BN36),0)),(IFERROR(BO$4-SUM(BO$5:BO35),0)))</f>
        <v>0</v>
      </c>
      <c r="BQ36" s="3">
        <f>MIN((IFERROR($D36-SUM($E36:BO36),0)),(IFERROR(BP$4-SUM(BP$5:BP35),0)))</f>
        <v>0</v>
      </c>
      <c r="BR36" s="3">
        <f>MIN((IFERROR($D36-SUM($E36:BP36),0)),(IFERROR(BQ$4-SUM(BQ$5:BQ35),0)))</f>
        <v>0</v>
      </c>
      <c r="BS36" s="3">
        <f>MIN((IFERROR($D36-SUM($E36:BQ36),0)),(IFERROR(BR$4-SUM(BR$5:BR35),0)))</f>
        <v>0</v>
      </c>
      <c r="BT36" s="3">
        <f>MIN((IFERROR($D36-SUM($E36:BR36),0)),(IFERROR(BS$4-SUM(BS$5:BS35),0)))</f>
        <v>0</v>
      </c>
      <c r="BU36" s="3">
        <f>MIN((IFERROR($D36-SUM($E36:BS36),0)),(IFERROR(BT$4-SUM(BT$5:BT35),0)))</f>
        <v>0</v>
      </c>
      <c r="BV36" s="3">
        <f>MIN((IFERROR($D36-SUM($E36:BT36),0)),(IFERROR(BU$4-SUM(BU$5:BU35),0)))</f>
        <v>0</v>
      </c>
      <c r="BW36" s="3">
        <f>MIN((IFERROR($D36-SUM($E36:BU36),0)),(IFERROR(BV$4-SUM(BV$5:BV35),0)))</f>
        <v>0</v>
      </c>
      <c r="BX36" s="3">
        <f>MIN((IFERROR($D36-SUM($E36:BV36),0)),(IFERROR(BW$4-SUM(BW$5:BW35),0)))</f>
        <v>0</v>
      </c>
      <c r="BY36" s="3">
        <f>MIN((IFERROR($D36-SUM($E36:BW36),0)),(IFERROR(BX$4-SUM(BX$5:BX35),0)))</f>
        <v>0</v>
      </c>
      <c r="BZ36" s="3">
        <f>MIN((IFERROR($D36-SUM($E36:BX36),0)),(IFERROR(BY$4-SUM(BY$5:BY35),0)))</f>
        <v>0</v>
      </c>
      <c r="CA36" s="3">
        <f>MIN((IFERROR($D36-SUM($E36:BY36),0)),(IFERROR(BZ$4-SUM(BZ$5:BZ35),0)))</f>
        <v>0</v>
      </c>
      <c r="CB36" s="3">
        <f>MIN((IFERROR($D36-SUM($E36:BZ36),0)),(IFERROR(CA$4-SUM(CA$5:CA35),0)))</f>
        <v>0</v>
      </c>
      <c r="CC36" s="3">
        <f>MIN((IFERROR($D36-SUM($E36:CA36),0)),(IFERROR(CB$4-SUM(CB$5:CB35),0)))</f>
        <v>0</v>
      </c>
      <c r="CD36" s="3">
        <f>MIN((IFERROR($D36-SUM($E36:CB36),0)),(IFERROR(CC$4-SUM(CC$5:CC35),0)))</f>
        <v>0</v>
      </c>
      <c r="CE36" s="3">
        <f>MIN((IFERROR($D36-SUM($E36:CC36),0)),(IFERROR(CD$4-SUM(CD$5:CD35),0)))</f>
        <v>0</v>
      </c>
      <c r="CF36" s="3">
        <f>MIN((IFERROR($D36-SUM($E36:CD36),0)),(IFERROR(CE$4-SUM(CE$5:CE35),0)))</f>
        <v>0</v>
      </c>
      <c r="CG36" s="3">
        <f>MIN((IFERROR($D36-SUM($E36:CE36),0)),(IFERROR(CF$4-SUM(CF$5:CF35),0)))</f>
        <v>0</v>
      </c>
      <c r="CH36" s="3">
        <f>MIN((IFERROR($D36-SUM($E36:CF36),0)),(IFERROR(CG$4-SUM(CG$5:CG35),0)))</f>
        <v>0</v>
      </c>
      <c r="CI36" s="3">
        <f>MIN((IFERROR($D36-SUM($E36:CG36),0)),(IFERROR(CH$4-SUM(CH$5:CH35),0)))</f>
        <v>0</v>
      </c>
      <c r="CJ36" s="3">
        <f>MIN((IFERROR($D36-SUM($E36:CH36),0)),(IFERROR(CI$4-SUM(CI$5:CI35),0)))</f>
        <v>0</v>
      </c>
      <c r="CK36" s="3">
        <f>MIN((IFERROR($D36-SUM($E36:CI36),0)),(IFERROR(CJ$4-SUM(CJ$5:CJ35),0)))</f>
        <v>0</v>
      </c>
      <c r="CL36" s="3">
        <f>MIN((IFERROR($D36-SUM($E36:CJ36),0)),(IFERROR(CK$4-SUM(CK$5:CK35),0)))</f>
        <v>0</v>
      </c>
      <c r="CM36" s="3">
        <f>MIN((IFERROR($D36-SUM($E36:CK36),0)),(IFERROR(CL$4-SUM(CL$5:CL35),0)))</f>
        <v>0</v>
      </c>
      <c r="CN36" s="3">
        <f>MIN((IFERROR($D36-SUM($E36:CL36),0)),(IFERROR(CM$4-SUM(CM$5:CM35),0)))</f>
        <v>0</v>
      </c>
      <c r="CO36" s="3">
        <f>MIN((IFERROR($D36-SUM($E36:CM36),0)),(IFERROR(CN$4-SUM(CN$5:CN35),0)))</f>
        <v>0</v>
      </c>
      <c r="CP36" s="3">
        <f>MIN((IFERROR($D36-SUM($E36:CN36),0)),(IFERROR(CO$4-SUM(CO$5:CO35),0)))</f>
        <v>0</v>
      </c>
      <c r="CQ36" s="3">
        <f>MIN((IFERROR($D36-SUM($E36:CO36),0)),(IFERROR(CP$4-SUM(CP$5:CP35),0)))</f>
        <v>0</v>
      </c>
      <c r="CR36" s="3">
        <f>MIN((IFERROR($D36-SUM($E36:CP36),0)),(IFERROR(CQ$4-SUM(CQ$5:CQ35),0)))</f>
        <v>0</v>
      </c>
      <c r="CS36" s="3">
        <f>MIN((IFERROR($D36-SUM($E36:CQ36),0)),(IFERROR(CR$4-SUM(CR$5:CR35),0)))</f>
        <v>0</v>
      </c>
      <c r="CT36" s="3">
        <f>MIN((IFERROR($D36-SUM($E36:CR36),0)),(IFERROR(CS$4-SUM(CS$5:CS35),0)))</f>
        <v>0</v>
      </c>
      <c r="CU36" s="3">
        <f>MIN((IFERROR($D36-SUM($E36:CS36),0)),(IFERROR(CT$4-SUM(CT$5:CT35),0)))</f>
        <v>0</v>
      </c>
      <c r="CV36" s="3">
        <f>MIN((IFERROR($D36-SUM($E36:CT36),0)),(IFERROR(CU$4-SUM(CU$5:CU35),0)))</f>
        <v>0</v>
      </c>
      <c r="CW36" s="3">
        <f>MIN((IFERROR($D36-SUM($E36:CU36),0)),(IFERROR(CV$4-SUM(CV$5:CV35),0)))</f>
        <v>0</v>
      </c>
      <c r="CX36" s="3">
        <f>MIN((IFERROR($D36-SUM($E36:CV36),0)),(IFERROR(CW$4-SUM(CW$5:CW35),0)))</f>
        <v>0</v>
      </c>
      <c r="CY36" s="3">
        <f>MIN((IFERROR($D36-SUM($E36:CW36),0)),(IFERROR(CX$4-SUM(CX$5:CX35),0)))</f>
        <v>0</v>
      </c>
      <c r="CZ36" s="3">
        <f>MIN((IFERROR($D36-SUM($E36:CX36),0)),(IFERROR(CY$4-SUM(CY$5:CY35),0)))</f>
        <v>0</v>
      </c>
      <c r="DA36" s="3">
        <f>MIN((IFERROR($D36-SUM($E36:CY36),0)),(IFERROR(CZ$4-SUM(CZ$5:CZ35),0)))</f>
        <v>0</v>
      </c>
    </row>
    <row r="37" spans="1:105" x14ac:dyDescent="0.25">
      <c r="A37" s="2">
        <f>ROW()-ROW(FIFO[[#Headers],[Ind]])</f>
        <v>32</v>
      </c>
      <c r="B37" s="10" t="str">
        <f t="array" ref="B37">IFERROR(INDEX(Register[Batch],SMALL(IF(Register[IN Token]=Token,Register[Batch],""),FIFO[[#This Row],[Ind]])),"")</f>
        <v/>
      </c>
      <c r="C37" s="50" t="str">
        <f>IFERROR(VLOOKUP(FIFO[[#This Row],[Batch]],Register[],9),"")</f>
        <v/>
      </c>
      <c r="D37" s="11" t="str">
        <f>IF(FIFO[[#This Row],[Batch]]&lt;&gt;"",IFERROR(VLOOKUP(FIFO[[#This Row],[Batch]],Register[],5),""),"")</f>
        <v/>
      </c>
      <c r="F37" s="3">
        <f>MIN((IFERROR($D37-SUM($E37:E37),0)),(IFERROR(F$4-SUM(F$5:F36),0)))</f>
        <v>0</v>
      </c>
      <c r="G37" s="3">
        <f>MIN((IFERROR($D37-SUM($E37:F37),0)),(IFERROR(G$4-SUM(G$5:G36),0)))</f>
        <v>0</v>
      </c>
      <c r="H37" s="3">
        <f>MIN((IFERROR($D37-SUM($E37:G37),0)),(IFERROR(H$4-SUM(H$5:H36),0)))</f>
        <v>0</v>
      </c>
      <c r="I37" s="3">
        <f>MIN((IFERROR($D37-SUM($E37:H37),0)),(IFERROR(I$4-SUM(I$5:I36),0)))</f>
        <v>0</v>
      </c>
      <c r="J37" s="3">
        <f>MIN((IFERROR($D37-SUM($E37:I37),0)),(IFERROR(J$4-SUM(J$5:J36),0)))</f>
        <v>0</v>
      </c>
      <c r="K37" s="3">
        <f>MIN((IFERROR($D37-SUM($E37:J37),0)),(IFERROR(K$4-SUM(K$5:K36),0)))</f>
        <v>0</v>
      </c>
      <c r="L37" s="3">
        <f>MIN((IFERROR($D37-SUM($E37:K37),0)),(IFERROR(L$4-SUM(L$5:L36),0)))</f>
        <v>0</v>
      </c>
      <c r="M37" s="3">
        <f>MIN((IFERROR($D37-SUM($E37:L37),0)),(IFERROR(M$4-SUM(M$5:M36),0)))</f>
        <v>0</v>
      </c>
      <c r="N37" s="3">
        <f>MIN((IFERROR($D37-SUM($E37:L37),0)),(IFERROR(M$4-SUM(M$5:M36),0)))</f>
        <v>0</v>
      </c>
      <c r="O37" s="3">
        <f>MIN((IFERROR($D37-SUM($E37:M37),0)),(IFERROR(N$4-SUM(N$5:N36),0)))</f>
        <v>0</v>
      </c>
      <c r="P37" s="3">
        <f>MIN((IFERROR($D37-SUM($E37:N37),0)),(IFERROR(O$4-SUM(O$5:O36),0)))</f>
        <v>0</v>
      </c>
      <c r="Q37" s="3">
        <f>MIN((IFERROR($D37-SUM($E37:O37),0)),(IFERROR(P$4-SUM(P$5:P36),0)))</f>
        <v>0</v>
      </c>
      <c r="R37" s="3">
        <f>MIN((IFERROR($D37-SUM($E37:P37),0)),(IFERROR(Q$4-SUM(Q$5:Q36),0)))</f>
        <v>0</v>
      </c>
      <c r="S37" s="3">
        <f>MIN((IFERROR($D37-SUM($E37:Q37),0)),(IFERROR(R$4-SUM(R$5:R36),0)))</f>
        <v>0</v>
      </c>
      <c r="T37" s="3">
        <f>MIN((IFERROR($D37-SUM($E37:R37),0)),(IFERROR(S$4-SUM(S$5:S36),0)))</f>
        <v>0</v>
      </c>
      <c r="U37" s="3">
        <f>MIN((IFERROR($D37-SUM($E37:S37),0)),(IFERROR(T$4-SUM(T$5:T36),0)))</f>
        <v>0</v>
      </c>
      <c r="V37" s="3">
        <f>MIN((IFERROR($D37-SUM($E37:T37),0)),(IFERROR(U$4-SUM(U$5:U36),0)))</f>
        <v>0</v>
      </c>
      <c r="W37" s="3">
        <f>MIN((IFERROR($D37-SUM($E37:U37),0)),(IFERROR(V$4-SUM(V$5:V36),0)))</f>
        <v>0</v>
      </c>
      <c r="X37" s="3">
        <f>MIN((IFERROR($D37-SUM($E37:V37),0)),(IFERROR(W$4-SUM(W$5:W36),0)))</f>
        <v>0</v>
      </c>
      <c r="Y37" s="3">
        <f>MIN((IFERROR($D37-SUM($E37:W37),0)),(IFERROR(X$4-SUM(X$5:X36),0)))</f>
        <v>0</v>
      </c>
      <c r="Z37" s="3">
        <f>MIN((IFERROR($D37-SUM($E37:X37),0)),(IFERROR(Y$4-SUM(Y$5:Y36),0)))</f>
        <v>0</v>
      </c>
      <c r="AA37" s="3">
        <f>MIN((IFERROR($D37-SUM($E37:Y37),0)),(IFERROR(Z$4-SUM(Z$5:Z36),0)))</f>
        <v>0</v>
      </c>
      <c r="AB37" s="3">
        <f>MIN((IFERROR($D37-SUM($E37:Z37),0)),(IFERROR(AA$4-SUM(AA$5:AA36),0)))</f>
        <v>0</v>
      </c>
      <c r="AC37" s="3">
        <f>MIN((IFERROR($D37-SUM($E37:AA37),0)),(IFERROR(AB$4-SUM(AB$5:AB36),0)))</f>
        <v>0</v>
      </c>
      <c r="AD37" s="3">
        <f>MIN((IFERROR($D37-SUM($E37:AB37),0)),(IFERROR(AC$4-SUM(AC$5:AC36),0)))</f>
        <v>0</v>
      </c>
      <c r="AE37" s="3">
        <f>MIN((IFERROR($D37-SUM($E37:AC37),0)),(IFERROR(AD$4-SUM(AD$5:AD36),0)))</f>
        <v>0</v>
      </c>
      <c r="AF37" s="3">
        <f>MIN((IFERROR($D37-SUM($E37:AD37),0)),(IFERROR(AE$4-SUM(AE$5:AE36),0)))</f>
        <v>0</v>
      </c>
      <c r="AG37" s="3">
        <f>MIN((IFERROR($D37-SUM($E37:AE37),0)),(IFERROR(AF$4-SUM(AF$5:AF36),0)))</f>
        <v>0</v>
      </c>
      <c r="AH37" s="3">
        <f>MIN((IFERROR($D37-SUM($E37:AF37),0)),(IFERROR(AG$4-SUM(AG$5:AG36),0)))</f>
        <v>0</v>
      </c>
      <c r="AI37" s="3">
        <f>MIN((IFERROR($D37-SUM($E37:AG37),0)),(IFERROR(AH$4-SUM(AH$5:AH36),0)))</f>
        <v>0</v>
      </c>
      <c r="AJ37" s="3">
        <f>MIN((IFERROR($D37-SUM($E37:AH37),0)),(IFERROR(AI$4-SUM(AI$5:AI36),0)))</f>
        <v>0</v>
      </c>
      <c r="AK37" s="3">
        <f>MIN((IFERROR($D37-SUM($E37:AI37),0)),(IFERROR(AJ$4-SUM(AJ$5:AJ36),0)))</f>
        <v>0</v>
      </c>
      <c r="AL37" s="3">
        <f>MIN((IFERROR($D37-SUM($E37:AJ37),0)),(IFERROR(AK$4-SUM(AK$5:AK36),0)))</f>
        <v>0</v>
      </c>
      <c r="AM37" s="3">
        <f>MIN((IFERROR($D37-SUM($E37:AK37),0)),(IFERROR(AL$4-SUM(AL$5:AL36),0)))</f>
        <v>0</v>
      </c>
      <c r="AN37" s="3">
        <f>MIN((IFERROR($D37-SUM($E37:AL37),0)),(IFERROR(AM$4-SUM(AM$5:AM36),0)))</f>
        <v>0</v>
      </c>
      <c r="AO37" s="3">
        <f>MIN((IFERROR($D37-SUM($E37:AM37),0)),(IFERROR(AN$4-SUM(AN$5:AN36),0)))</f>
        <v>0</v>
      </c>
      <c r="AP37" s="3">
        <f>MIN((IFERROR($D37-SUM($E37:AN37),0)),(IFERROR(AO$4-SUM(AO$5:AO36),0)))</f>
        <v>0</v>
      </c>
      <c r="AQ37" s="3">
        <f>MIN((IFERROR($D37-SUM($E37:AO37),0)),(IFERROR(AP$4-SUM(AP$5:AP36),0)))</f>
        <v>0</v>
      </c>
      <c r="AR37" s="3">
        <f>MIN((IFERROR($D37-SUM($E37:AP37),0)),(IFERROR(AQ$4-SUM(AQ$5:AQ36),0)))</f>
        <v>0</v>
      </c>
      <c r="AS37" s="3">
        <f>MIN((IFERROR($D37-SUM($E37:AQ37),0)),(IFERROR(AR$4-SUM(AR$5:AR36),0)))</f>
        <v>0</v>
      </c>
      <c r="AT37" s="3">
        <f>MIN((IFERROR($D37-SUM($E37:AR37),0)),(IFERROR(AS$4-SUM(AS$5:AS36),0)))</f>
        <v>0</v>
      </c>
      <c r="AU37" s="3">
        <f>MIN((IFERROR($D37-SUM($E37:AS37),0)),(IFERROR(AT$4-SUM(AT$5:AT36),0)))</f>
        <v>0</v>
      </c>
      <c r="AV37" s="3">
        <f>MIN((IFERROR($D37-SUM($E37:AT37),0)),(IFERROR(AU$4-SUM(AU$5:AU36),0)))</f>
        <v>0</v>
      </c>
      <c r="AW37" s="3">
        <f>MIN((IFERROR($D37-SUM($E37:AU37),0)),(IFERROR(AV$4-SUM(AV$5:AV36),0)))</f>
        <v>0</v>
      </c>
      <c r="AX37" s="3">
        <f>MIN((IFERROR($D37-SUM($E37:AV37),0)),(IFERROR(AW$4-SUM(AW$5:AW36),0)))</f>
        <v>0</v>
      </c>
      <c r="AY37" s="3">
        <f>MIN((IFERROR($D37-SUM($E37:AW37),0)),(IFERROR(AX$4-SUM(AX$5:AX36),0)))</f>
        <v>0</v>
      </c>
      <c r="AZ37" s="3">
        <f>MIN((IFERROR($D37-SUM($E37:AX37),0)),(IFERROR(AY$4-SUM(AY$5:AY36),0)))</f>
        <v>0</v>
      </c>
      <c r="BA37" s="3">
        <f>MIN((IFERROR($D37-SUM($E37:AY37),0)),(IFERROR(AZ$4-SUM(AZ$5:AZ36),0)))</f>
        <v>0</v>
      </c>
      <c r="BB37" s="3">
        <f>MIN((IFERROR($D37-SUM($E37:AZ37),0)),(IFERROR(BA$4-SUM(BA$5:BA36),0)))</f>
        <v>0</v>
      </c>
      <c r="BC37" s="3">
        <f>MIN((IFERROR($D37-SUM($E37:BA37),0)),(IFERROR(BB$4-SUM(BB$5:BB36),0)))</f>
        <v>0</v>
      </c>
      <c r="BD37" s="3">
        <f>MIN((IFERROR($D37-SUM($E37:BB37),0)),(IFERROR(BC$4-SUM(BC$5:BC36),0)))</f>
        <v>0</v>
      </c>
      <c r="BE37" s="3">
        <f>MIN((IFERROR($D37-SUM($E37:BC37),0)),(IFERROR(BD$4-SUM(BD$5:BD36),0)))</f>
        <v>0</v>
      </c>
      <c r="BF37" s="3">
        <f>MIN((IFERROR($D37-SUM($E37:BD37),0)),(IFERROR(BE$4-SUM(BE$5:BE36),0)))</f>
        <v>0</v>
      </c>
      <c r="BG37" s="3">
        <f>MIN((IFERROR($D37-SUM($E37:BE37),0)),(IFERROR(BF$4-SUM(BF$5:BF36),0)))</f>
        <v>0</v>
      </c>
      <c r="BH37" s="3">
        <f>MIN((IFERROR($D37-SUM($E37:BF37),0)),(IFERROR(BG$4-SUM(BG$5:BG36),0)))</f>
        <v>0</v>
      </c>
      <c r="BI37" s="3">
        <f>MIN((IFERROR($D37-SUM($E37:BG37),0)),(IFERROR(BH$4-SUM(BH$5:BH36),0)))</f>
        <v>0</v>
      </c>
      <c r="BJ37" s="3">
        <f>MIN((IFERROR($D37-SUM($E37:BH37),0)),(IFERROR(BI$4-SUM(BI$5:BI36),0)))</f>
        <v>0</v>
      </c>
      <c r="BK37" s="3">
        <f>MIN((IFERROR($D37-SUM($E37:BI37),0)),(IFERROR(BJ$4-SUM(BJ$5:BJ36),0)))</f>
        <v>0</v>
      </c>
      <c r="BL37" s="3">
        <f>MIN((IFERROR($D37-SUM($E37:BJ37),0)),(IFERROR(BK$4-SUM(BK$5:BK36),0)))</f>
        <v>0</v>
      </c>
      <c r="BM37" s="3">
        <f>MIN((IFERROR($D37-SUM($E37:BK37),0)),(IFERROR(BL$4-SUM(BL$5:BL36),0)))</f>
        <v>0</v>
      </c>
      <c r="BN37" s="3">
        <f>MIN((IFERROR($D37-SUM($E37:BL37),0)),(IFERROR(BM$4-SUM(BM$5:BM36),0)))</f>
        <v>0</v>
      </c>
      <c r="BO37" s="3">
        <f>MIN((IFERROR($D37-SUM($E37:BM37),0)),(IFERROR(BN$4-SUM(BN$5:BN36),0)))</f>
        <v>0</v>
      </c>
      <c r="BP37" s="3">
        <f>MIN((IFERROR($D37-SUM($E37:BN37),0)),(IFERROR(BO$4-SUM(BO$5:BO36),0)))</f>
        <v>0</v>
      </c>
      <c r="BQ37" s="3">
        <f>MIN((IFERROR($D37-SUM($E37:BO37),0)),(IFERROR(BP$4-SUM(BP$5:BP36),0)))</f>
        <v>0</v>
      </c>
      <c r="BR37" s="3">
        <f>MIN((IFERROR($D37-SUM($E37:BP37),0)),(IFERROR(BQ$4-SUM(BQ$5:BQ36),0)))</f>
        <v>0</v>
      </c>
      <c r="BS37" s="3">
        <f>MIN((IFERROR($D37-SUM($E37:BQ37),0)),(IFERROR(BR$4-SUM(BR$5:BR36),0)))</f>
        <v>0</v>
      </c>
      <c r="BT37" s="3">
        <f>MIN((IFERROR($D37-SUM($E37:BR37),0)),(IFERROR(BS$4-SUM(BS$5:BS36),0)))</f>
        <v>0</v>
      </c>
      <c r="BU37" s="3">
        <f>MIN((IFERROR($D37-SUM($E37:BS37),0)),(IFERROR(BT$4-SUM(BT$5:BT36),0)))</f>
        <v>0</v>
      </c>
      <c r="BV37" s="3">
        <f>MIN((IFERROR($D37-SUM($E37:BT37),0)),(IFERROR(BU$4-SUM(BU$5:BU36),0)))</f>
        <v>0</v>
      </c>
      <c r="BW37" s="3">
        <f>MIN((IFERROR($D37-SUM($E37:BU37),0)),(IFERROR(BV$4-SUM(BV$5:BV36),0)))</f>
        <v>0</v>
      </c>
      <c r="BX37" s="3">
        <f>MIN((IFERROR($D37-SUM($E37:BV37),0)),(IFERROR(BW$4-SUM(BW$5:BW36),0)))</f>
        <v>0</v>
      </c>
      <c r="BY37" s="3">
        <f>MIN((IFERROR($D37-SUM($E37:BW37),0)),(IFERROR(BX$4-SUM(BX$5:BX36),0)))</f>
        <v>0</v>
      </c>
      <c r="BZ37" s="3">
        <f>MIN((IFERROR($D37-SUM($E37:BX37),0)),(IFERROR(BY$4-SUM(BY$5:BY36),0)))</f>
        <v>0</v>
      </c>
      <c r="CA37" s="3">
        <f>MIN((IFERROR($D37-SUM($E37:BY37),0)),(IFERROR(BZ$4-SUM(BZ$5:BZ36),0)))</f>
        <v>0</v>
      </c>
      <c r="CB37" s="3">
        <f>MIN((IFERROR($D37-SUM($E37:BZ37),0)),(IFERROR(CA$4-SUM(CA$5:CA36),0)))</f>
        <v>0</v>
      </c>
      <c r="CC37" s="3">
        <f>MIN((IFERROR($D37-SUM($E37:CA37),0)),(IFERROR(CB$4-SUM(CB$5:CB36),0)))</f>
        <v>0</v>
      </c>
      <c r="CD37" s="3">
        <f>MIN((IFERROR($D37-SUM($E37:CB37),0)),(IFERROR(CC$4-SUM(CC$5:CC36),0)))</f>
        <v>0</v>
      </c>
      <c r="CE37" s="3">
        <f>MIN((IFERROR($D37-SUM($E37:CC37),0)),(IFERROR(CD$4-SUM(CD$5:CD36),0)))</f>
        <v>0</v>
      </c>
      <c r="CF37" s="3">
        <f>MIN((IFERROR($D37-SUM($E37:CD37),0)),(IFERROR(CE$4-SUM(CE$5:CE36),0)))</f>
        <v>0</v>
      </c>
      <c r="CG37" s="3">
        <f>MIN((IFERROR($D37-SUM($E37:CE37),0)),(IFERROR(CF$4-SUM(CF$5:CF36),0)))</f>
        <v>0</v>
      </c>
      <c r="CH37" s="3">
        <f>MIN((IFERROR($D37-SUM($E37:CF37),0)),(IFERROR(CG$4-SUM(CG$5:CG36),0)))</f>
        <v>0</v>
      </c>
      <c r="CI37" s="3">
        <f>MIN((IFERROR($D37-SUM($E37:CG37),0)),(IFERROR(CH$4-SUM(CH$5:CH36),0)))</f>
        <v>0</v>
      </c>
      <c r="CJ37" s="3">
        <f>MIN((IFERROR($D37-SUM($E37:CH37),0)),(IFERROR(CI$4-SUM(CI$5:CI36),0)))</f>
        <v>0</v>
      </c>
      <c r="CK37" s="3">
        <f>MIN((IFERROR($D37-SUM($E37:CI37),0)),(IFERROR(CJ$4-SUM(CJ$5:CJ36),0)))</f>
        <v>0</v>
      </c>
      <c r="CL37" s="3">
        <f>MIN((IFERROR($D37-SUM($E37:CJ37),0)),(IFERROR(CK$4-SUM(CK$5:CK36),0)))</f>
        <v>0</v>
      </c>
      <c r="CM37" s="3">
        <f>MIN((IFERROR($D37-SUM($E37:CK37),0)),(IFERROR(CL$4-SUM(CL$5:CL36),0)))</f>
        <v>0</v>
      </c>
      <c r="CN37" s="3">
        <f>MIN((IFERROR($D37-SUM($E37:CL37),0)),(IFERROR(CM$4-SUM(CM$5:CM36),0)))</f>
        <v>0</v>
      </c>
      <c r="CO37" s="3">
        <f>MIN((IFERROR($D37-SUM($E37:CM37),0)),(IFERROR(CN$4-SUM(CN$5:CN36),0)))</f>
        <v>0</v>
      </c>
      <c r="CP37" s="3">
        <f>MIN((IFERROR($D37-SUM($E37:CN37),0)),(IFERROR(CO$4-SUM(CO$5:CO36),0)))</f>
        <v>0</v>
      </c>
      <c r="CQ37" s="3">
        <f>MIN((IFERROR($D37-SUM($E37:CO37),0)),(IFERROR(CP$4-SUM(CP$5:CP36),0)))</f>
        <v>0</v>
      </c>
      <c r="CR37" s="3">
        <f>MIN((IFERROR($D37-SUM($E37:CP37),0)),(IFERROR(CQ$4-SUM(CQ$5:CQ36),0)))</f>
        <v>0</v>
      </c>
      <c r="CS37" s="3">
        <f>MIN((IFERROR($D37-SUM($E37:CQ37),0)),(IFERROR(CR$4-SUM(CR$5:CR36),0)))</f>
        <v>0</v>
      </c>
      <c r="CT37" s="3">
        <f>MIN((IFERROR($D37-SUM($E37:CR37),0)),(IFERROR(CS$4-SUM(CS$5:CS36),0)))</f>
        <v>0</v>
      </c>
      <c r="CU37" s="3">
        <f>MIN((IFERROR($D37-SUM($E37:CS37),0)),(IFERROR(CT$4-SUM(CT$5:CT36),0)))</f>
        <v>0</v>
      </c>
      <c r="CV37" s="3">
        <f>MIN((IFERROR($D37-SUM($E37:CT37),0)),(IFERROR(CU$4-SUM(CU$5:CU36),0)))</f>
        <v>0</v>
      </c>
      <c r="CW37" s="3">
        <f>MIN((IFERROR($D37-SUM($E37:CU37),0)),(IFERROR(CV$4-SUM(CV$5:CV36),0)))</f>
        <v>0</v>
      </c>
      <c r="CX37" s="3">
        <f>MIN((IFERROR($D37-SUM($E37:CV37),0)),(IFERROR(CW$4-SUM(CW$5:CW36),0)))</f>
        <v>0</v>
      </c>
      <c r="CY37" s="3">
        <f>MIN((IFERROR($D37-SUM($E37:CW37),0)),(IFERROR(CX$4-SUM(CX$5:CX36),0)))</f>
        <v>0</v>
      </c>
      <c r="CZ37" s="3">
        <f>MIN((IFERROR($D37-SUM($E37:CX37),0)),(IFERROR(CY$4-SUM(CY$5:CY36),0)))</f>
        <v>0</v>
      </c>
      <c r="DA37" s="3">
        <f>MIN((IFERROR($D37-SUM($E37:CY37),0)),(IFERROR(CZ$4-SUM(CZ$5:CZ36),0)))</f>
        <v>0</v>
      </c>
    </row>
    <row r="38" spans="1:105" x14ac:dyDescent="0.25">
      <c r="A38" s="2">
        <f>ROW()-ROW(FIFO[[#Headers],[Ind]])</f>
        <v>33</v>
      </c>
      <c r="B38" s="10" t="str">
        <f t="array" ref="B38">IFERROR(INDEX(Register[Batch],SMALL(IF(Register[IN Token]=Token,Register[Batch],""),FIFO[[#This Row],[Ind]])),"")</f>
        <v/>
      </c>
      <c r="C38" s="50" t="str">
        <f>IFERROR(VLOOKUP(FIFO[[#This Row],[Batch]],Register[],9),"")</f>
        <v/>
      </c>
      <c r="D38" s="11" t="str">
        <f>IF(FIFO[[#This Row],[Batch]]&lt;&gt;"",IFERROR(VLOOKUP(FIFO[[#This Row],[Batch]],Register[],5),""),"")</f>
        <v/>
      </c>
      <c r="F38" s="3">
        <f>MIN((IFERROR($D38-SUM($E38:E38),0)),(IFERROR(F$4-SUM(F$5:F37),0)))</f>
        <v>0</v>
      </c>
      <c r="G38" s="3">
        <f>MIN((IFERROR($D38-SUM($E38:F38),0)),(IFERROR(G$4-SUM(G$5:G37),0)))</f>
        <v>0</v>
      </c>
      <c r="H38" s="3">
        <f>MIN((IFERROR($D38-SUM($E38:G38),0)),(IFERROR(H$4-SUM(H$5:H37),0)))</f>
        <v>0</v>
      </c>
      <c r="I38" s="3">
        <f>MIN((IFERROR($D38-SUM($E38:H38),0)),(IFERROR(I$4-SUM(I$5:I37),0)))</f>
        <v>0</v>
      </c>
      <c r="J38" s="3">
        <f>MIN((IFERROR($D38-SUM($E38:I38),0)),(IFERROR(J$4-SUM(J$5:J37),0)))</f>
        <v>0</v>
      </c>
      <c r="K38" s="3">
        <f>MIN((IFERROR($D38-SUM($E38:J38),0)),(IFERROR(K$4-SUM(K$5:K37),0)))</f>
        <v>0</v>
      </c>
      <c r="L38" s="3">
        <f>MIN((IFERROR($D38-SUM($E38:K38),0)),(IFERROR(L$4-SUM(L$5:L37),0)))</f>
        <v>0</v>
      </c>
      <c r="M38" s="3">
        <f>MIN((IFERROR($D38-SUM($E38:L38),0)),(IFERROR(M$4-SUM(M$5:M37),0)))</f>
        <v>0</v>
      </c>
      <c r="N38" s="3">
        <f>MIN((IFERROR($D38-SUM($E38:L38),0)),(IFERROR(M$4-SUM(M$5:M37),0)))</f>
        <v>0</v>
      </c>
      <c r="O38" s="3">
        <f>MIN((IFERROR($D38-SUM($E38:M38),0)),(IFERROR(N$4-SUM(N$5:N37),0)))</f>
        <v>0</v>
      </c>
      <c r="P38" s="3">
        <f>MIN((IFERROR($D38-SUM($E38:N38),0)),(IFERROR(O$4-SUM(O$5:O37),0)))</f>
        <v>0</v>
      </c>
      <c r="Q38" s="3">
        <f>MIN((IFERROR($D38-SUM($E38:O38),0)),(IFERROR(P$4-SUM(P$5:P37),0)))</f>
        <v>0</v>
      </c>
      <c r="R38" s="3">
        <f>MIN((IFERROR($D38-SUM($E38:P38),0)),(IFERROR(Q$4-SUM(Q$5:Q37),0)))</f>
        <v>0</v>
      </c>
      <c r="S38" s="3">
        <f>MIN((IFERROR($D38-SUM($E38:Q38),0)),(IFERROR(R$4-SUM(R$5:R37),0)))</f>
        <v>0</v>
      </c>
      <c r="T38" s="3">
        <f>MIN((IFERROR($D38-SUM($E38:R38),0)),(IFERROR(S$4-SUM(S$5:S37),0)))</f>
        <v>0</v>
      </c>
      <c r="U38" s="3">
        <f>MIN((IFERROR($D38-SUM($E38:S38),0)),(IFERROR(T$4-SUM(T$5:T37),0)))</f>
        <v>0</v>
      </c>
      <c r="V38" s="3">
        <f>MIN((IFERROR($D38-SUM($E38:T38),0)),(IFERROR(U$4-SUM(U$5:U37),0)))</f>
        <v>0</v>
      </c>
      <c r="W38" s="3">
        <f>MIN((IFERROR($D38-SUM($E38:U38),0)),(IFERROR(V$4-SUM(V$5:V37),0)))</f>
        <v>0</v>
      </c>
      <c r="X38" s="3">
        <f>MIN((IFERROR($D38-SUM($E38:V38),0)),(IFERROR(W$4-SUM(W$5:W37),0)))</f>
        <v>0</v>
      </c>
      <c r="Y38" s="3">
        <f>MIN((IFERROR($D38-SUM($E38:W38),0)),(IFERROR(X$4-SUM(X$5:X37),0)))</f>
        <v>0</v>
      </c>
      <c r="Z38" s="3">
        <f>MIN((IFERROR($D38-SUM($E38:X38),0)),(IFERROR(Y$4-SUM(Y$5:Y37),0)))</f>
        <v>0</v>
      </c>
      <c r="AA38" s="3">
        <f>MIN((IFERROR($D38-SUM($E38:Y38),0)),(IFERROR(Z$4-SUM(Z$5:Z37),0)))</f>
        <v>0</v>
      </c>
      <c r="AB38" s="3">
        <f>MIN((IFERROR($D38-SUM($E38:Z38),0)),(IFERROR(AA$4-SUM(AA$5:AA37),0)))</f>
        <v>0</v>
      </c>
      <c r="AC38" s="3">
        <f>MIN((IFERROR($D38-SUM($E38:AA38),0)),(IFERROR(AB$4-SUM(AB$5:AB37),0)))</f>
        <v>0</v>
      </c>
      <c r="AD38" s="3">
        <f>MIN((IFERROR($D38-SUM($E38:AB38),0)),(IFERROR(AC$4-SUM(AC$5:AC37),0)))</f>
        <v>0</v>
      </c>
      <c r="AE38" s="3">
        <f>MIN((IFERROR($D38-SUM($E38:AC38),0)),(IFERROR(AD$4-SUM(AD$5:AD37),0)))</f>
        <v>0</v>
      </c>
      <c r="AF38" s="3">
        <f>MIN((IFERROR($D38-SUM($E38:AD38),0)),(IFERROR(AE$4-SUM(AE$5:AE37),0)))</f>
        <v>0</v>
      </c>
      <c r="AG38" s="3">
        <f>MIN((IFERROR($D38-SUM($E38:AE38),0)),(IFERROR(AF$4-SUM(AF$5:AF37),0)))</f>
        <v>0</v>
      </c>
      <c r="AH38" s="3">
        <f>MIN((IFERROR($D38-SUM($E38:AF38),0)),(IFERROR(AG$4-SUM(AG$5:AG37),0)))</f>
        <v>0</v>
      </c>
      <c r="AI38" s="3">
        <f>MIN((IFERROR($D38-SUM($E38:AG38),0)),(IFERROR(AH$4-SUM(AH$5:AH37),0)))</f>
        <v>0</v>
      </c>
      <c r="AJ38" s="3">
        <f>MIN((IFERROR($D38-SUM($E38:AH38),0)),(IFERROR(AI$4-SUM(AI$5:AI37),0)))</f>
        <v>0</v>
      </c>
      <c r="AK38" s="3">
        <f>MIN((IFERROR($D38-SUM($E38:AI38),0)),(IFERROR(AJ$4-SUM(AJ$5:AJ37),0)))</f>
        <v>0</v>
      </c>
      <c r="AL38" s="3">
        <f>MIN((IFERROR($D38-SUM($E38:AJ38),0)),(IFERROR(AK$4-SUM(AK$5:AK37),0)))</f>
        <v>0</v>
      </c>
      <c r="AM38" s="3">
        <f>MIN((IFERROR($D38-SUM($E38:AK38),0)),(IFERROR(AL$4-SUM(AL$5:AL37),0)))</f>
        <v>0</v>
      </c>
      <c r="AN38" s="3">
        <f>MIN((IFERROR($D38-SUM($E38:AL38),0)),(IFERROR(AM$4-SUM(AM$5:AM37),0)))</f>
        <v>0</v>
      </c>
      <c r="AO38" s="3">
        <f>MIN((IFERROR($D38-SUM($E38:AM38),0)),(IFERROR(AN$4-SUM(AN$5:AN37),0)))</f>
        <v>0</v>
      </c>
      <c r="AP38" s="3">
        <f>MIN((IFERROR($D38-SUM($E38:AN38),0)),(IFERROR(AO$4-SUM(AO$5:AO37),0)))</f>
        <v>0</v>
      </c>
      <c r="AQ38" s="3">
        <f>MIN((IFERROR($D38-SUM($E38:AO38),0)),(IFERROR(AP$4-SUM(AP$5:AP37),0)))</f>
        <v>0</v>
      </c>
      <c r="AR38" s="3">
        <f>MIN((IFERROR($D38-SUM($E38:AP38),0)),(IFERROR(AQ$4-SUM(AQ$5:AQ37),0)))</f>
        <v>0</v>
      </c>
      <c r="AS38" s="3">
        <f>MIN((IFERROR($D38-SUM($E38:AQ38),0)),(IFERROR(AR$4-SUM(AR$5:AR37),0)))</f>
        <v>0</v>
      </c>
      <c r="AT38" s="3">
        <f>MIN((IFERROR($D38-SUM($E38:AR38),0)),(IFERROR(AS$4-SUM(AS$5:AS37),0)))</f>
        <v>0</v>
      </c>
      <c r="AU38" s="3">
        <f>MIN((IFERROR($D38-SUM($E38:AS38),0)),(IFERROR(AT$4-SUM(AT$5:AT37),0)))</f>
        <v>0</v>
      </c>
      <c r="AV38" s="3">
        <f>MIN((IFERROR($D38-SUM($E38:AT38),0)),(IFERROR(AU$4-SUM(AU$5:AU37),0)))</f>
        <v>0</v>
      </c>
      <c r="AW38" s="3">
        <f>MIN((IFERROR($D38-SUM($E38:AU38),0)),(IFERROR(AV$4-SUM(AV$5:AV37),0)))</f>
        <v>0</v>
      </c>
      <c r="AX38" s="3">
        <f>MIN((IFERROR($D38-SUM($E38:AV38),0)),(IFERROR(AW$4-SUM(AW$5:AW37),0)))</f>
        <v>0</v>
      </c>
      <c r="AY38" s="3">
        <f>MIN((IFERROR($D38-SUM($E38:AW38),0)),(IFERROR(AX$4-SUM(AX$5:AX37),0)))</f>
        <v>0</v>
      </c>
      <c r="AZ38" s="3">
        <f>MIN((IFERROR($D38-SUM($E38:AX38),0)),(IFERROR(AY$4-SUM(AY$5:AY37),0)))</f>
        <v>0</v>
      </c>
      <c r="BA38" s="3">
        <f>MIN((IFERROR($D38-SUM($E38:AY38),0)),(IFERROR(AZ$4-SUM(AZ$5:AZ37),0)))</f>
        <v>0</v>
      </c>
      <c r="BB38" s="3">
        <f>MIN((IFERROR($D38-SUM($E38:AZ38),0)),(IFERROR(BA$4-SUM(BA$5:BA37),0)))</f>
        <v>0</v>
      </c>
      <c r="BC38" s="3">
        <f>MIN((IFERROR($D38-SUM($E38:BA38),0)),(IFERROR(BB$4-SUM(BB$5:BB37),0)))</f>
        <v>0</v>
      </c>
      <c r="BD38" s="3">
        <f>MIN((IFERROR($D38-SUM($E38:BB38),0)),(IFERROR(BC$4-SUM(BC$5:BC37),0)))</f>
        <v>0</v>
      </c>
      <c r="BE38" s="3">
        <f>MIN((IFERROR($D38-SUM($E38:BC38),0)),(IFERROR(BD$4-SUM(BD$5:BD37),0)))</f>
        <v>0</v>
      </c>
      <c r="BF38" s="3">
        <f>MIN((IFERROR($D38-SUM($E38:BD38),0)),(IFERROR(BE$4-SUM(BE$5:BE37),0)))</f>
        <v>0</v>
      </c>
      <c r="BG38" s="3">
        <f>MIN((IFERROR($D38-SUM($E38:BE38),0)),(IFERROR(BF$4-SUM(BF$5:BF37),0)))</f>
        <v>0</v>
      </c>
      <c r="BH38" s="3">
        <f>MIN((IFERROR($D38-SUM($E38:BF38),0)),(IFERROR(BG$4-SUM(BG$5:BG37),0)))</f>
        <v>0</v>
      </c>
      <c r="BI38" s="3">
        <f>MIN((IFERROR($D38-SUM($E38:BG38),0)),(IFERROR(BH$4-SUM(BH$5:BH37),0)))</f>
        <v>0</v>
      </c>
      <c r="BJ38" s="3">
        <f>MIN((IFERROR($D38-SUM($E38:BH38),0)),(IFERROR(BI$4-SUM(BI$5:BI37),0)))</f>
        <v>0</v>
      </c>
      <c r="BK38" s="3">
        <f>MIN((IFERROR($D38-SUM($E38:BI38),0)),(IFERROR(BJ$4-SUM(BJ$5:BJ37),0)))</f>
        <v>0</v>
      </c>
      <c r="BL38" s="3">
        <f>MIN((IFERROR($D38-SUM($E38:BJ38),0)),(IFERROR(BK$4-SUM(BK$5:BK37),0)))</f>
        <v>0</v>
      </c>
      <c r="BM38" s="3">
        <f>MIN((IFERROR($D38-SUM($E38:BK38),0)),(IFERROR(BL$4-SUM(BL$5:BL37),0)))</f>
        <v>0</v>
      </c>
      <c r="BN38" s="3">
        <f>MIN((IFERROR($D38-SUM($E38:BL38),0)),(IFERROR(BM$4-SUM(BM$5:BM37),0)))</f>
        <v>0</v>
      </c>
      <c r="BO38" s="3">
        <f>MIN((IFERROR($D38-SUM($E38:BM38),0)),(IFERROR(BN$4-SUM(BN$5:BN37),0)))</f>
        <v>0</v>
      </c>
      <c r="BP38" s="3">
        <f>MIN((IFERROR($D38-SUM($E38:BN38),0)),(IFERROR(BO$4-SUM(BO$5:BO37),0)))</f>
        <v>0</v>
      </c>
      <c r="BQ38" s="3">
        <f>MIN((IFERROR($D38-SUM($E38:BO38),0)),(IFERROR(BP$4-SUM(BP$5:BP37),0)))</f>
        <v>0</v>
      </c>
      <c r="BR38" s="3">
        <f>MIN((IFERROR($D38-SUM($E38:BP38),0)),(IFERROR(BQ$4-SUM(BQ$5:BQ37),0)))</f>
        <v>0</v>
      </c>
      <c r="BS38" s="3">
        <f>MIN((IFERROR($D38-SUM($E38:BQ38),0)),(IFERROR(BR$4-SUM(BR$5:BR37),0)))</f>
        <v>0</v>
      </c>
      <c r="BT38" s="3">
        <f>MIN((IFERROR($D38-SUM($E38:BR38),0)),(IFERROR(BS$4-SUM(BS$5:BS37),0)))</f>
        <v>0</v>
      </c>
      <c r="BU38" s="3">
        <f>MIN((IFERROR($D38-SUM($E38:BS38),0)),(IFERROR(BT$4-SUM(BT$5:BT37),0)))</f>
        <v>0</v>
      </c>
      <c r="BV38" s="3">
        <f>MIN((IFERROR($D38-SUM($E38:BT38),0)),(IFERROR(BU$4-SUM(BU$5:BU37),0)))</f>
        <v>0</v>
      </c>
      <c r="BW38" s="3">
        <f>MIN((IFERROR($D38-SUM($E38:BU38),0)),(IFERROR(BV$4-SUM(BV$5:BV37),0)))</f>
        <v>0</v>
      </c>
      <c r="BX38" s="3">
        <f>MIN((IFERROR($D38-SUM($E38:BV38),0)),(IFERROR(BW$4-SUM(BW$5:BW37),0)))</f>
        <v>0</v>
      </c>
      <c r="BY38" s="3">
        <f>MIN((IFERROR($D38-SUM($E38:BW38),0)),(IFERROR(BX$4-SUM(BX$5:BX37),0)))</f>
        <v>0</v>
      </c>
      <c r="BZ38" s="3">
        <f>MIN((IFERROR($D38-SUM($E38:BX38),0)),(IFERROR(BY$4-SUM(BY$5:BY37),0)))</f>
        <v>0</v>
      </c>
      <c r="CA38" s="3">
        <f>MIN((IFERROR($D38-SUM($E38:BY38),0)),(IFERROR(BZ$4-SUM(BZ$5:BZ37),0)))</f>
        <v>0</v>
      </c>
      <c r="CB38" s="3">
        <f>MIN((IFERROR($D38-SUM($E38:BZ38),0)),(IFERROR(CA$4-SUM(CA$5:CA37),0)))</f>
        <v>0</v>
      </c>
      <c r="CC38" s="3">
        <f>MIN((IFERROR($D38-SUM($E38:CA38),0)),(IFERROR(CB$4-SUM(CB$5:CB37),0)))</f>
        <v>0</v>
      </c>
      <c r="CD38" s="3">
        <f>MIN((IFERROR($D38-SUM($E38:CB38),0)),(IFERROR(CC$4-SUM(CC$5:CC37),0)))</f>
        <v>0</v>
      </c>
      <c r="CE38" s="3">
        <f>MIN((IFERROR($D38-SUM($E38:CC38),0)),(IFERROR(CD$4-SUM(CD$5:CD37),0)))</f>
        <v>0</v>
      </c>
      <c r="CF38" s="3">
        <f>MIN((IFERROR($D38-SUM($E38:CD38),0)),(IFERROR(CE$4-SUM(CE$5:CE37),0)))</f>
        <v>0</v>
      </c>
      <c r="CG38" s="3">
        <f>MIN((IFERROR($D38-SUM($E38:CE38),0)),(IFERROR(CF$4-SUM(CF$5:CF37),0)))</f>
        <v>0</v>
      </c>
      <c r="CH38" s="3">
        <f>MIN((IFERROR($D38-SUM($E38:CF38),0)),(IFERROR(CG$4-SUM(CG$5:CG37),0)))</f>
        <v>0</v>
      </c>
      <c r="CI38" s="3">
        <f>MIN((IFERROR($D38-SUM($E38:CG38),0)),(IFERROR(CH$4-SUM(CH$5:CH37),0)))</f>
        <v>0</v>
      </c>
      <c r="CJ38" s="3">
        <f>MIN((IFERROR($D38-SUM($E38:CH38),0)),(IFERROR(CI$4-SUM(CI$5:CI37),0)))</f>
        <v>0</v>
      </c>
      <c r="CK38" s="3">
        <f>MIN((IFERROR($D38-SUM($E38:CI38),0)),(IFERROR(CJ$4-SUM(CJ$5:CJ37),0)))</f>
        <v>0</v>
      </c>
      <c r="CL38" s="3">
        <f>MIN((IFERROR($D38-SUM($E38:CJ38),0)),(IFERROR(CK$4-SUM(CK$5:CK37),0)))</f>
        <v>0</v>
      </c>
      <c r="CM38" s="3">
        <f>MIN((IFERROR($D38-SUM($E38:CK38),0)),(IFERROR(CL$4-SUM(CL$5:CL37),0)))</f>
        <v>0</v>
      </c>
      <c r="CN38" s="3">
        <f>MIN((IFERROR($D38-SUM($E38:CL38),0)),(IFERROR(CM$4-SUM(CM$5:CM37),0)))</f>
        <v>0</v>
      </c>
      <c r="CO38" s="3">
        <f>MIN((IFERROR($D38-SUM($E38:CM38),0)),(IFERROR(CN$4-SUM(CN$5:CN37),0)))</f>
        <v>0</v>
      </c>
      <c r="CP38" s="3">
        <f>MIN((IFERROR($D38-SUM($E38:CN38),0)),(IFERROR(CO$4-SUM(CO$5:CO37),0)))</f>
        <v>0</v>
      </c>
      <c r="CQ38" s="3">
        <f>MIN((IFERROR($D38-SUM($E38:CO38),0)),(IFERROR(CP$4-SUM(CP$5:CP37),0)))</f>
        <v>0</v>
      </c>
      <c r="CR38" s="3">
        <f>MIN((IFERROR($D38-SUM($E38:CP38),0)),(IFERROR(CQ$4-SUM(CQ$5:CQ37),0)))</f>
        <v>0</v>
      </c>
      <c r="CS38" s="3">
        <f>MIN((IFERROR($D38-SUM($E38:CQ38),0)),(IFERROR(CR$4-SUM(CR$5:CR37),0)))</f>
        <v>0</v>
      </c>
      <c r="CT38" s="3">
        <f>MIN((IFERROR($D38-SUM($E38:CR38),0)),(IFERROR(CS$4-SUM(CS$5:CS37),0)))</f>
        <v>0</v>
      </c>
      <c r="CU38" s="3">
        <f>MIN((IFERROR($D38-SUM($E38:CS38),0)),(IFERROR(CT$4-SUM(CT$5:CT37),0)))</f>
        <v>0</v>
      </c>
      <c r="CV38" s="3">
        <f>MIN((IFERROR($D38-SUM($E38:CT38),0)),(IFERROR(CU$4-SUM(CU$5:CU37),0)))</f>
        <v>0</v>
      </c>
      <c r="CW38" s="3">
        <f>MIN((IFERROR($D38-SUM($E38:CU38),0)),(IFERROR(CV$4-SUM(CV$5:CV37),0)))</f>
        <v>0</v>
      </c>
      <c r="CX38" s="3">
        <f>MIN((IFERROR($D38-SUM($E38:CV38),0)),(IFERROR(CW$4-SUM(CW$5:CW37),0)))</f>
        <v>0</v>
      </c>
      <c r="CY38" s="3">
        <f>MIN((IFERROR($D38-SUM($E38:CW38),0)),(IFERROR(CX$4-SUM(CX$5:CX37),0)))</f>
        <v>0</v>
      </c>
      <c r="CZ38" s="3">
        <f>MIN((IFERROR($D38-SUM($E38:CX38),0)),(IFERROR(CY$4-SUM(CY$5:CY37),0)))</f>
        <v>0</v>
      </c>
      <c r="DA38" s="3">
        <f>MIN((IFERROR($D38-SUM($E38:CY38),0)),(IFERROR(CZ$4-SUM(CZ$5:CZ37),0)))</f>
        <v>0</v>
      </c>
    </row>
    <row r="39" spans="1:105" x14ac:dyDescent="0.25">
      <c r="A39" s="2">
        <f>ROW()-ROW(FIFO[[#Headers],[Ind]])</f>
        <v>34</v>
      </c>
      <c r="B39" s="10" t="str">
        <f t="array" ref="B39">IFERROR(INDEX(Register[Batch],SMALL(IF(Register[IN Token]=Token,Register[Batch],""),FIFO[[#This Row],[Ind]])),"")</f>
        <v/>
      </c>
      <c r="C39" s="50" t="str">
        <f>IFERROR(VLOOKUP(FIFO[[#This Row],[Batch]],Register[],9),"")</f>
        <v/>
      </c>
      <c r="D39" s="11" t="str">
        <f>IF(FIFO[[#This Row],[Batch]]&lt;&gt;"",IFERROR(VLOOKUP(FIFO[[#This Row],[Batch]],Register[],5),""),"")</f>
        <v/>
      </c>
      <c r="F39" s="3">
        <f>MIN((IFERROR($D39-SUM($E39:E39),0)),(IFERROR(F$4-SUM(F$5:F38),0)))</f>
        <v>0</v>
      </c>
      <c r="G39" s="3">
        <f>MIN((IFERROR($D39-SUM($E39:F39),0)),(IFERROR(G$4-SUM(G$5:G38),0)))</f>
        <v>0</v>
      </c>
      <c r="H39" s="3">
        <f>MIN((IFERROR($D39-SUM($E39:G39),0)),(IFERROR(H$4-SUM(H$5:H38),0)))</f>
        <v>0</v>
      </c>
      <c r="I39" s="3">
        <f>MIN((IFERROR($D39-SUM($E39:H39),0)),(IFERROR(I$4-SUM(I$5:I38),0)))</f>
        <v>0</v>
      </c>
      <c r="J39" s="3">
        <f>MIN((IFERROR($D39-SUM($E39:I39),0)),(IFERROR(J$4-SUM(J$5:J38),0)))</f>
        <v>0</v>
      </c>
      <c r="K39" s="3">
        <f>MIN((IFERROR($D39-SUM($E39:J39),0)),(IFERROR(K$4-SUM(K$5:K38),0)))</f>
        <v>0</v>
      </c>
      <c r="L39" s="3">
        <f>MIN((IFERROR($D39-SUM($E39:K39),0)),(IFERROR(L$4-SUM(L$5:L38),0)))</f>
        <v>0</v>
      </c>
      <c r="M39" s="3">
        <f>MIN((IFERROR($D39-SUM($E39:L39),0)),(IFERROR(M$4-SUM(M$5:M38),0)))</f>
        <v>0</v>
      </c>
      <c r="N39" s="3">
        <f>MIN((IFERROR($D39-SUM($E39:L39),0)),(IFERROR(M$4-SUM(M$5:M38),0)))</f>
        <v>0</v>
      </c>
      <c r="O39" s="3">
        <f>MIN((IFERROR($D39-SUM($E39:M39),0)),(IFERROR(N$4-SUM(N$5:N38),0)))</f>
        <v>0</v>
      </c>
      <c r="P39" s="3">
        <f>MIN((IFERROR($D39-SUM($E39:N39),0)),(IFERROR(O$4-SUM(O$5:O38),0)))</f>
        <v>0</v>
      </c>
      <c r="Q39" s="3">
        <f>MIN((IFERROR($D39-SUM($E39:O39),0)),(IFERROR(P$4-SUM(P$5:P38),0)))</f>
        <v>0</v>
      </c>
      <c r="R39" s="3">
        <f>MIN((IFERROR($D39-SUM($E39:P39),0)),(IFERROR(Q$4-SUM(Q$5:Q38),0)))</f>
        <v>0</v>
      </c>
      <c r="S39" s="3">
        <f>MIN((IFERROR($D39-SUM($E39:Q39),0)),(IFERROR(R$4-SUM(R$5:R38),0)))</f>
        <v>0</v>
      </c>
      <c r="T39" s="3">
        <f>MIN((IFERROR($D39-SUM($E39:R39),0)),(IFERROR(S$4-SUM(S$5:S38),0)))</f>
        <v>0</v>
      </c>
      <c r="U39" s="3">
        <f>MIN((IFERROR($D39-SUM($E39:S39),0)),(IFERROR(T$4-SUM(T$5:T38),0)))</f>
        <v>0</v>
      </c>
      <c r="V39" s="3">
        <f>MIN((IFERROR($D39-SUM($E39:T39),0)),(IFERROR(U$4-SUM(U$5:U38),0)))</f>
        <v>0</v>
      </c>
      <c r="W39" s="3">
        <f>MIN((IFERROR($D39-SUM($E39:U39),0)),(IFERROR(V$4-SUM(V$5:V38),0)))</f>
        <v>0</v>
      </c>
      <c r="X39" s="3">
        <f>MIN((IFERROR($D39-SUM($E39:V39),0)),(IFERROR(W$4-SUM(W$5:W38),0)))</f>
        <v>0</v>
      </c>
      <c r="Y39" s="3">
        <f>MIN((IFERROR($D39-SUM($E39:W39),0)),(IFERROR(X$4-SUM(X$5:X38),0)))</f>
        <v>0</v>
      </c>
      <c r="Z39" s="3">
        <f>MIN((IFERROR($D39-SUM($E39:X39),0)),(IFERROR(Y$4-SUM(Y$5:Y38),0)))</f>
        <v>0</v>
      </c>
      <c r="AA39" s="3">
        <f>MIN((IFERROR($D39-SUM($E39:Y39),0)),(IFERROR(Z$4-SUM(Z$5:Z38),0)))</f>
        <v>0</v>
      </c>
      <c r="AB39" s="3">
        <f>MIN((IFERROR($D39-SUM($E39:Z39),0)),(IFERROR(AA$4-SUM(AA$5:AA38),0)))</f>
        <v>0</v>
      </c>
      <c r="AC39" s="3">
        <f>MIN((IFERROR($D39-SUM($E39:AA39),0)),(IFERROR(AB$4-SUM(AB$5:AB38),0)))</f>
        <v>0</v>
      </c>
      <c r="AD39" s="3">
        <f>MIN((IFERROR($D39-SUM($E39:AB39),0)),(IFERROR(AC$4-SUM(AC$5:AC38),0)))</f>
        <v>0</v>
      </c>
      <c r="AE39" s="3">
        <f>MIN((IFERROR($D39-SUM($E39:AC39),0)),(IFERROR(AD$4-SUM(AD$5:AD38),0)))</f>
        <v>0</v>
      </c>
      <c r="AF39" s="3">
        <f>MIN((IFERROR($D39-SUM($E39:AD39),0)),(IFERROR(AE$4-SUM(AE$5:AE38),0)))</f>
        <v>0</v>
      </c>
      <c r="AG39" s="3">
        <f>MIN((IFERROR($D39-SUM($E39:AE39),0)),(IFERROR(AF$4-SUM(AF$5:AF38),0)))</f>
        <v>0</v>
      </c>
      <c r="AH39" s="3">
        <f>MIN((IFERROR($D39-SUM($E39:AF39),0)),(IFERROR(AG$4-SUM(AG$5:AG38),0)))</f>
        <v>0</v>
      </c>
      <c r="AI39" s="3">
        <f>MIN((IFERROR($D39-SUM($E39:AG39),0)),(IFERROR(AH$4-SUM(AH$5:AH38),0)))</f>
        <v>0</v>
      </c>
      <c r="AJ39" s="3">
        <f>MIN((IFERROR($D39-SUM($E39:AH39),0)),(IFERROR(AI$4-SUM(AI$5:AI38),0)))</f>
        <v>0</v>
      </c>
      <c r="AK39" s="3">
        <f>MIN((IFERROR($D39-SUM($E39:AI39),0)),(IFERROR(AJ$4-SUM(AJ$5:AJ38),0)))</f>
        <v>0</v>
      </c>
      <c r="AL39" s="3">
        <f>MIN((IFERROR($D39-SUM($E39:AJ39),0)),(IFERROR(AK$4-SUM(AK$5:AK38),0)))</f>
        <v>0</v>
      </c>
      <c r="AM39" s="3">
        <f>MIN((IFERROR($D39-SUM($E39:AK39),0)),(IFERROR(AL$4-SUM(AL$5:AL38),0)))</f>
        <v>0</v>
      </c>
      <c r="AN39" s="3">
        <f>MIN((IFERROR($D39-SUM($E39:AL39),0)),(IFERROR(AM$4-SUM(AM$5:AM38),0)))</f>
        <v>0</v>
      </c>
      <c r="AO39" s="3">
        <f>MIN((IFERROR($D39-SUM($E39:AM39),0)),(IFERROR(AN$4-SUM(AN$5:AN38),0)))</f>
        <v>0</v>
      </c>
      <c r="AP39" s="3">
        <f>MIN((IFERROR($D39-SUM($E39:AN39),0)),(IFERROR(AO$4-SUM(AO$5:AO38),0)))</f>
        <v>0</v>
      </c>
      <c r="AQ39" s="3">
        <f>MIN((IFERROR($D39-SUM($E39:AO39),0)),(IFERROR(AP$4-SUM(AP$5:AP38),0)))</f>
        <v>0</v>
      </c>
      <c r="AR39" s="3">
        <f>MIN((IFERROR($D39-SUM($E39:AP39),0)),(IFERROR(AQ$4-SUM(AQ$5:AQ38),0)))</f>
        <v>0</v>
      </c>
      <c r="AS39" s="3">
        <f>MIN((IFERROR($D39-SUM($E39:AQ39),0)),(IFERROR(AR$4-SUM(AR$5:AR38),0)))</f>
        <v>0</v>
      </c>
      <c r="AT39" s="3">
        <f>MIN((IFERROR($D39-SUM($E39:AR39),0)),(IFERROR(AS$4-SUM(AS$5:AS38),0)))</f>
        <v>0</v>
      </c>
      <c r="AU39" s="3">
        <f>MIN((IFERROR($D39-SUM($E39:AS39),0)),(IFERROR(AT$4-SUM(AT$5:AT38),0)))</f>
        <v>0</v>
      </c>
      <c r="AV39" s="3">
        <f>MIN((IFERROR($D39-SUM($E39:AT39),0)),(IFERROR(AU$4-SUM(AU$5:AU38),0)))</f>
        <v>0</v>
      </c>
      <c r="AW39" s="3">
        <f>MIN((IFERROR($D39-SUM($E39:AU39),0)),(IFERROR(AV$4-SUM(AV$5:AV38),0)))</f>
        <v>0</v>
      </c>
      <c r="AX39" s="3">
        <f>MIN((IFERROR($D39-SUM($E39:AV39),0)),(IFERROR(AW$4-SUM(AW$5:AW38),0)))</f>
        <v>0</v>
      </c>
      <c r="AY39" s="3">
        <f>MIN((IFERROR($D39-SUM($E39:AW39),0)),(IFERROR(AX$4-SUM(AX$5:AX38),0)))</f>
        <v>0</v>
      </c>
      <c r="AZ39" s="3">
        <f>MIN((IFERROR($D39-SUM($E39:AX39),0)),(IFERROR(AY$4-SUM(AY$5:AY38),0)))</f>
        <v>0</v>
      </c>
      <c r="BA39" s="3">
        <f>MIN((IFERROR($D39-SUM($E39:AY39),0)),(IFERROR(AZ$4-SUM(AZ$5:AZ38),0)))</f>
        <v>0</v>
      </c>
      <c r="BB39" s="3">
        <f>MIN((IFERROR($D39-SUM($E39:AZ39),0)),(IFERROR(BA$4-SUM(BA$5:BA38),0)))</f>
        <v>0</v>
      </c>
      <c r="BC39" s="3">
        <f>MIN((IFERROR($D39-SUM($E39:BA39),0)),(IFERROR(BB$4-SUM(BB$5:BB38),0)))</f>
        <v>0</v>
      </c>
      <c r="BD39" s="3">
        <f>MIN((IFERROR($D39-SUM($E39:BB39),0)),(IFERROR(BC$4-SUM(BC$5:BC38),0)))</f>
        <v>0</v>
      </c>
      <c r="BE39" s="3">
        <f>MIN((IFERROR($D39-SUM($E39:BC39),0)),(IFERROR(BD$4-SUM(BD$5:BD38),0)))</f>
        <v>0</v>
      </c>
      <c r="BF39" s="3">
        <f>MIN((IFERROR($D39-SUM($E39:BD39),0)),(IFERROR(BE$4-SUM(BE$5:BE38),0)))</f>
        <v>0</v>
      </c>
      <c r="BG39" s="3">
        <f>MIN((IFERROR($D39-SUM($E39:BE39),0)),(IFERROR(BF$4-SUM(BF$5:BF38),0)))</f>
        <v>0</v>
      </c>
      <c r="BH39" s="3">
        <f>MIN((IFERROR($D39-SUM($E39:BF39),0)),(IFERROR(BG$4-SUM(BG$5:BG38),0)))</f>
        <v>0</v>
      </c>
      <c r="BI39" s="3">
        <f>MIN((IFERROR($D39-SUM($E39:BG39),0)),(IFERROR(BH$4-SUM(BH$5:BH38),0)))</f>
        <v>0</v>
      </c>
      <c r="BJ39" s="3">
        <f>MIN((IFERROR($D39-SUM($E39:BH39),0)),(IFERROR(BI$4-SUM(BI$5:BI38),0)))</f>
        <v>0</v>
      </c>
      <c r="BK39" s="3">
        <f>MIN((IFERROR($D39-SUM($E39:BI39),0)),(IFERROR(BJ$4-SUM(BJ$5:BJ38),0)))</f>
        <v>0</v>
      </c>
      <c r="BL39" s="3">
        <f>MIN((IFERROR($D39-SUM($E39:BJ39),0)),(IFERROR(BK$4-SUM(BK$5:BK38),0)))</f>
        <v>0</v>
      </c>
      <c r="BM39" s="3">
        <f>MIN((IFERROR($D39-SUM($E39:BK39),0)),(IFERROR(BL$4-SUM(BL$5:BL38),0)))</f>
        <v>0</v>
      </c>
      <c r="BN39" s="3">
        <f>MIN((IFERROR($D39-SUM($E39:BL39),0)),(IFERROR(BM$4-SUM(BM$5:BM38),0)))</f>
        <v>0</v>
      </c>
      <c r="BO39" s="3">
        <f>MIN((IFERROR($D39-SUM($E39:BM39),0)),(IFERROR(BN$4-SUM(BN$5:BN38),0)))</f>
        <v>0</v>
      </c>
      <c r="BP39" s="3">
        <f>MIN((IFERROR($D39-SUM($E39:BN39),0)),(IFERROR(BO$4-SUM(BO$5:BO38),0)))</f>
        <v>0</v>
      </c>
      <c r="BQ39" s="3">
        <f>MIN((IFERROR($D39-SUM($E39:BO39),0)),(IFERROR(BP$4-SUM(BP$5:BP38),0)))</f>
        <v>0</v>
      </c>
      <c r="BR39" s="3">
        <f>MIN((IFERROR($D39-SUM($E39:BP39),0)),(IFERROR(BQ$4-SUM(BQ$5:BQ38),0)))</f>
        <v>0</v>
      </c>
      <c r="BS39" s="3">
        <f>MIN((IFERROR($D39-SUM($E39:BQ39),0)),(IFERROR(BR$4-SUM(BR$5:BR38),0)))</f>
        <v>0</v>
      </c>
      <c r="BT39" s="3">
        <f>MIN((IFERROR($D39-SUM($E39:BR39),0)),(IFERROR(BS$4-SUM(BS$5:BS38),0)))</f>
        <v>0</v>
      </c>
      <c r="BU39" s="3">
        <f>MIN((IFERROR($D39-SUM($E39:BS39),0)),(IFERROR(BT$4-SUM(BT$5:BT38),0)))</f>
        <v>0</v>
      </c>
      <c r="BV39" s="3">
        <f>MIN((IFERROR($D39-SUM($E39:BT39),0)),(IFERROR(BU$4-SUM(BU$5:BU38),0)))</f>
        <v>0</v>
      </c>
      <c r="BW39" s="3">
        <f>MIN((IFERROR($D39-SUM($E39:BU39),0)),(IFERROR(BV$4-SUM(BV$5:BV38),0)))</f>
        <v>0</v>
      </c>
      <c r="BX39" s="3">
        <f>MIN((IFERROR($D39-SUM($E39:BV39),0)),(IFERROR(BW$4-SUM(BW$5:BW38),0)))</f>
        <v>0</v>
      </c>
      <c r="BY39" s="3">
        <f>MIN((IFERROR($D39-SUM($E39:BW39),0)),(IFERROR(BX$4-SUM(BX$5:BX38),0)))</f>
        <v>0</v>
      </c>
      <c r="BZ39" s="3">
        <f>MIN((IFERROR($D39-SUM($E39:BX39),0)),(IFERROR(BY$4-SUM(BY$5:BY38),0)))</f>
        <v>0</v>
      </c>
      <c r="CA39" s="3">
        <f>MIN((IFERROR($D39-SUM($E39:BY39),0)),(IFERROR(BZ$4-SUM(BZ$5:BZ38),0)))</f>
        <v>0</v>
      </c>
      <c r="CB39" s="3">
        <f>MIN((IFERROR($D39-SUM($E39:BZ39),0)),(IFERROR(CA$4-SUM(CA$5:CA38),0)))</f>
        <v>0</v>
      </c>
      <c r="CC39" s="3">
        <f>MIN((IFERROR($D39-SUM($E39:CA39),0)),(IFERROR(CB$4-SUM(CB$5:CB38),0)))</f>
        <v>0</v>
      </c>
      <c r="CD39" s="3">
        <f>MIN((IFERROR($D39-SUM($E39:CB39),0)),(IFERROR(CC$4-SUM(CC$5:CC38),0)))</f>
        <v>0</v>
      </c>
      <c r="CE39" s="3">
        <f>MIN((IFERROR($D39-SUM($E39:CC39),0)),(IFERROR(CD$4-SUM(CD$5:CD38),0)))</f>
        <v>0</v>
      </c>
      <c r="CF39" s="3">
        <f>MIN((IFERROR($D39-SUM($E39:CD39),0)),(IFERROR(CE$4-SUM(CE$5:CE38),0)))</f>
        <v>0</v>
      </c>
      <c r="CG39" s="3">
        <f>MIN((IFERROR($D39-SUM($E39:CE39),0)),(IFERROR(CF$4-SUM(CF$5:CF38),0)))</f>
        <v>0</v>
      </c>
      <c r="CH39" s="3">
        <f>MIN((IFERROR($D39-SUM($E39:CF39),0)),(IFERROR(CG$4-SUM(CG$5:CG38),0)))</f>
        <v>0</v>
      </c>
      <c r="CI39" s="3">
        <f>MIN((IFERROR($D39-SUM($E39:CG39),0)),(IFERROR(CH$4-SUM(CH$5:CH38),0)))</f>
        <v>0</v>
      </c>
      <c r="CJ39" s="3">
        <f>MIN((IFERROR($D39-SUM($E39:CH39),0)),(IFERROR(CI$4-SUM(CI$5:CI38),0)))</f>
        <v>0</v>
      </c>
      <c r="CK39" s="3">
        <f>MIN((IFERROR($D39-SUM($E39:CI39),0)),(IFERROR(CJ$4-SUM(CJ$5:CJ38),0)))</f>
        <v>0</v>
      </c>
      <c r="CL39" s="3">
        <f>MIN((IFERROR($D39-SUM($E39:CJ39),0)),(IFERROR(CK$4-SUM(CK$5:CK38),0)))</f>
        <v>0</v>
      </c>
      <c r="CM39" s="3">
        <f>MIN((IFERROR($D39-SUM($E39:CK39),0)),(IFERROR(CL$4-SUM(CL$5:CL38),0)))</f>
        <v>0</v>
      </c>
      <c r="CN39" s="3">
        <f>MIN((IFERROR($D39-SUM($E39:CL39),0)),(IFERROR(CM$4-SUM(CM$5:CM38),0)))</f>
        <v>0</v>
      </c>
      <c r="CO39" s="3">
        <f>MIN((IFERROR($D39-SUM($E39:CM39),0)),(IFERROR(CN$4-SUM(CN$5:CN38),0)))</f>
        <v>0</v>
      </c>
      <c r="CP39" s="3">
        <f>MIN((IFERROR($D39-SUM($E39:CN39),0)),(IFERROR(CO$4-SUM(CO$5:CO38),0)))</f>
        <v>0</v>
      </c>
      <c r="CQ39" s="3">
        <f>MIN((IFERROR($D39-SUM($E39:CO39),0)),(IFERROR(CP$4-SUM(CP$5:CP38),0)))</f>
        <v>0</v>
      </c>
      <c r="CR39" s="3">
        <f>MIN((IFERROR($D39-SUM($E39:CP39),0)),(IFERROR(CQ$4-SUM(CQ$5:CQ38),0)))</f>
        <v>0</v>
      </c>
      <c r="CS39" s="3">
        <f>MIN((IFERROR($D39-SUM($E39:CQ39),0)),(IFERROR(CR$4-SUM(CR$5:CR38),0)))</f>
        <v>0</v>
      </c>
      <c r="CT39" s="3">
        <f>MIN((IFERROR($D39-SUM($E39:CR39),0)),(IFERROR(CS$4-SUM(CS$5:CS38),0)))</f>
        <v>0</v>
      </c>
      <c r="CU39" s="3">
        <f>MIN((IFERROR($D39-SUM($E39:CS39),0)),(IFERROR(CT$4-SUM(CT$5:CT38),0)))</f>
        <v>0</v>
      </c>
      <c r="CV39" s="3">
        <f>MIN((IFERROR($D39-SUM($E39:CT39),0)),(IFERROR(CU$4-SUM(CU$5:CU38),0)))</f>
        <v>0</v>
      </c>
      <c r="CW39" s="3">
        <f>MIN((IFERROR($D39-SUM($E39:CU39),0)),(IFERROR(CV$4-SUM(CV$5:CV38),0)))</f>
        <v>0</v>
      </c>
      <c r="CX39" s="3">
        <f>MIN((IFERROR($D39-SUM($E39:CV39),0)),(IFERROR(CW$4-SUM(CW$5:CW38),0)))</f>
        <v>0</v>
      </c>
      <c r="CY39" s="3">
        <f>MIN((IFERROR($D39-SUM($E39:CW39),0)),(IFERROR(CX$4-SUM(CX$5:CX38),0)))</f>
        <v>0</v>
      </c>
      <c r="CZ39" s="3">
        <f>MIN((IFERROR($D39-SUM($E39:CX39),0)),(IFERROR(CY$4-SUM(CY$5:CY38),0)))</f>
        <v>0</v>
      </c>
      <c r="DA39" s="3">
        <f>MIN((IFERROR($D39-SUM($E39:CY39),0)),(IFERROR(CZ$4-SUM(CZ$5:CZ38),0)))</f>
        <v>0</v>
      </c>
    </row>
    <row r="40" spans="1:105" x14ac:dyDescent="0.25">
      <c r="A40" s="2">
        <f>ROW()-ROW(FIFO[[#Headers],[Ind]])</f>
        <v>35</v>
      </c>
      <c r="B40" s="10" t="str">
        <f t="array" ref="B40">IFERROR(INDEX(Register[Batch],SMALL(IF(Register[IN Token]=Token,Register[Batch],""),FIFO[[#This Row],[Ind]])),"")</f>
        <v/>
      </c>
      <c r="C40" s="50" t="str">
        <f>IFERROR(VLOOKUP(FIFO[[#This Row],[Batch]],Register[],9),"")</f>
        <v/>
      </c>
      <c r="D40" s="11" t="str">
        <f>IF(FIFO[[#This Row],[Batch]]&lt;&gt;"",IFERROR(VLOOKUP(FIFO[[#This Row],[Batch]],Register[],5),""),"")</f>
        <v/>
      </c>
      <c r="F40" s="3">
        <f>MIN((IFERROR($D40-SUM($E40:E40),0)),(IFERROR(F$4-SUM(F$5:F39),0)))</f>
        <v>0</v>
      </c>
      <c r="G40" s="3">
        <f>MIN((IFERROR($D40-SUM($E40:F40),0)),(IFERROR(G$4-SUM(G$5:G39),0)))</f>
        <v>0</v>
      </c>
      <c r="H40" s="3">
        <f>MIN((IFERROR($D40-SUM($E40:G40),0)),(IFERROR(H$4-SUM(H$5:H39),0)))</f>
        <v>0</v>
      </c>
      <c r="I40" s="3">
        <f>MIN((IFERROR($D40-SUM($E40:H40),0)),(IFERROR(I$4-SUM(I$5:I39),0)))</f>
        <v>0</v>
      </c>
      <c r="J40" s="3">
        <f>MIN((IFERROR($D40-SUM($E40:I40),0)),(IFERROR(J$4-SUM(J$5:J39),0)))</f>
        <v>0</v>
      </c>
      <c r="K40" s="3">
        <f>MIN((IFERROR($D40-SUM($E40:J40),0)),(IFERROR(K$4-SUM(K$5:K39),0)))</f>
        <v>0</v>
      </c>
      <c r="L40" s="3">
        <f>MIN((IFERROR($D40-SUM($E40:K40),0)),(IFERROR(L$4-SUM(L$5:L39),0)))</f>
        <v>0</v>
      </c>
      <c r="M40" s="3">
        <f>MIN((IFERROR($D40-SUM($E40:L40),0)),(IFERROR(M$4-SUM(M$5:M39),0)))</f>
        <v>0</v>
      </c>
      <c r="N40" s="3">
        <f>MIN((IFERROR($D40-SUM($E40:L40),0)),(IFERROR(M$4-SUM(M$5:M39),0)))</f>
        <v>0</v>
      </c>
      <c r="O40" s="3">
        <f>MIN((IFERROR($D40-SUM($E40:M40),0)),(IFERROR(N$4-SUM(N$5:N39),0)))</f>
        <v>0</v>
      </c>
      <c r="P40" s="3">
        <f>MIN((IFERROR($D40-SUM($E40:N40),0)),(IFERROR(O$4-SUM(O$5:O39),0)))</f>
        <v>0</v>
      </c>
      <c r="Q40" s="3">
        <f>MIN((IFERROR($D40-SUM($E40:O40),0)),(IFERROR(P$4-SUM(P$5:P39),0)))</f>
        <v>0</v>
      </c>
      <c r="R40" s="3">
        <f>MIN((IFERROR($D40-SUM($E40:P40),0)),(IFERROR(Q$4-SUM(Q$5:Q39),0)))</f>
        <v>0</v>
      </c>
      <c r="S40" s="3">
        <f>MIN((IFERROR($D40-SUM($E40:Q40),0)),(IFERROR(R$4-SUM(R$5:R39),0)))</f>
        <v>0</v>
      </c>
      <c r="T40" s="3">
        <f>MIN((IFERROR($D40-SUM($E40:R40),0)),(IFERROR(S$4-SUM(S$5:S39),0)))</f>
        <v>0</v>
      </c>
      <c r="U40" s="3">
        <f>MIN((IFERROR($D40-SUM($E40:S40),0)),(IFERROR(T$4-SUM(T$5:T39),0)))</f>
        <v>0</v>
      </c>
      <c r="V40" s="3">
        <f>MIN((IFERROR($D40-SUM($E40:T40),0)),(IFERROR(U$4-SUM(U$5:U39),0)))</f>
        <v>0</v>
      </c>
      <c r="W40" s="3">
        <f>MIN((IFERROR($D40-SUM($E40:U40),0)),(IFERROR(V$4-SUM(V$5:V39),0)))</f>
        <v>0</v>
      </c>
      <c r="X40" s="3">
        <f>MIN((IFERROR($D40-SUM($E40:V40),0)),(IFERROR(W$4-SUM(W$5:W39),0)))</f>
        <v>0</v>
      </c>
      <c r="Y40" s="3">
        <f>MIN((IFERROR($D40-SUM($E40:W40),0)),(IFERROR(X$4-SUM(X$5:X39),0)))</f>
        <v>0</v>
      </c>
      <c r="Z40" s="3">
        <f>MIN((IFERROR($D40-SUM($E40:X40),0)),(IFERROR(Y$4-SUM(Y$5:Y39),0)))</f>
        <v>0</v>
      </c>
      <c r="AA40" s="3">
        <f>MIN((IFERROR($D40-SUM($E40:Y40),0)),(IFERROR(Z$4-SUM(Z$5:Z39),0)))</f>
        <v>0</v>
      </c>
      <c r="AB40" s="3">
        <f>MIN((IFERROR($D40-SUM($E40:Z40),0)),(IFERROR(AA$4-SUM(AA$5:AA39),0)))</f>
        <v>0</v>
      </c>
      <c r="AC40" s="3">
        <f>MIN((IFERROR($D40-SUM($E40:AA40),0)),(IFERROR(AB$4-SUM(AB$5:AB39),0)))</f>
        <v>0</v>
      </c>
      <c r="AD40" s="3">
        <f>MIN((IFERROR($D40-SUM($E40:AB40),0)),(IFERROR(AC$4-SUM(AC$5:AC39),0)))</f>
        <v>0</v>
      </c>
      <c r="AE40" s="3">
        <f>MIN((IFERROR($D40-SUM($E40:AC40),0)),(IFERROR(AD$4-SUM(AD$5:AD39),0)))</f>
        <v>0</v>
      </c>
      <c r="AF40" s="3">
        <f>MIN((IFERROR($D40-SUM($E40:AD40),0)),(IFERROR(AE$4-SUM(AE$5:AE39),0)))</f>
        <v>0</v>
      </c>
      <c r="AG40" s="3">
        <f>MIN((IFERROR($D40-SUM($E40:AE40),0)),(IFERROR(AF$4-SUM(AF$5:AF39),0)))</f>
        <v>0</v>
      </c>
      <c r="AH40" s="3">
        <f>MIN((IFERROR($D40-SUM($E40:AF40),0)),(IFERROR(AG$4-SUM(AG$5:AG39),0)))</f>
        <v>0</v>
      </c>
      <c r="AI40" s="3">
        <f>MIN((IFERROR($D40-SUM($E40:AG40),0)),(IFERROR(AH$4-SUM(AH$5:AH39),0)))</f>
        <v>0</v>
      </c>
      <c r="AJ40" s="3">
        <f>MIN((IFERROR($D40-SUM($E40:AH40),0)),(IFERROR(AI$4-SUM(AI$5:AI39),0)))</f>
        <v>0</v>
      </c>
      <c r="AK40" s="3">
        <f>MIN((IFERROR($D40-SUM($E40:AI40),0)),(IFERROR(AJ$4-SUM(AJ$5:AJ39),0)))</f>
        <v>0</v>
      </c>
      <c r="AL40" s="3">
        <f>MIN((IFERROR($D40-SUM($E40:AJ40),0)),(IFERROR(AK$4-SUM(AK$5:AK39),0)))</f>
        <v>0</v>
      </c>
      <c r="AM40" s="3">
        <f>MIN((IFERROR($D40-SUM($E40:AK40),0)),(IFERROR(AL$4-SUM(AL$5:AL39),0)))</f>
        <v>0</v>
      </c>
      <c r="AN40" s="3">
        <f>MIN((IFERROR($D40-SUM($E40:AL40),0)),(IFERROR(AM$4-SUM(AM$5:AM39),0)))</f>
        <v>0</v>
      </c>
      <c r="AO40" s="3">
        <f>MIN((IFERROR($D40-SUM($E40:AM40),0)),(IFERROR(AN$4-SUM(AN$5:AN39),0)))</f>
        <v>0</v>
      </c>
      <c r="AP40" s="3">
        <f>MIN((IFERROR($D40-SUM($E40:AN40),0)),(IFERROR(AO$4-SUM(AO$5:AO39),0)))</f>
        <v>0</v>
      </c>
      <c r="AQ40" s="3">
        <f>MIN((IFERROR($D40-SUM($E40:AO40),0)),(IFERROR(AP$4-SUM(AP$5:AP39),0)))</f>
        <v>0</v>
      </c>
      <c r="AR40" s="3">
        <f>MIN((IFERROR($D40-SUM($E40:AP40),0)),(IFERROR(AQ$4-SUM(AQ$5:AQ39),0)))</f>
        <v>0</v>
      </c>
      <c r="AS40" s="3">
        <f>MIN((IFERROR($D40-SUM($E40:AQ40),0)),(IFERROR(AR$4-SUM(AR$5:AR39),0)))</f>
        <v>0</v>
      </c>
      <c r="AT40" s="3">
        <f>MIN((IFERROR($D40-SUM($E40:AR40),0)),(IFERROR(AS$4-SUM(AS$5:AS39),0)))</f>
        <v>0</v>
      </c>
      <c r="AU40" s="3">
        <f>MIN((IFERROR($D40-SUM($E40:AS40),0)),(IFERROR(AT$4-SUM(AT$5:AT39),0)))</f>
        <v>0</v>
      </c>
      <c r="AV40" s="3">
        <f>MIN((IFERROR($D40-SUM($E40:AT40),0)),(IFERROR(AU$4-SUM(AU$5:AU39),0)))</f>
        <v>0</v>
      </c>
      <c r="AW40" s="3">
        <f>MIN((IFERROR($D40-SUM($E40:AU40),0)),(IFERROR(AV$4-SUM(AV$5:AV39),0)))</f>
        <v>0</v>
      </c>
      <c r="AX40" s="3">
        <f>MIN((IFERROR($D40-SUM($E40:AV40),0)),(IFERROR(AW$4-SUM(AW$5:AW39),0)))</f>
        <v>0</v>
      </c>
      <c r="AY40" s="3">
        <f>MIN((IFERROR($D40-SUM($E40:AW40),0)),(IFERROR(AX$4-SUM(AX$5:AX39),0)))</f>
        <v>0</v>
      </c>
      <c r="AZ40" s="3">
        <f>MIN((IFERROR($D40-SUM($E40:AX40),0)),(IFERROR(AY$4-SUM(AY$5:AY39),0)))</f>
        <v>0</v>
      </c>
      <c r="BA40" s="3">
        <f>MIN((IFERROR($D40-SUM($E40:AY40),0)),(IFERROR(AZ$4-SUM(AZ$5:AZ39),0)))</f>
        <v>0</v>
      </c>
      <c r="BB40" s="3">
        <f>MIN((IFERROR($D40-SUM($E40:AZ40),0)),(IFERROR(BA$4-SUM(BA$5:BA39),0)))</f>
        <v>0</v>
      </c>
      <c r="BC40" s="3">
        <f>MIN((IFERROR($D40-SUM($E40:BA40),0)),(IFERROR(BB$4-SUM(BB$5:BB39),0)))</f>
        <v>0</v>
      </c>
      <c r="BD40" s="3">
        <f>MIN((IFERROR($D40-SUM($E40:BB40),0)),(IFERROR(BC$4-SUM(BC$5:BC39),0)))</f>
        <v>0</v>
      </c>
      <c r="BE40" s="3">
        <f>MIN((IFERROR($D40-SUM($E40:BC40),0)),(IFERROR(BD$4-SUM(BD$5:BD39),0)))</f>
        <v>0</v>
      </c>
      <c r="BF40" s="3">
        <f>MIN((IFERROR($D40-SUM($E40:BD40),0)),(IFERROR(BE$4-SUM(BE$5:BE39),0)))</f>
        <v>0</v>
      </c>
      <c r="BG40" s="3">
        <f>MIN((IFERROR($D40-SUM($E40:BE40),0)),(IFERROR(BF$4-SUM(BF$5:BF39),0)))</f>
        <v>0</v>
      </c>
      <c r="BH40" s="3">
        <f>MIN((IFERROR($D40-SUM($E40:BF40),0)),(IFERROR(BG$4-SUM(BG$5:BG39),0)))</f>
        <v>0</v>
      </c>
      <c r="BI40" s="3">
        <f>MIN((IFERROR($D40-SUM($E40:BG40),0)),(IFERROR(BH$4-SUM(BH$5:BH39),0)))</f>
        <v>0</v>
      </c>
      <c r="BJ40" s="3">
        <f>MIN((IFERROR($D40-SUM($E40:BH40),0)),(IFERROR(BI$4-SUM(BI$5:BI39),0)))</f>
        <v>0</v>
      </c>
      <c r="BK40" s="3">
        <f>MIN((IFERROR($D40-SUM($E40:BI40),0)),(IFERROR(BJ$4-SUM(BJ$5:BJ39),0)))</f>
        <v>0</v>
      </c>
      <c r="BL40" s="3">
        <f>MIN((IFERROR($D40-SUM($E40:BJ40),0)),(IFERROR(BK$4-SUM(BK$5:BK39),0)))</f>
        <v>0</v>
      </c>
      <c r="BM40" s="3">
        <f>MIN((IFERROR($D40-SUM($E40:BK40),0)),(IFERROR(BL$4-SUM(BL$5:BL39),0)))</f>
        <v>0</v>
      </c>
      <c r="BN40" s="3">
        <f>MIN((IFERROR($D40-SUM($E40:BL40),0)),(IFERROR(BM$4-SUM(BM$5:BM39),0)))</f>
        <v>0</v>
      </c>
      <c r="BO40" s="3">
        <f>MIN((IFERROR($D40-SUM($E40:BM40),0)),(IFERROR(BN$4-SUM(BN$5:BN39),0)))</f>
        <v>0</v>
      </c>
      <c r="BP40" s="3">
        <f>MIN((IFERROR($D40-SUM($E40:BN40),0)),(IFERROR(BO$4-SUM(BO$5:BO39),0)))</f>
        <v>0</v>
      </c>
      <c r="BQ40" s="3">
        <f>MIN((IFERROR($D40-SUM($E40:BO40),0)),(IFERROR(BP$4-SUM(BP$5:BP39),0)))</f>
        <v>0</v>
      </c>
      <c r="BR40" s="3">
        <f>MIN((IFERROR($D40-SUM($E40:BP40),0)),(IFERROR(BQ$4-SUM(BQ$5:BQ39),0)))</f>
        <v>0</v>
      </c>
      <c r="BS40" s="3">
        <f>MIN((IFERROR($D40-SUM($E40:BQ40),0)),(IFERROR(BR$4-SUM(BR$5:BR39),0)))</f>
        <v>0</v>
      </c>
      <c r="BT40" s="3">
        <f>MIN((IFERROR($D40-SUM($E40:BR40),0)),(IFERROR(BS$4-SUM(BS$5:BS39),0)))</f>
        <v>0</v>
      </c>
      <c r="BU40" s="3">
        <f>MIN((IFERROR($D40-SUM($E40:BS40),0)),(IFERROR(BT$4-SUM(BT$5:BT39),0)))</f>
        <v>0</v>
      </c>
      <c r="BV40" s="3">
        <f>MIN((IFERROR($D40-SUM($E40:BT40),0)),(IFERROR(BU$4-SUM(BU$5:BU39),0)))</f>
        <v>0</v>
      </c>
      <c r="BW40" s="3">
        <f>MIN((IFERROR($D40-SUM($E40:BU40),0)),(IFERROR(BV$4-SUM(BV$5:BV39),0)))</f>
        <v>0</v>
      </c>
      <c r="BX40" s="3">
        <f>MIN((IFERROR($D40-SUM($E40:BV40),0)),(IFERROR(BW$4-SUM(BW$5:BW39),0)))</f>
        <v>0</v>
      </c>
      <c r="BY40" s="3">
        <f>MIN((IFERROR($D40-SUM($E40:BW40),0)),(IFERROR(BX$4-SUM(BX$5:BX39),0)))</f>
        <v>0</v>
      </c>
      <c r="BZ40" s="3">
        <f>MIN((IFERROR($D40-SUM($E40:BX40),0)),(IFERROR(BY$4-SUM(BY$5:BY39),0)))</f>
        <v>0</v>
      </c>
      <c r="CA40" s="3">
        <f>MIN((IFERROR($D40-SUM($E40:BY40),0)),(IFERROR(BZ$4-SUM(BZ$5:BZ39),0)))</f>
        <v>0</v>
      </c>
      <c r="CB40" s="3">
        <f>MIN((IFERROR($D40-SUM($E40:BZ40),0)),(IFERROR(CA$4-SUM(CA$5:CA39),0)))</f>
        <v>0</v>
      </c>
      <c r="CC40" s="3">
        <f>MIN((IFERROR($D40-SUM($E40:CA40),0)),(IFERROR(CB$4-SUM(CB$5:CB39),0)))</f>
        <v>0</v>
      </c>
      <c r="CD40" s="3">
        <f>MIN((IFERROR($D40-SUM($E40:CB40),0)),(IFERROR(CC$4-SUM(CC$5:CC39),0)))</f>
        <v>0</v>
      </c>
      <c r="CE40" s="3">
        <f>MIN((IFERROR($D40-SUM($E40:CC40),0)),(IFERROR(CD$4-SUM(CD$5:CD39),0)))</f>
        <v>0</v>
      </c>
      <c r="CF40" s="3">
        <f>MIN((IFERROR($D40-SUM($E40:CD40),0)),(IFERROR(CE$4-SUM(CE$5:CE39),0)))</f>
        <v>0</v>
      </c>
      <c r="CG40" s="3">
        <f>MIN((IFERROR($D40-SUM($E40:CE40),0)),(IFERROR(CF$4-SUM(CF$5:CF39),0)))</f>
        <v>0</v>
      </c>
      <c r="CH40" s="3">
        <f>MIN((IFERROR($D40-SUM($E40:CF40),0)),(IFERROR(CG$4-SUM(CG$5:CG39),0)))</f>
        <v>0</v>
      </c>
      <c r="CI40" s="3">
        <f>MIN((IFERROR($D40-SUM($E40:CG40),0)),(IFERROR(CH$4-SUM(CH$5:CH39),0)))</f>
        <v>0</v>
      </c>
      <c r="CJ40" s="3">
        <f>MIN((IFERROR($D40-SUM($E40:CH40),0)),(IFERROR(CI$4-SUM(CI$5:CI39),0)))</f>
        <v>0</v>
      </c>
      <c r="CK40" s="3">
        <f>MIN((IFERROR($D40-SUM($E40:CI40),0)),(IFERROR(CJ$4-SUM(CJ$5:CJ39),0)))</f>
        <v>0</v>
      </c>
      <c r="CL40" s="3">
        <f>MIN((IFERROR($D40-SUM($E40:CJ40),0)),(IFERROR(CK$4-SUM(CK$5:CK39),0)))</f>
        <v>0</v>
      </c>
      <c r="CM40" s="3">
        <f>MIN((IFERROR($D40-SUM($E40:CK40),0)),(IFERROR(CL$4-SUM(CL$5:CL39),0)))</f>
        <v>0</v>
      </c>
      <c r="CN40" s="3">
        <f>MIN((IFERROR($D40-SUM($E40:CL40),0)),(IFERROR(CM$4-SUM(CM$5:CM39),0)))</f>
        <v>0</v>
      </c>
      <c r="CO40" s="3">
        <f>MIN((IFERROR($D40-SUM($E40:CM40),0)),(IFERROR(CN$4-SUM(CN$5:CN39),0)))</f>
        <v>0</v>
      </c>
      <c r="CP40" s="3">
        <f>MIN((IFERROR($D40-SUM($E40:CN40),0)),(IFERROR(CO$4-SUM(CO$5:CO39),0)))</f>
        <v>0</v>
      </c>
      <c r="CQ40" s="3">
        <f>MIN((IFERROR($D40-SUM($E40:CO40),0)),(IFERROR(CP$4-SUM(CP$5:CP39),0)))</f>
        <v>0</v>
      </c>
      <c r="CR40" s="3">
        <f>MIN((IFERROR($D40-SUM($E40:CP40),0)),(IFERROR(CQ$4-SUM(CQ$5:CQ39),0)))</f>
        <v>0</v>
      </c>
      <c r="CS40" s="3">
        <f>MIN((IFERROR($D40-SUM($E40:CQ40),0)),(IFERROR(CR$4-SUM(CR$5:CR39),0)))</f>
        <v>0</v>
      </c>
      <c r="CT40" s="3">
        <f>MIN((IFERROR($D40-SUM($E40:CR40),0)),(IFERROR(CS$4-SUM(CS$5:CS39),0)))</f>
        <v>0</v>
      </c>
      <c r="CU40" s="3">
        <f>MIN((IFERROR($D40-SUM($E40:CS40),0)),(IFERROR(CT$4-SUM(CT$5:CT39),0)))</f>
        <v>0</v>
      </c>
      <c r="CV40" s="3">
        <f>MIN((IFERROR($D40-SUM($E40:CT40),0)),(IFERROR(CU$4-SUM(CU$5:CU39),0)))</f>
        <v>0</v>
      </c>
      <c r="CW40" s="3">
        <f>MIN((IFERROR($D40-SUM($E40:CU40),0)),(IFERROR(CV$4-SUM(CV$5:CV39),0)))</f>
        <v>0</v>
      </c>
      <c r="CX40" s="3">
        <f>MIN((IFERROR($D40-SUM($E40:CV40),0)),(IFERROR(CW$4-SUM(CW$5:CW39),0)))</f>
        <v>0</v>
      </c>
      <c r="CY40" s="3">
        <f>MIN((IFERROR($D40-SUM($E40:CW40),0)),(IFERROR(CX$4-SUM(CX$5:CX39),0)))</f>
        <v>0</v>
      </c>
      <c r="CZ40" s="3">
        <f>MIN((IFERROR($D40-SUM($E40:CX40),0)),(IFERROR(CY$4-SUM(CY$5:CY39),0)))</f>
        <v>0</v>
      </c>
      <c r="DA40" s="3">
        <f>MIN((IFERROR($D40-SUM($E40:CY40),0)),(IFERROR(CZ$4-SUM(CZ$5:CZ39),0)))</f>
        <v>0</v>
      </c>
    </row>
    <row r="41" spans="1:105" x14ac:dyDescent="0.25">
      <c r="A41" s="2">
        <f>ROW()-ROW(FIFO[[#Headers],[Ind]])</f>
        <v>36</v>
      </c>
      <c r="B41" s="10" t="str">
        <f t="array" ref="B41">IFERROR(INDEX(Register[Batch],SMALL(IF(Register[IN Token]=Token,Register[Batch],""),FIFO[[#This Row],[Ind]])),"")</f>
        <v/>
      </c>
      <c r="C41" s="50" t="str">
        <f>IFERROR(VLOOKUP(FIFO[[#This Row],[Batch]],Register[],9),"")</f>
        <v/>
      </c>
      <c r="D41" s="11" t="str">
        <f>IF(FIFO[[#This Row],[Batch]]&lt;&gt;"",IFERROR(VLOOKUP(FIFO[[#This Row],[Batch]],Register[],5),""),"")</f>
        <v/>
      </c>
      <c r="F41" s="3">
        <f>MIN((IFERROR($D41-SUM($E41:E41),0)),(IFERROR(F$4-SUM(F$5:F40),0)))</f>
        <v>0</v>
      </c>
      <c r="G41" s="3">
        <f>MIN((IFERROR($D41-SUM($E41:F41),0)),(IFERROR(G$4-SUM(G$5:G40),0)))</f>
        <v>0</v>
      </c>
      <c r="H41" s="3">
        <f>MIN((IFERROR($D41-SUM($E41:G41),0)),(IFERROR(H$4-SUM(H$5:H40),0)))</f>
        <v>0</v>
      </c>
      <c r="I41" s="3">
        <f>MIN((IFERROR($D41-SUM($E41:H41),0)),(IFERROR(I$4-SUM(I$5:I40),0)))</f>
        <v>0</v>
      </c>
      <c r="J41" s="3">
        <f>MIN((IFERROR($D41-SUM($E41:I41),0)),(IFERROR(J$4-SUM(J$5:J40),0)))</f>
        <v>0</v>
      </c>
      <c r="K41" s="3">
        <f>MIN((IFERROR($D41-SUM($E41:J41),0)),(IFERROR(K$4-SUM(K$5:K40),0)))</f>
        <v>0</v>
      </c>
      <c r="L41" s="3">
        <f>MIN((IFERROR($D41-SUM($E41:K41),0)),(IFERROR(L$4-SUM(L$5:L40),0)))</f>
        <v>0</v>
      </c>
      <c r="M41" s="3">
        <f>MIN((IFERROR($D41-SUM($E41:L41),0)),(IFERROR(M$4-SUM(M$5:M40),0)))</f>
        <v>0</v>
      </c>
      <c r="N41" s="3">
        <f>MIN((IFERROR($D41-SUM($E41:L41),0)),(IFERROR(M$4-SUM(M$5:M40),0)))</f>
        <v>0</v>
      </c>
      <c r="O41" s="3">
        <f>MIN((IFERROR($D41-SUM($E41:M41),0)),(IFERROR(N$4-SUM(N$5:N40),0)))</f>
        <v>0</v>
      </c>
      <c r="P41" s="3">
        <f>MIN((IFERROR($D41-SUM($E41:N41),0)),(IFERROR(O$4-SUM(O$5:O40),0)))</f>
        <v>0</v>
      </c>
      <c r="Q41" s="3">
        <f>MIN((IFERROR($D41-SUM($E41:O41),0)),(IFERROR(P$4-SUM(P$5:P40),0)))</f>
        <v>0</v>
      </c>
      <c r="R41" s="3">
        <f>MIN((IFERROR($D41-SUM($E41:P41),0)),(IFERROR(Q$4-SUM(Q$5:Q40),0)))</f>
        <v>0</v>
      </c>
      <c r="S41" s="3">
        <f>MIN((IFERROR($D41-SUM($E41:Q41),0)),(IFERROR(R$4-SUM(R$5:R40),0)))</f>
        <v>0</v>
      </c>
      <c r="T41" s="3">
        <f>MIN((IFERROR($D41-SUM($E41:R41),0)),(IFERROR(S$4-SUM(S$5:S40),0)))</f>
        <v>0</v>
      </c>
      <c r="U41" s="3">
        <f>MIN((IFERROR($D41-SUM($E41:S41),0)),(IFERROR(T$4-SUM(T$5:T40),0)))</f>
        <v>0</v>
      </c>
      <c r="V41" s="3">
        <f>MIN((IFERROR($D41-SUM($E41:T41),0)),(IFERROR(U$4-SUM(U$5:U40),0)))</f>
        <v>0</v>
      </c>
      <c r="W41" s="3">
        <f>MIN((IFERROR($D41-SUM($E41:U41),0)),(IFERROR(V$4-SUM(V$5:V40),0)))</f>
        <v>0</v>
      </c>
      <c r="X41" s="3">
        <f>MIN((IFERROR($D41-SUM($E41:V41),0)),(IFERROR(W$4-SUM(W$5:W40),0)))</f>
        <v>0</v>
      </c>
      <c r="Y41" s="3">
        <f>MIN((IFERROR($D41-SUM($E41:W41),0)),(IFERROR(X$4-SUM(X$5:X40),0)))</f>
        <v>0</v>
      </c>
      <c r="Z41" s="3">
        <f>MIN((IFERROR($D41-SUM($E41:X41),0)),(IFERROR(Y$4-SUM(Y$5:Y40),0)))</f>
        <v>0</v>
      </c>
      <c r="AA41" s="3">
        <f>MIN((IFERROR($D41-SUM($E41:Y41),0)),(IFERROR(Z$4-SUM(Z$5:Z40),0)))</f>
        <v>0</v>
      </c>
      <c r="AB41" s="3">
        <f>MIN((IFERROR($D41-SUM($E41:Z41),0)),(IFERROR(AA$4-SUM(AA$5:AA40),0)))</f>
        <v>0</v>
      </c>
      <c r="AC41" s="3">
        <f>MIN((IFERROR($D41-SUM($E41:AA41),0)),(IFERROR(AB$4-SUM(AB$5:AB40),0)))</f>
        <v>0</v>
      </c>
      <c r="AD41" s="3">
        <f>MIN((IFERROR($D41-SUM($E41:AB41),0)),(IFERROR(AC$4-SUM(AC$5:AC40),0)))</f>
        <v>0</v>
      </c>
      <c r="AE41" s="3">
        <f>MIN((IFERROR($D41-SUM($E41:AC41),0)),(IFERROR(AD$4-SUM(AD$5:AD40),0)))</f>
        <v>0</v>
      </c>
      <c r="AF41" s="3">
        <f>MIN((IFERROR($D41-SUM($E41:AD41),0)),(IFERROR(AE$4-SUM(AE$5:AE40),0)))</f>
        <v>0</v>
      </c>
      <c r="AG41" s="3">
        <f>MIN((IFERROR($D41-SUM($E41:AE41),0)),(IFERROR(AF$4-SUM(AF$5:AF40),0)))</f>
        <v>0</v>
      </c>
      <c r="AH41" s="3">
        <f>MIN((IFERROR($D41-SUM($E41:AF41),0)),(IFERROR(AG$4-SUM(AG$5:AG40),0)))</f>
        <v>0</v>
      </c>
      <c r="AI41" s="3">
        <f>MIN((IFERROR($D41-SUM($E41:AG41),0)),(IFERROR(AH$4-SUM(AH$5:AH40),0)))</f>
        <v>0</v>
      </c>
      <c r="AJ41" s="3">
        <f>MIN((IFERROR($D41-SUM($E41:AH41),0)),(IFERROR(AI$4-SUM(AI$5:AI40),0)))</f>
        <v>0</v>
      </c>
      <c r="AK41" s="3">
        <f>MIN((IFERROR($D41-SUM($E41:AI41),0)),(IFERROR(AJ$4-SUM(AJ$5:AJ40),0)))</f>
        <v>0</v>
      </c>
      <c r="AL41" s="3">
        <f>MIN((IFERROR($D41-SUM($E41:AJ41),0)),(IFERROR(AK$4-SUM(AK$5:AK40),0)))</f>
        <v>0</v>
      </c>
      <c r="AM41" s="3">
        <f>MIN((IFERROR($D41-SUM($E41:AK41),0)),(IFERROR(AL$4-SUM(AL$5:AL40),0)))</f>
        <v>0</v>
      </c>
      <c r="AN41" s="3">
        <f>MIN((IFERROR($D41-SUM($E41:AL41),0)),(IFERROR(AM$4-SUM(AM$5:AM40),0)))</f>
        <v>0</v>
      </c>
      <c r="AO41" s="3">
        <f>MIN((IFERROR($D41-SUM($E41:AM41),0)),(IFERROR(AN$4-SUM(AN$5:AN40),0)))</f>
        <v>0</v>
      </c>
      <c r="AP41" s="3">
        <f>MIN((IFERROR($D41-SUM($E41:AN41),0)),(IFERROR(AO$4-SUM(AO$5:AO40),0)))</f>
        <v>0</v>
      </c>
      <c r="AQ41" s="3">
        <f>MIN((IFERROR($D41-SUM($E41:AO41),0)),(IFERROR(AP$4-SUM(AP$5:AP40),0)))</f>
        <v>0</v>
      </c>
      <c r="AR41" s="3">
        <f>MIN((IFERROR($D41-SUM($E41:AP41),0)),(IFERROR(AQ$4-SUM(AQ$5:AQ40),0)))</f>
        <v>0</v>
      </c>
      <c r="AS41" s="3">
        <f>MIN((IFERROR($D41-SUM($E41:AQ41),0)),(IFERROR(AR$4-SUM(AR$5:AR40),0)))</f>
        <v>0</v>
      </c>
      <c r="AT41" s="3">
        <f>MIN((IFERROR($D41-SUM($E41:AR41),0)),(IFERROR(AS$4-SUM(AS$5:AS40),0)))</f>
        <v>0</v>
      </c>
      <c r="AU41" s="3">
        <f>MIN((IFERROR($D41-SUM($E41:AS41),0)),(IFERROR(AT$4-SUM(AT$5:AT40),0)))</f>
        <v>0</v>
      </c>
      <c r="AV41" s="3">
        <f>MIN((IFERROR($D41-SUM($E41:AT41),0)),(IFERROR(AU$4-SUM(AU$5:AU40),0)))</f>
        <v>0</v>
      </c>
      <c r="AW41" s="3">
        <f>MIN((IFERROR($D41-SUM($E41:AU41),0)),(IFERROR(AV$4-SUM(AV$5:AV40),0)))</f>
        <v>0</v>
      </c>
      <c r="AX41" s="3">
        <f>MIN((IFERROR($D41-SUM($E41:AV41),0)),(IFERROR(AW$4-SUM(AW$5:AW40),0)))</f>
        <v>0</v>
      </c>
      <c r="AY41" s="3">
        <f>MIN((IFERROR($D41-SUM($E41:AW41),0)),(IFERROR(AX$4-SUM(AX$5:AX40),0)))</f>
        <v>0</v>
      </c>
      <c r="AZ41" s="3">
        <f>MIN((IFERROR($D41-SUM($E41:AX41),0)),(IFERROR(AY$4-SUM(AY$5:AY40),0)))</f>
        <v>0</v>
      </c>
      <c r="BA41" s="3">
        <f>MIN((IFERROR($D41-SUM($E41:AY41),0)),(IFERROR(AZ$4-SUM(AZ$5:AZ40),0)))</f>
        <v>0</v>
      </c>
      <c r="BB41" s="3">
        <f>MIN((IFERROR($D41-SUM($E41:AZ41),0)),(IFERROR(BA$4-SUM(BA$5:BA40),0)))</f>
        <v>0</v>
      </c>
      <c r="BC41" s="3">
        <f>MIN((IFERROR($D41-SUM($E41:BA41),0)),(IFERROR(BB$4-SUM(BB$5:BB40),0)))</f>
        <v>0</v>
      </c>
      <c r="BD41" s="3">
        <f>MIN((IFERROR($D41-SUM($E41:BB41),0)),(IFERROR(BC$4-SUM(BC$5:BC40),0)))</f>
        <v>0</v>
      </c>
      <c r="BE41" s="3">
        <f>MIN((IFERROR($D41-SUM($E41:BC41),0)),(IFERROR(BD$4-SUM(BD$5:BD40),0)))</f>
        <v>0</v>
      </c>
      <c r="BF41" s="3">
        <f>MIN((IFERROR($D41-SUM($E41:BD41),0)),(IFERROR(BE$4-SUM(BE$5:BE40),0)))</f>
        <v>0</v>
      </c>
      <c r="BG41" s="3">
        <f>MIN((IFERROR($D41-SUM($E41:BE41),0)),(IFERROR(BF$4-SUM(BF$5:BF40),0)))</f>
        <v>0</v>
      </c>
      <c r="BH41" s="3">
        <f>MIN((IFERROR($D41-SUM($E41:BF41),0)),(IFERROR(BG$4-SUM(BG$5:BG40),0)))</f>
        <v>0</v>
      </c>
      <c r="BI41" s="3">
        <f>MIN((IFERROR($D41-SUM($E41:BG41),0)),(IFERROR(BH$4-SUM(BH$5:BH40),0)))</f>
        <v>0</v>
      </c>
      <c r="BJ41" s="3">
        <f>MIN((IFERROR($D41-SUM($E41:BH41),0)),(IFERROR(BI$4-SUM(BI$5:BI40),0)))</f>
        <v>0</v>
      </c>
      <c r="BK41" s="3">
        <f>MIN((IFERROR($D41-SUM($E41:BI41),0)),(IFERROR(BJ$4-SUM(BJ$5:BJ40),0)))</f>
        <v>0</v>
      </c>
      <c r="BL41" s="3">
        <f>MIN((IFERROR($D41-SUM($E41:BJ41),0)),(IFERROR(BK$4-SUM(BK$5:BK40),0)))</f>
        <v>0</v>
      </c>
      <c r="BM41" s="3">
        <f>MIN((IFERROR($D41-SUM($E41:BK41),0)),(IFERROR(BL$4-SUM(BL$5:BL40),0)))</f>
        <v>0</v>
      </c>
      <c r="BN41" s="3">
        <f>MIN((IFERROR($D41-SUM($E41:BL41),0)),(IFERROR(BM$4-SUM(BM$5:BM40),0)))</f>
        <v>0</v>
      </c>
      <c r="BO41" s="3">
        <f>MIN((IFERROR($D41-SUM($E41:BM41),0)),(IFERROR(BN$4-SUM(BN$5:BN40),0)))</f>
        <v>0</v>
      </c>
      <c r="BP41" s="3">
        <f>MIN((IFERROR($D41-SUM($E41:BN41),0)),(IFERROR(BO$4-SUM(BO$5:BO40),0)))</f>
        <v>0</v>
      </c>
      <c r="BQ41" s="3">
        <f>MIN((IFERROR($D41-SUM($E41:BO41),0)),(IFERROR(BP$4-SUM(BP$5:BP40),0)))</f>
        <v>0</v>
      </c>
      <c r="BR41" s="3">
        <f>MIN((IFERROR($D41-SUM($E41:BP41),0)),(IFERROR(BQ$4-SUM(BQ$5:BQ40),0)))</f>
        <v>0</v>
      </c>
      <c r="BS41" s="3">
        <f>MIN((IFERROR($D41-SUM($E41:BQ41),0)),(IFERROR(BR$4-SUM(BR$5:BR40),0)))</f>
        <v>0</v>
      </c>
      <c r="BT41" s="3">
        <f>MIN((IFERROR($D41-SUM($E41:BR41),0)),(IFERROR(BS$4-SUM(BS$5:BS40),0)))</f>
        <v>0</v>
      </c>
      <c r="BU41" s="3">
        <f>MIN((IFERROR($D41-SUM($E41:BS41),0)),(IFERROR(BT$4-SUM(BT$5:BT40),0)))</f>
        <v>0</v>
      </c>
      <c r="BV41" s="3">
        <f>MIN((IFERROR($D41-SUM($E41:BT41),0)),(IFERROR(BU$4-SUM(BU$5:BU40),0)))</f>
        <v>0</v>
      </c>
      <c r="BW41" s="3">
        <f>MIN((IFERROR($D41-SUM($E41:BU41),0)),(IFERROR(BV$4-SUM(BV$5:BV40),0)))</f>
        <v>0</v>
      </c>
      <c r="BX41" s="3">
        <f>MIN((IFERROR($D41-SUM($E41:BV41),0)),(IFERROR(BW$4-SUM(BW$5:BW40),0)))</f>
        <v>0</v>
      </c>
      <c r="BY41" s="3">
        <f>MIN((IFERROR($D41-SUM($E41:BW41),0)),(IFERROR(BX$4-SUM(BX$5:BX40),0)))</f>
        <v>0</v>
      </c>
      <c r="BZ41" s="3">
        <f>MIN((IFERROR($D41-SUM($E41:BX41),0)),(IFERROR(BY$4-SUM(BY$5:BY40),0)))</f>
        <v>0</v>
      </c>
      <c r="CA41" s="3">
        <f>MIN((IFERROR($D41-SUM($E41:BY41),0)),(IFERROR(BZ$4-SUM(BZ$5:BZ40),0)))</f>
        <v>0</v>
      </c>
      <c r="CB41" s="3">
        <f>MIN((IFERROR($D41-SUM($E41:BZ41),0)),(IFERROR(CA$4-SUM(CA$5:CA40),0)))</f>
        <v>0</v>
      </c>
      <c r="CC41" s="3">
        <f>MIN((IFERROR($D41-SUM($E41:CA41),0)),(IFERROR(CB$4-SUM(CB$5:CB40),0)))</f>
        <v>0</v>
      </c>
      <c r="CD41" s="3">
        <f>MIN((IFERROR($D41-SUM($E41:CB41),0)),(IFERROR(CC$4-SUM(CC$5:CC40),0)))</f>
        <v>0</v>
      </c>
      <c r="CE41" s="3">
        <f>MIN((IFERROR($D41-SUM($E41:CC41),0)),(IFERROR(CD$4-SUM(CD$5:CD40),0)))</f>
        <v>0</v>
      </c>
      <c r="CF41" s="3">
        <f>MIN((IFERROR($D41-SUM($E41:CD41),0)),(IFERROR(CE$4-SUM(CE$5:CE40),0)))</f>
        <v>0</v>
      </c>
      <c r="CG41" s="3">
        <f>MIN((IFERROR($D41-SUM($E41:CE41),0)),(IFERROR(CF$4-SUM(CF$5:CF40),0)))</f>
        <v>0</v>
      </c>
      <c r="CH41" s="3">
        <f>MIN((IFERROR($D41-SUM($E41:CF41),0)),(IFERROR(CG$4-SUM(CG$5:CG40),0)))</f>
        <v>0</v>
      </c>
      <c r="CI41" s="3">
        <f>MIN((IFERROR($D41-SUM($E41:CG41),0)),(IFERROR(CH$4-SUM(CH$5:CH40),0)))</f>
        <v>0</v>
      </c>
      <c r="CJ41" s="3">
        <f>MIN((IFERROR($D41-SUM($E41:CH41),0)),(IFERROR(CI$4-SUM(CI$5:CI40),0)))</f>
        <v>0</v>
      </c>
      <c r="CK41" s="3">
        <f>MIN((IFERROR($D41-SUM($E41:CI41),0)),(IFERROR(CJ$4-SUM(CJ$5:CJ40),0)))</f>
        <v>0</v>
      </c>
      <c r="CL41" s="3">
        <f>MIN((IFERROR($D41-SUM($E41:CJ41),0)),(IFERROR(CK$4-SUM(CK$5:CK40),0)))</f>
        <v>0</v>
      </c>
      <c r="CM41" s="3">
        <f>MIN((IFERROR($D41-SUM($E41:CK41),0)),(IFERROR(CL$4-SUM(CL$5:CL40),0)))</f>
        <v>0</v>
      </c>
      <c r="CN41" s="3">
        <f>MIN((IFERROR($D41-SUM($E41:CL41),0)),(IFERROR(CM$4-SUM(CM$5:CM40),0)))</f>
        <v>0</v>
      </c>
      <c r="CO41" s="3">
        <f>MIN((IFERROR($D41-SUM($E41:CM41),0)),(IFERROR(CN$4-SUM(CN$5:CN40),0)))</f>
        <v>0</v>
      </c>
      <c r="CP41" s="3">
        <f>MIN((IFERROR($D41-SUM($E41:CN41),0)),(IFERROR(CO$4-SUM(CO$5:CO40),0)))</f>
        <v>0</v>
      </c>
      <c r="CQ41" s="3">
        <f>MIN((IFERROR($D41-SUM($E41:CO41),0)),(IFERROR(CP$4-SUM(CP$5:CP40),0)))</f>
        <v>0</v>
      </c>
      <c r="CR41" s="3">
        <f>MIN((IFERROR($D41-SUM($E41:CP41),0)),(IFERROR(CQ$4-SUM(CQ$5:CQ40),0)))</f>
        <v>0</v>
      </c>
      <c r="CS41" s="3">
        <f>MIN((IFERROR($D41-SUM($E41:CQ41),0)),(IFERROR(CR$4-SUM(CR$5:CR40),0)))</f>
        <v>0</v>
      </c>
      <c r="CT41" s="3">
        <f>MIN((IFERROR($D41-SUM($E41:CR41),0)),(IFERROR(CS$4-SUM(CS$5:CS40),0)))</f>
        <v>0</v>
      </c>
      <c r="CU41" s="3">
        <f>MIN((IFERROR($D41-SUM($E41:CS41),0)),(IFERROR(CT$4-SUM(CT$5:CT40),0)))</f>
        <v>0</v>
      </c>
      <c r="CV41" s="3">
        <f>MIN((IFERROR($D41-SUM($E41:CT41),0)),(IFERROR(CU$4-SUM(CU$5:CU40),0)))</f>
        <v>0</v>
      </c>
      <c r="CW41" s="3">
        <f>MIN((IFERROR($D41-SUM($E41:CU41),0)),(IFERROR(CV$4-SUM(CV$5:CV40),0)))</f>
        <v>0</v>
      </c>
      <c r="CX41" s="3">
        <f>MIN((IFERROR($D41-SUM($E41:CV41),0)),(IFERROR(CW$4-SUM(CW$5:CW40),0)))</f>
        <v>0</v>
      </c>
      <c r="CY41" s="3">
        <f>MIN((IFERROR($D41-SUM($E41:CW41),0)),(IFERROR(CX$4-SUM(CX$5:CX40),0)))</f>
        <v>0</v>
      </c>
      <c r="CZ41" s="3">
        <f>MIN((IFERROR($D41-SUM($E41:CX41),0)),(IFERROR(CY$4-SUM(CY$5:CY40),0)))</f>
        <v>0</v>
      </c>
      <c r="DA41" s="3">
        <f>MIN((IFERROR($D41-SUM($E41:CY41),0)),(IFERROR(CZ$4-SUM(CZ$5:CZ40),0)))</f>
        <v>0</v>
      </c>
    </row>
    <row r="42" spans="1:105" x14ac:dyDescent="0.25">
      <c r="A42" s="2">
        <f>ROW()-ROW(FIFO[[#Headers],[Ind]])</f>
        <v>37</v>
      </c>
      <c r="B42" s="10" t="str">
        <f t="array" ref="B42">IFERROR(INDEX(Register[Batch],SMALL(IF(Register[IN Token]=Token,Register[Batch],""),FIFO[[#This Row],[Ind]])),"")</f>
        <v/>
      </c>
      <c r="C42" s="50" t="str">
        <f>IFERROR(VLOOKUP(FIFO[[#This Row],[Batch]],Register[],9),"")</f>
        <v/>
      </c>
      <c r="D42" s="11" t="str">
        <f>IF(FIFO[[#This Row],[Batch]]&lt;&gt;"",IFERROR(VLOOKUP(FIFO[[#This Row],[Batch]],Register[],5),""),"")</f>
        <v/>
      </c>
      <c r="F42" s="3">
        <f>MIN((IFERROR($D42-SUM($E42:E42),0)),(IFERROR(F$4-SUM(F$5:F41),0)))</f>
        <v>0</v>
      </c>
      <c r="G42" s="3">
        <f>MIN((IFERROR($D42-SUM($E42:F42),0)),(IFERROR(G$4-SUM(G$5:G41),0)))</f>
        <v>0</v>
      </c>
      <c r="H42" s="3">
        <f>MIN((IFERROR($D42-SUM($E42:G42),0)),(IFERROR(H$4-SUM(H$5:H41),0)))</f>
        <v>0</v>
      </c>
      <c r="I42" s="3">
        <f>MIN((IFERROR($D42-SUM($E42:H42),0)),(IFERROR(I$4-SUM(I$5:I41),0)))</f>
        <v>0</v>
      </c>
      <c r="J42" s="3">
        <f>MIN((IFERROR($D42-SUM($E42:I42),0)),(IFERROR(J$4-SUM(J$5:J41),0)))</f>
        <v>0</v>
      </c>
      <c r="K42" s="3">
        <f>MIN((IFERROR($D42-SUM($E42:J42),0)),(IFERROR(K$4-SUM(K$5:K41),0)))</f>
        <v>0</v>
      </c>
      <c r="L42" s="3">
        <f>MIN((IFERROR($D42-SUM($E42:K42),0)),(IFERROR(L$4-SUM(L$5:L41),0)))</f>
        <v>0</v>
      </c>
      <c r="M42" s="3">
        <f>MIN((IFERROR($D42-SUM($E42:L42),0)),(IFERROR(M$4-SUM(M$5:M41),0)))</f>
        <v>0</v>
      </c>
      <c r="N42" s="3">
        <f>MIN((IFERROR($D42-SUM($E42:L42),0)),(IFERROR(M$4-SUM(M$5:M41),0)))</f>
        <v>0</v>
      </c>
      <c r="O42" s="3">
        <f>MIN((IFERROR($D42-SUM($E42:M42),0)),(IFERROR(N$4-SUM(N$5:N41),0)))</f>
        <v>0</v>
      </c>
      <c r="P42" s="3">
        <f>MIN((IFERROR($D42-SUM($E42:N42),0)),(IFERROR(O$4-SUM(O$5:O41),0)))</f>
        <v>0</v>
      </c>
      <c r="Q42" s="3">
        <f>MIN((IFERROR($D42-SUM($E42:O42),0)),(IFERROR(P$4-SUM(P$5:P41),0)))</f>
        <v>0</v>
      </c>
      <c r="R42" s="3">
        <f>MIN((IFERROR($D42-SUM($E42:P42),0)),(IFERROR(Q$4-SUM(Q$5:Q41),0)))</f>
        <v>0</v>
      </c>
      <c r="S42" s="3">
        <f>MIN((IFERROR($D42-SUM($E42:Q42),0)),(IFERROR(R$4-SUM(R$5:R41),0)))</f>
        <v>0</v>
      </c>
      <c r="T42" s="3">
        <f>MIN((IFERROR($D42-SUM($E42:R42),0)),(IFERROR(S$4-SUM(S$5:S41),0)))</f>
        <v>0</v>
      </c>
      <c r="U42" s="3">
        <f>MIN((IFERROR($D42-SUM($E42:S42),0)),(IFERROR(T$4-SUM(T$5:T41),0)))</f>
        <v>0</v>
      </c>
      <c r="V42" s="3">
        <f>MIN((IFERROR($D42-SUM($E42:T42),0)),(IFERROR(U$4-SUM(U$5:U41),0)))</f>
        <v>0</v>
      </c>
      <c r="W42" s="3">
        <f>MIN((IFERROR($D42-SUM($E42:U42),0)),(IFERROR(V$4-SUM(V$5:V41),0)))</f>
        <v>0</v>
      </c>
      <c r="X42" s="3">
        <f>MIN((IFERROR($D42-SUM($E42:V42),0)),(IFERROR(W$4-SUM(W$5:W41),0)))</f>
        <v>0</v>
      </c>
      <c r="Y42" s="3">
        <f>MIN((IFERROR($D42-SUM($E42:W42),0)),(IFERROR(X$4-SUM(X$5:X41),0)))</f>
        <v>0</v>
      </c>
      <c r="Z42" s="3">
        <f>MIN((IFERROR($D42-SUM($E42:X42),0)),(IFERROR(Y$4-SUM(Y$5:Y41),0)))</f>
        <v>0</v>
      </c>
      <c r="AA42" s="3">
        <f>MIN((IFERROR($D42-SUM($E42:Y42),0)),(IFERROR(Z$4-SUM(Z$5:Z41),0)))</f>
        <v>0</v>
      </c>
      <c r="AB42" s="3">
        <f>MIN((IFERROR($D42-SUM($E42:Z42),0)),(IFERROR(AA$4-SUM(AA$5:AA41),0)))</f>
        <v>0</v>
      </c>
      <c r="AC42" s="3">
        <f>MIN((IFERROR($D42-SUM($E42:AA42),0)),(IFERROR(AB$4-SUM(AB$5:AB41),0)))</f>
        <v>0</v>
      </c>
      <c r="AD42" s="3">
        <f>MIN((IFERROR($D42-SUM($E42:AB42),0)),(IFERROR(AC$4-SUM(AC$5:AC41),0)))</f>
        <v>0</v>
      </c>
      <c r="AE42" s="3">
        <f>MIN((IFERROR($D42-SUM($E42:AC42),0)),(IFERROR(AD$4-SUM(AD$5:AD41),0)))</f>
        <v>0</v>
      </c>
      <c r="AF42" s="3">
        <f>MIN((IFERROR($D42-SUM($E42:AD42),0)),(IFERROR(AE$4-SUM(AE$5:AE41),0)))</f>
        <v>0</v>
      </c>
      <c r="AG42" s="3">
        <f>MIN((IFERROR($D42-SUM($E42:AE42),0)),(IFERROR(AF$4-SUM(AF$5:AF41),0)))</f>
        <v>0</v>
      </c>
      <c r="AH42" s="3">
        <f>MIN((IFERROR($D42-SUM($E42:AF42),0)),(IFERROR(AG$4-SUM(AG$5:AG41),0)))</f>
        <v>0</v>
      </c>
      <c r="AI42" s="3">
        <f>MIN((IFERROR($D42-SUM($E42:AG42),0)),(IFERROR(AH$4-SUM(AH$5:AH41),0)))</f>
        <v>0</v>
      </c>
      <c r="AJ42" s="3">
        <f>MIN((IFERROR($D42-SUM($E42:AH42),0)),(IFERROR(AI$4-SUM(AI$5:AI41),0)))</f>
        <v>0</v>
      </c>
      <c r="AK42" s="3">
        <f>MIN((IFERROR($D42-SUM($E42:AI42),0)),(IFERROR(AJ$4-SUM(AJ$5:AJ41),0)))</f>
        <v>0</v>
      </c>
      <c r="AL42" s="3">
        <f>MIN((IFERROR($D42-SUM($E42:AJ42),0)),(IFERROR(AK$4-SUM(AK$5:AK41),0)))</f>
        <v>0</v>
      </c>
      <c r="AM42" s="3">
        <f>MIN((IFERROR($D42-SUM($E42:AK42),0)),(IFERROR(AL$4-SUM(AL$5:AL41),0)))</f>
        <v>0</v>
      </c>
      <c r="AN42" s="3">
        <f>MIN((IFERROR($D42-SUM($E42:AL42),0)),(IFERROR(AM$4-SUM(AM$5:AM41),0)))</f>
        <v>0</v>
      </c>
      <c r="AO42" s="3">
        <f>MIN((IFERROR($D42-SUM($E42:AM42),0)),(IFERROR(AN$4-SUM(AN$5:AN41),0)))</f>
        <v>0</v>
      </c>
      <c r="AP42" s="3">
        <f>MIN((IFERROR($D42-SUM($E42:AN42),0)),(IFERROR(AO$4-SUM(AO$5:AO41),0)))</f>
        <v>0</v>
      </c>
      <c r="AQ42" s="3">
        <f>MIN((IFERROR($D42-SUM($E42:AO42),0)),(IFERROR(AP$4-SUM(AP$5:AP41),0)))</f>
        <v>0</v>
      </c>
      <c r="AR42" s="3">
        <f>MIN((IFERROR($D42-SUM($E42:AP42),0)),(IFERROR(AQ$4-SUM(AQ$5:AQ41),0)))</f>
        <v>0</v>
      </c>
      <c r="AS42" s="3">
        <f>MIN((IFERROR($D42-SUM($E42:AQ42),0)),(IFERROR(AR$4-SUM(AR$5:AR41),0)))</f>
        <v>0</v>
      </c>
      <c r="AT42" s="3">
        <f>MIN((IFERROR($D42-SUM($E42:AR42),0)),(IFERROR(AS$4-SUM(AS$5:AS41),0)))</f>
        <v>0</v>
      </c>
      <c r="AU42" s="3">
        <f>MIN((IFERROR($D42-SUM($E42:AS42),0)),(IFERROR(AT$4-SUM(AT$5:AT41),0)))</f>
        <v>0</v>
      </c>
      <c r="AV42" s="3">
        <f>MIN((IFERROR($D42-SUM($E42:AT42),0)),(IFERROR(AU$4-SUM(AU$5:AU41),0)))</f>
        <v>0</v>
      </c>
      <c r="AW42" s="3">
        <f>MIN((IFERROR($D42-SUM($E42:AU42),0)),(IFERROR(AV$4-SUM(AV$5:AV41),0)))</f>
        <v>0</v>
      </c>
      <c r="AX42" s="3">
        <f>MIN((IFERROR($D42-SUM($E42:AV42),0)),(IFERROR(AW$4-SUM(AW$5:AW41),0)))</f>
        <v>0</v>
      </c>
      <c r="AY42" s="3">
        <f>MIN((IFERROR($D42-SUM($E42:AW42),0)),(IFERROR(AX$4-SUM(AX$5:AX41),0)))</f>
        <v>0</v>
      </c>
      <c r="AZ42" s="3">
        <f>MIN((IFERROR($D42-SUM($E42:AX42),0)),(IFERROR(AY$4-SUM(AY$5:AY41),0)))</f>
        <v>0</v>
      </c>
      <c r="BA42" s="3">
        <f>MIN((IFERROR($D42-SUM($E42:AY42),0)),(IFERROR(AZ$4-SUM(AZ$5:AZ41),0)))</f>
        <v>0</v>
      </c>
      <c r="BB42" s="3">
        <f>MIN((IFERROR($D42-SUM($E42:AZ42),0)),(IFERROR(BA$4-SUM(BA$5:BA41),0)))</f>
        <v>0</v>
      </c>
      <c r="BC42" s="3">
        <f>MIN((IFERROR($D42-SUM($E42:BA42),0)),(IFERROR(BB$4-SUM(BB$5:BB41),0)))</f>
        <v>0</v>
      </c>
      <c r="BD42" s="3">
        <f>MIN((IFERROR($D42-SUM($E42:BB42),0)),(IFERROR(BC$4-SUM(BC$5:BC41),0)))</f>
        <v>0</v>
      </c>
      <c r="BE42" s="3">
        <f>MIN((IFERROR($D42-SUM($E42:BC42),0)),(IFERROR(BD$4-SUM(BD$5:BD41),0)))</f>
        <v>0</v>
      </c>
      <c r="BF42" s="3">
        <f>MIN((IFERROR($D42-SUM($E42:BD42),0)),(IFERROR(BE$4-SUM(BE$5:BE41),0)))</f>
        <v>0</v>
      </c>
      <c r="BG42" s="3">
        <f>MIN((IFERROR($D42-SUM($E42:BE42),0)),(IFERROR(BF$4-SUM(BF$5:BF41),0)))</f>
        <v>0</v>
      </c>
      <c r="BH42" s="3">
        <f>MIN((IFERROR($D42-SUM($E42:BF42),0)),(IFERROR(BG$4-SUM(BG$5:BG41),0)))</f>
        <v>0</v>
      </c>
      <c r="BI42" s="3">
        <f>MIN((IFERROR($D42-SUM($E42:BG42),0)),(IFERROR(BH$4-SUM(BH$5:BH41),0)))</f>
        <v>0</v>
      </c>
      <c r="BJ42" s="3">
        <f>MIN((IFERROR($D42-SUM($E42:BH42),0)),(IFERROR(BI$4-SUM(BI$5:BI41),0)))</f>
        <v>0</v>
      </c>
      <c r="BK42" s="3">
        <f>MIN((IFERROR($D42-SUM($E42:BI42),0)),(IFERROR(BJ$4-SUM(BJ$5:BJ41),0)))</f>
        <v>0</v>
      </c>
      <c r="BL42" s="3">
        <f>MIN((IFERROR($D42-SUM($E42:BJ42),0)),(IFERROR(BK$4-SUM(BK$5:BK41),0)))</f>
        <v>0</v>
      </c>
      <c r="BM42" s="3">
        <f>MIN((IFERROR($D42-SUM($E42:BK42),0)),(IFERROR(BL$4-SUM(BL$5:BL41),0)))</f>
        <v>0</v>
      </c>
      <c r="BN42" s="3">
        <f>MIN((IFERROR($D42-SUM($E42:BL42),0)),(IFERROR(BM$4-SUM(BM$5:BM41),0)))</f>
        <v>0</v>
      </c>
      <c r="BO42" s="3">
        <f>MIN((IFERROR($D42-SUM($E42:BM42),0)),(IFERROR(BN$4-SUM(BN$5:BN41),0)))</f>
        <v>0</v>
      </c>
      <c r="BP42" s="3">
        <f>MIN((IFERROR($D42-SUM($E42:BN42),0)),(IFERROR(BO$4-SUM(BO$5:BO41),0)))</f>
        <v>0</v>
      </c>
      <c r="BQ42" s="3">
        <f>MIN((IFERROR($D42-SUM($E42:BO42),0)),(IFERROR(BP$4-SUM(BP$5:BP41),0)))</f>
        <v>0</v>
      </c>
      <c r="BR42" s="3">
        <f>MIN((IFERROR($D42-SUM($E42:BP42),0)),(IFERROR(BQ$4-SUM(BQ$5:BQ41),0)))</f>
        <v>0</v>
      </c>
      <c r="BS42" s="3">
        <f>MIN((IFERROR($D42-SUM($E42:BQ42),0)),(IFERROR(BR$4-SUM(BR$5:BR41),0)))</f>
        <v>0</v>
      </c>
      <c r="BT42" s="3">
        <f>MIN((IFERROR($D42-SUM($E42:BR42),0)),(IFERROR(BS$4-SUM(BS$5:BS41),0)))</f>
        <v>0</v>
      </c>
      <c r="BU42" s="3">
        <f>MIN((IFERROR($D42-SUM($E42:BS42),0)),(IFERROR(BT$4-SUM(BT$5:BT41),0)))</f>
        <v>0</v>
      </c>
      <c r="BV42" s="3">
        <f>MIN((IFERROR($D42-SUM($E42:BT42),0)),(IFERROR(BU$4-SUM(BU$5:BU41),0)))</f>
        <v>0</v>
      </c>
      <c r="BW42" s="3">
        <f>MIN((IFERROR($D42-SUM($E42:BU42),0)),(IFERROR(BV$4-SUM(BV$5:BV41),0)))</f>
        <v>0</v>
      </c>
      <c r="BX42" s="3">
        <f>MIN((IFERROR($D42-SUM($E42:BV42),0)),(IFERROR(BW$4-SUM(BW$5:BW41),0)))</f>
        <v>0</v>
      </c>
      <c r="BY42" s="3">
        <f>MIN((IFERROR($D42-SUM($E42:BW42),0)),(IFERROR(BX$4-SUM(BX$5:BX41),0)))</f>
        <v>0</v>
      </c>
      <c r="BZ42" s="3">
        <f>MIN((IFERROR($D42-SUM($E42:BX42),0)),(IFERROR(BY$4-SUM(BY$5:BY41),0)))</f>
        <v>0</v>
      </c>
      <c r="CA42" s="3">
        <f>MIN((IFERROR($D42-SUM($E42:BY42),0)),(IFERROR(BZ$4-SUM(BZ$5:BZ41),0)))</f>
        <v>0</v>
      </c>
      <c r="CB42" s="3">
        <f>MIN((IFERROR($D42-SUM($E42:BZ42),0)),(IFERROR(CA$4-SUM(CA$5:CA41),0)))</f>
        <v>0</v>
      </c>
      <c r="CC42" s="3">
        <f>MIN((IFERROR($D42-SUM($E42:CA42),0)),(IFERROR(CB$4-SUM(CB$5:CB41),0)))</f>
        <v>0</v>
      </c>
      <c r="CD42" s="3">
        <f>MIN((IFERROR($D42-SUM($E42:CB42),0)),(IFERROR(CC$4-SUM(CC$5:CC41),0)))</f>
        <v>0</v>
      </c>
      <c r="CE42" s="3">
        <f>MIN((IFERROR($D42-SUM($E42:CC42),0)),(IFERROR(CD$4-SUM(CD$5:CD41),0)))</f>
        <v>0</v>
      </c>
      <c r="CF42" s="3">
        <f>MIN((IFERROR($D42-SUM($E42:CD42),0)),(IFERROR(CE$4-SUM(CE$5:CE41),0)))</f>
        <v>0</v>
      </c>
      <c r="CG42" s="3">
        <f>MIN((IFERROR($D42-SUM($E42:CE42),0)),(IFERROR(CF$4-SUM(CF$5:CF41),0)))</f>
        <v>0</v>
      </c>
      <c r="CH42" s="3">
        <f>MIN((IFERROR($D42-SUM($E42:CF42),0)),(IFERROR(CG$4-SUM(CG$5:CG41),0)))</f>
        <v>0</v>
      </c>
      <c r="CI42" s="3">
        <f>MIN((IFERROR($D42-SUM($E42:CG42),0)),(IFERROR(CH$4-SUM(CH$5:CH41),0)))</f>
        <v>0</v>
      </c>
      <c r="CJ42" s="3">
        <f>MIN((IFERROR($D42-SUM($E42:CH42),0)),(IFERROR(CI$4-SUM(CI$5:CI41),0)))</f>
        <v>0</v>
      </c>
      <c r="CK42" s="3">
        <f>MIN((IFERROR($D42-SUM($E42:CI42),0)),(IFERROR(CJ$4-SUM(CJ$5:CJ41),0)))</f>
        <v>0</v>
      </c>
      <c r="CL42" s="3">
        <f>MIN((IFERROR($D42-SUM($E42:CJ42),0)),(IFERROR(CK$4-SUM(CK$5:CK41),0)))</f>
        <v>0</v>
      </c>
      <c r="CM42" s="3">
        <f>MIN((IFERROR($D42-SUM($E42:CK42),0)),(IFERROR(CL$4-SUM(CL$5:CL41),0)))</f>
        <v>0</v>
      </c>
      <c r="CN42" s="3">
        <f>MIN((IFERROR($D42-SUM($E42:CL42),0)),(IFERROR(CM$4-SUM(CM$5:CM41),0)))</f>
        <v>0</v>
      </c>
      <c r="CO42" s="3">
        <f>MIN((IFERROR($D42-SUM($E42:CM42),0)),(IFERROR(CN$4-SUM(CN$5:CN41),0)))</f>
        <v>0</v>
      </c>
      <c r="CP42" s="3">
        <f>MIN((IFERROR($D42-SUM($E42:CN42),0)),(IFERROR(CO$4-SUM(CO$5:CO41),0)))</f>
        <v>0</v>
      </c>
      <c r="CQ42" s="3">
        <f>MIN((IFERROR($D42-SUM($E42:CO42),0)),(IFERROR(CP$4-SUM(CP$5:CP41),0)))</f>
        <v>0</v>
      </c>
      <c r="CR42" s="3">
        <f>MIN((IFERROR($D42-SUM($E42:CP42),0)),(IFERROR(CQ$4-SUM(CQ$5:CQ41),0)))</f>
        <v>0</v>
      </c>
      <c r="CS42" s="3">
        <f>MIN((IFERROR($D42-SUM($E42:CQ42),0)),(IFERROR(CR$4-SUM(CR$5:CR41),0)))</f>
        <v>0</v>
      </c>
      <c r="CT42" s="3">
        <f>MIN((IFERROR($D42-SUM($E42:CR42),0)),(IFERROR(CS$4-SUM(CS$5:CS41),0)))</f>
        <v>0</v>
      </c>
      <c r="CU42" s="3">
        <f>MIN((IFERROR($D42-SUM($E42:CS42),0)),(IFERROR(CT$4-SUM(CT$5:CT41),0)))</f>
        <v>0</v>
      </c>
      <c r="CV42" s="3">
        <f>MIN((IFERROR($D42-SUM($E42:CT42),0)),(IFERROR(CU$4-SUM(CU$5:CU41),0)))</f>
        <v>0</v>
      </c>
      <c r="CW42" s="3">
        <f>MIN((IFERROR($D42-SUM($E42:CU42),0)),(IFERROR(CV$4-SUM(CV$5:CV41),0)))</f>
        <v>0</v>
      </c>
      <c r="CX42" s="3">
        <f>MIN((IFERROR($D42-SUM($E42:CV42),0)),(IFERROR(CW$4-SUM(CW$5:CW41),0)))</f>
        <v>0</v>
      </c>
      <c r="CY42" s="3">
        <f>MIN((IFERROR($D42-SUM($E42:CW42),0)),(IFERROR(CX$4-SUM(CX$5:CX41),0)))</f>
        <v>0</v>
      </c>
      <c r="CZ42" s="3">
        <f>MIN((IFERROR($D42-SUM($E42:CX42),0)),(IFERROR(CY$4-SUM(CY$5:CY41),0)))</f>
        <v>0</v>
      </c>
      <c r="DA42" s="3">
        <f>MIN((IFERROR($D42-SUM($E42:CY42),0)),(IFERROR(CZ$4-SUM(CZ$5:CZ41),0)))</f>
        <v>0</v>
      </c>
    </row>
    <row r="43" spans="1:105" x14ac:dyDescent="0.25">
      <c r="A43" s="2">
        <f>ROW()-ROW(FIFO[[#Headers],[Ind]])</f>
        <v>38</v>
      </c>
      <c r="B43" s="10" t="str">
        <f t="array" ref="B43">IFERROR(INDEX(Register[Batch],SMALL(IF(Register[IN Token]=Token,Register[Batch],""),FIFO[[#This Row],[Ind]])),"")</f>
        <v/>
      </c>
      <c r="C43" s="50" t="str">
        <f>IFERROR(VLOOKUP(FIFO[[#This Row],[Batch]],Register[],9),"")</f>
        <v/>
      </c>
      <c r="D43" s="11" t="str">
        <f>IF(FIFO[[#This Row],[Batch]]&lt;&gt;"",IFERROR(VLOOKUP(FIFO[[#This Row],[Batch]],Register[],5),""),"")</f>
        <v/>
      </c>
      <c r="F43" s="3">
        <f>MIN((IFERROR($D43-SUM($E43:E43),0)),(IFERROR(F$4-SUM(F$5:F42),0)))</f>
        <v>0</v>
      </c>
      <c r="G43" s="3">
        <f>MIN((IFERROR($D43-SUM($E43:F43),0)),(IFERROR(G$4-SUM(G$5:G42),0)))</f>
        <v>0</v>
      </c>
      <c r="H43" s="3">
        <f>MIN((IFERROR($D43-SUM($E43:G43),0)),(IFERROR(H$4-SUM(H$5:H42),0)))</f>
        <v>0</v>
      </c>
      <c r="I43" s="3">
        <f>MIN((IFERROR($D43-SUM($E43:H43),0)),(IFERROR(I$4-SUM(I$5:I42),0)))</f>
        <v>0</v>
      </c>
      <c r="J43" s="3">
        <f>MIN((IFERROR($D43-SUM($E43:I43),0)),(IFERROR(J$4-SUM(J$5:J42),0)))</f>
        <v>0</v>
      </c>
      <c r="K43" s="3">
        <f>MIN((IFERROR($D43-SUM($E43:J43),0)),(IFERROR(K$4-SUM(K$5:K42),0)))</f>
        <v>0</v>
      </c>
      <c r="L43" s="3">
        <f>MIN((IFERROR($D43-SUM($E43:K43),0)),(IFERROR(L$4-SUM(L$5:L42),0)))</f>
        <v>0</v>
      </c>
      <c r="M43" s="3">
        <f>MIN((IFERROR($D43-SUM($E43:L43),0)),(IFERROR(M$4-SUM(M$5:M42),0)))</f>
        <v>0</v>
      </c>
      <c r="N43" s="3">
        <f>MIN((IFERROR($D43-SUM($E43:L43),0)),(IFERROR(M$4-SUM(M$5:M42),0)))</f>
        <v>0</v>
      </c>
      <c r="O43" s="3">
        <f>MIN((IFERROR($D43-SUM($E43:M43),0)),(IFERROR(N$4-SUM(N$5:N42),0)))</f>
        <v>0</v>
      </c>
      <c r="P43" s="3">
        <f>MIN((IFERROR($D43-SUM($E43:N43),0)),(IFERROR(O$4-SUM(O$5:O42),0)))</f>
        <v>0</v>
      </c>
      <c r="Q43" s="3">
        <f>MIN((IFERROR($D43-SUM($E43:O43),0)),(IFERROR(P$4-SUM(P$5:P42),0)))</f>
        <v>0</v>
      </c>
      <c r="R43" s="3">
        <f>MIN((IFERROR($D43-SUM($E43:P43),0)),(IFERROR(Q$4-SUM(Q$5:Q42),0)))</f>
        <v>0</v>
      </c>
      <c r="S43" s="3">
        <f>MIN((IFERROR($D43-SUM($E43:Q43),0)),(IFERROR(R$4-SUM(R$5:R42),0)))</f>
        <v>0</v>
      </c>
      <c r="T43" s="3">
        <f>MIN((IFERROR($D43-SUM($E43:R43),0)),(IFERROR(S$4-SUM(S$5:S42),0)))</f>
        <v>0</v>
      </c>
      <c r="U43" s="3">
        <f>MIN((IFERROR($D43-SUM($E43:S43),0)),(IFERROR(T$4-SUM(T$5:T42),0)))</f>
        <v>0</v>
      </c>
      <c r="V43" s="3">
        <f>MIN((IFERROR($D43-SUM($E43:T43),0)),(IFERROR(U$4-SUM(U$5:U42),0)))</f>
        <v>0</v>
      </c>
      <c r="W43" s="3">
        <f>MIN((IFERROR($D43-SUM($E43:U43),0)),(IFERROR(V$4-SUM(V$5:V42),0)))</f>
        <v>0</v>
      </c>
      <c r="X43" s="3">
        <f>MIN((IFERROR($D43-SUM($E43:V43),0)),(IFERROR(W$4-SUM(W$5:W42),0)))</f>
        <v>0</v>
      </c>
      <c r="Y43" s="3">
        <f>MIN((IFERROR($D43-SUM($E43:W43),0)),(IFERROR(X$4-SUM(X$5:X42),0)))</f>
        <v>0</v>
      </c>
      <c r="Z43" s="3">
        <f>MIN((IFERROR($D43-SUM($E43:X43),0)),(IFERROR(Y$4-SUM(Y$5:Y42),0)))</f>
        <v>0</v>
      </c>
      <c r="AA43" s="3">
        <f>MIN((IFERROR($D43-SUM($E43:Y43),0)),(IFERROR(Z$4-SUM(Z$5:Z42),0)))</f>
        <v>0</v>
      </c>
      <c r="AB43" s="3">
        <f>MIN((IFERROR($D43-SUM($E43:Z43),0)),(IFERROR(AA$4-SUM(AA$5:AA42),0)))</f>
        <v>0</v>
      </c>
      <c r="AC43" s="3">
        <f>MIN((IFERROR($D43-SUM($E43:AA43),0)),(IFERROR(AB$4-SUM(AB$5:AB42),0)))</f>
        <v>0</v>
      </c>
      <c r="AD43" s="3">
        <f>MIN((IFERROR($D43-SUM($E43:AB43),0)),(IFERROR(AC$4-SUM(AC$5:AC42),0)))</f>
        <v>0</v>
      </c>
      <c r="AE43" s="3">
        <f>MIN((IFERROR($D43-SUM($E43:AC43),0)),(IFERROR(AD$4-SUM(AD$5:AD42),0)))</f>
        <v>0</v>
      </c>
      <c r="AF43" s="3">
        <f>MIN((IFERROR($D43-SUM($E43:AD43),0)),(IFERROR(AE$4-SUM(AE$5:AE42),0)))</f>
        <v>0</v>
      </c>
      <c r="AG43" s="3">
        <f>MIN((IFERROR($D43-SUM($E43:AE43),0)),(IFERROR(AF$4-SUM(AF$5:AF42),0)))</f>
        <v>0</v>
      </c>
      <c r="AH43" s="3">
        <f>MIN((IFERROR($D43-SUM($E43:AF43),0)),(IFERROR(AG$4-SUM(AG$5:AG42),0)))</f>
        <v>0</v>
      </c>
      <c r="AI43" s="3">
        <f>MIN((IFERROR($D43-SUM($E43:AG43),0)),(IFERROR(AH$4-SUM(AH$5:AH42),0)))</f>
        <v>0</v>
      </c>
      <c r="AJ43" s="3">
        <f>MIN((IFERROR($D43-SUM($E43:AH43),0)),(IFERROR(AI$4-SUM(AI$5:AI42),0)))</f>
        <v>0</v>
      </c>
      <c r="AK43" s="3">
        <f>MIN((IFERROR($D43-SUM($E43:AI43),0)),(IFERROR(AJ$4-SUM(AJ$5:AJ42),0)))</f>
        <v>0</v>
      </c>
      <c r="AL43" s="3">
        <f>MIN((IFERROR($D43-SUM($E43:AJ43),0)),(IFERROR(AK$4-SUM(AK$5:AK42),0)))</f>
        <v>0</v>
      </c>
      <c r="AM43" s="3">
        <f>MIN((IFERROR($D43-SUM($E43:AK43),0)),(IFERROR(AL$4-SUM(AL$5:AL42),0)))</f>
        <v>0</v>
      </c>
      <c r="AN43" s="3">
        <f>MIN((IFERROR($D43-SUM($E43:AL43),0)),(IFERROR(AM$4-SUM(AM$5:AM42),0)))</f>
        <v>0</v>
      </c>
      <c r="AO43" s="3">
        <f>MIN((IFERROR($D43-SUM($E43:AM43),0)),(IFERROR(AN$4-SUM(AN$5:AN42),0)))</f>
        <v>0</v>
      </c>
      <c r="AP43" s="3">
        <f>MIN((IFERROR($D43-SUM($E43:AN43),0)),(IFERROR(AO$4-SUM(AO$5:AO42),0)))</f>
        <v>0</v>
      </c>
      <c r="AQ43" s="3">
        <f>MIN((IFERROR($D43-SUM($E43:AO43),0)),(IFERROR(AP$4-SUM(AP$5:AP42),0)))</f>
        <v>0</v>
      </c>
      <c r="AR43" s="3">
        <f>MIN((IFERROR($D43-SUM($E43:AP43),0)),(IFERROR(AQ$4-SUM(AQ$5:AQ42),0)))</f>
        <v>0</v>
      </c>
      <c r="AS43" s="3">
        <f>MIN((IFERROR($D43-SUM($E43:AQ43),0)),(IFERROR(AR$4-SUM(AR$5:AR42),0)))</f>
        <v>0</v>
      </c>
      <c r="AT43" s="3">
        <f>MIN((IFERROR($D43-SUM($E43:AR43),0)),(IFERROR(AS$4-SUM(AS$5:AS42),0)))</f>
        <v>0</v>
      </c>
      <c r="AU43" s="3">
        <f>MIN((IFERROR($D43-SUM($E43:AS43),0)),(IFERROR(AT$4-SUM(AT$5:AT42),0)))</f>
        <v>0</v>
      </c>
      <c r="AV43" s="3">
        <f>MIN((IFERROR($D43-SUM($E43:AT43),0)),(IFERROR(AU$4-SUM(AU$5:AU42),0)))</f>
        <v>0</v>
      </c>
      <c r="AW43" s="3">
        <f>MIN((IFERROR($D43-SUM($E43:AU43),0)),(IFERROR(AV$4-SUM(AV$5:AV42),0)))</f>
        <v>0</v>
      </c>
      <c r="AX43" s="3">
        <f>MIN((IFERROR($D43-SUM($E43:AV43),0)),(IFERROR(AW$4-SUM(AW$5:AW42),0)))</f>
        <v>0</v>
      </c>
      <c r="AY43" s="3">
        <f>MIN((IFERROR($D43-SUM($E43:AW43),0)),(IFERROR(AX$4-SUM(AX$5:AX42),0)))</f>
        <v>0</v>
      </c>
      <c r="AZ43" s="3">
        <f>MIN((IFERROR($D43-SUM($E43:AX43),0)),(IFERROR(AY$4-SUM(AY$5:AY42),0)))</f>
        <v>0</v>
      </c>
      <c r="BA43" s="3">
        <f>MIN((IFERROR($D43-SUM($E43:AY43),0)),(IFERROR(AZ$4-SUM(AZ$5:AZ42),0)))</f>
        <v>0</v>
      </c>
      <c r="BB43" s="3">
        <f>MIN((IFERROR($D43-SUM($E43:AZ43),0)),(IFERROR(BA$4-SUM(BA$5:BA42),0)))</f>
        <v>0</v>
      </c>
      <c r="BC43" s="3">
        <f>MIN((IFERROR($D43-SUM($E43:BA43),0)),(IFERROR(BB$4-SUM(BB$5:BB42),0)))</f>
        <v>0</v>
      </c>
      <c r="BD43" s="3">
        <f>MIN((IFERROR($D43-SUM($E43:BB43),0)),(IFERROR(BC$4-SUM(BC$5:BC42),0)))</f>
        <v>0</v>
      </c>
      <c r="BE43" s="3">
        <f>MIN((IFERROR($D43-SUM($E43:BC43),0)),(IFERROR(BD$4-SUM(BD$5:BD42),0)))</f>
        <v>0</v>
      </c>
      <c r="BF43" s="3">
        <f>MIN((IFERROR($D43-SUM($E43:BD43),0)),(IFERROR(BE$4-SUM(BE$5:BE42),0)))</f>
        <v>0</v>
      </c>
      <c r="BG43" s="3">
        <f>MIN((IFERROR($D43-SUM($E43:BE43),0)),(IFERROR(BF$4-SUM(BF$5:BF42),0)))</f>
        <v>0</v>
      </c>
      <c r="BH43" s="3">
        <f>MIN((IFERROR($D43-SUM($E43:BF43),0)),(IFERROR(BG$4-SUM(BG$5:BG42),0)))</f>
        <v>0</v>
      </c>
      <c r="BI43" s="3">
        <f>MIN((IFERROR($D43-SUM($E43:BG43),0)),(IFERROR(BH$4-SUM(BH$5:BH42),0)))</f>
        <v>0</v>
      </c>
      <c r="BJ43" s="3">
        <f>MIN((IFERROR($D43-SUM($E43:BH43),0)),(IFERROR(BI$4-SUM(BI$5:BI42),0)))</f>
        <v>0</v>
      </c>
      <c r="BK43" s="3">
        <f>MIN((IFERROR($D43-SUM($E43:BI43),0)),(IFERROR(BJ$4-SUM(BJ$5:BJ42),0)))</f>
        <v>0</v>
      </c>
      <c r="BL43" s="3">
        <f>MIN((IFERROR($D43-SUM($E43:BJ43),0)),(IFERROR(BK$4-SUM(BK$5:BK42),0)))</f>
        <v>0</v>
      </c>
      <c r="BM43" s="3">
        <f>MIN((IFERROR($D43-SUM($E43:BK43),0)),(IFERROR(BL$4-SUM(BL$5:BL42),0)))</f>
        <v>0</v>
      </c>
      <c r="BN43" s="3">
        <f>MIN((IFERROR($D43-SUM($E43:BL43),0)),(IFERROR(BM$4-SUM(BM$5:BM42),0)))</f>
        <v>0</v>
      </c>
      <c r="BO43" s="3">
        <f>MIN((IFERROR($D43-SUM($E43:BM43),0)),(IFERROR(BN$4-SUM(BN$5:BN42),0)))</f>
        <v>0</v>
      </c>
      <c r="BP43" s="3">
        <f>MIN((IFERROR($D43-SUM($E43:BN43),0)),(IFERROR(BO$4-SUM(BO$5:BO42),0)))</f>
        <v>0</v>
      </c>
      <c r="BQ43" s="3">
        <f>MIN((IFERROR($D43-SUM($E43:BO43),0)),(IFERROR(BP$4-SUM(BP$5:BP42),0)))</f>
        <v>0</v>
      </c>
      <c r="BR43" s="3">
        <f>MIN((IFERROR($D43-SUM($E43:BP43),0)),(IFERROR(BQ$4-SUM(BQ$5:BQ42),0)))</f>
        <v>0</v>
      </c>
      <c r="BS43" s="3">
        <f>MIN((IFERROR($D43-SUM($E43:BQ43),0)),(IFERROR(BR$4-SUM(BR$5:BR42),0)))</f>
        <v>0</v>
      </c>
      <c r="BT43" s="3">
        <f>MIN((IFERROR($D43-SUM($E43:BR43),0)),(IFERROR(BS$4-SUM(BS$5:BS42),0)))</f>
        <v>0</v>
      </c>
      <c r="BU43" s="3">
        <f>MIN((IFERROR($D43-SUM($E43:BS43),0)),(IFERROR(BT$4-SUM(BT$5:BT42),0)))</f>
        <v>0</v>
      </c>
      <c r="BV43" s="3">
        <f>MIN((IFERROR($D43-SUM($E43:BT43),0)),(IFERROR(BU$4-SUM(BU$5:BU42),0)))</f>
        <v>0</v>
      </c>
      <c r="BW43" s="3">
        <f>MIN((IFERROR($D43-SUM($E43:BU43),0)),(IFERROR(BV$4-SUM(BV$5:BV42),0)))</f>
        <v>0</v>
      </c>
      <c r="BX43" s="3">
        <f>MIN((IFERROR($D43-SUM($E43:BV43),0)),(IFERROR(BW$4-SUM(BW$5:BW42),0)))</f>
        <v>0</v>
      </c>
      <c r="BY43" s="3">
        <f>MIN((IFERROR($D43-SUM($E43:BW43),0)),(IFERROR(BX$4-SUM(BX$5:BX42),0)))</f>
        <v>0</v>
      </c>
      <c r="BZ43" s="3">
        <f>MIN((IFERROR($D43-SUM($E43:BX43),0)),(IFERROR(BY$4-SUM(BY$5:BY42),0)))</f>
        <v>0</v>
      </c>
      <c r="CA43" s="3">
        <f>MIN((IFERROR($D43-SUM($E43:BY43),0)),(IFERROR(BZ$4-SUM(BZ$5:BZ42),0)))</f>
        <v>0</v>
      </c>
      <c r="CB43" s="3">
        <f>MIN((IFERROR($D43-SUM($E43:BZ43),0)),(IFERROR(CA$4-SUM(CA$5:CA42),0)))</f>
        <v>0</v>
      </c>
      <c r="CC43" s="3">
        <f>MIN((IFERROR($D43-SUM($E43:CA43),0)),(IFERROR(CB$4-SUM(CB$5:CB42),0)))</f>
        <v>0</v>
      </c>
      <c r="CD43" s="3">
        <f>MIN((IFERROR($D43-SUM($E43:CB43),0)),(IFERROR(CC$4-SUM(CC$5:CC42),0)))</f>
        <v>0</v>
      </c>
      <c r="CE43" s="3">
        <f>MIN((IFERROR($D43-SUM($E43:CC43),0)),(IFERROR(CD$4-SUM(CD$5:CD42),0)))</f>
        <v>0</v>
      </c>
      <c r="CF43" s="3">
        <f>MIN((IFERROR($D43-SUM($E43:CD43),0)),(IFERROR(CE$4-SUM(CE$5:CE42),0)))</f>
        <v>0</v>
      </c>
      <c r="CG43" s="3">
        <f>MIN((IFERROR($D43-SUM($E43:CE43),0)),(IFERROR(CF$4-SUM(CF$5:CF42),0)))</f>
        <v>0</v>
      </c>
      <c r="CH43" s="3">
        <f>MIN((IFERROR($D43-SUM($E43:CF43),0)),(IFERROR(CG$4-SUM(CG$5:CG42),0)))</f>
        <v>0</v>
      </c>
      <c r="CI43" s="3">
        <f>MIN((IFERROR($D43-SUM($E43:CG43),0)),(IFERROR(CH$4-SUM(CH$5:CH42),0)))</f>
        <v>0</v>
      </c>
      <c r="CJ43" s="3">
        <f>MIN((IFERROR($D43-SUM($E43:CH43),0)),(IFERROR(CI$4-SUM(CI$5:CI42),0)))</f>
        <v>0</v>
      </c>
      <c r="CK43" s="3">
        <f>MIN((IFERROR($D43-SUM($E43:CI43),0)),(IFERROR(CJ$4-SUM(CJ$5:CJ42),0)))</f>
        <v>0</v>
      </c>
      <c r="CL43" s="3">
        <f>MIN((IFERROR($D43-SUM($E43:CJ43),0)),(IFERROR(CK$4-SUM(CK$5:CK42),0)))</f>
        <v>0</v>
      </c>
      <c r="CM43" s="3">
        <f>MIN((IFERROR($D43-SUM($E43:CK43),0)),(IFERROR(CL$4-SUM(CL$5:CL42),0)))</f>
        <v>0</v>
      </c>
      <c r="CN43" s="3">
        <f>MIN((IFERROR($D43-SUM($E43:CL43),0)),(IFERROR(CM$4-SUM(CM$5:CM42),0)))</f>
        <v>0</v>
      </c>
      <c r="CO43" s="3">
        <f>MIN((IFERROR($D43-SUM($E43:CM43),0)),(IFERROR(CN$4-SUM(CN$5:CN42),0)))</f>
        <v>0</v>
      </c>
      <c r="CP43" s="3">
        <f>MIN((IFERROR($D43-SUM($E43:CN43),0)),(IFERROR(CO$4-SUM(CO$5:CO42),0)))</f>
        <v>0</v>
      </c>
      <c r="CQ43" s="3">
        <f>MIN((IFERROR($D43-SUM($E43:CO43),0)),(IFERROR(CP$4-SUM(CP$5:CP42),0)))</f>
        <v>0</v>
      </c>
      <c r="CR43" s="3">
        <f>MIN((IFERROR($D43-SUM($E43:CP43),0)),(IFERROR(CQ$4-SUM(CQ$5:CQ42),0)))</f>
        <v>0</v>
      </c>
      <c r="CS43" s="3">
        <f>MIN((IFERROR($D43-SUM($E43:CQ43),0)),(IFERROR(CR$4-SUM(CR$5:CR42),0)))</f>
        <v>0</v>
      </c>
      <c r="CT43" s="3">
        <f>MIN((IFERROR($D43-SUM($E43:CR43),0)),(IFERROR(CS$4-SUM(CS$5:CS42),0)))</f>
        <v>0</v>
      </c>
      <c r="CU43" s="3">
        <f>MIN((IFERROR($D43-SUM($E43:CS43),0)),(IFERROR(CT$4-SUM(CT$5:CT42),0)))</f>
        <v>0</v>
      </c>
      <c r="CV43" s="3">
        <f>MIN((IFERROR($D43-SUM($E43:CT43),0)),(IFERROR(CU$4-SUM(CU$5:CU42),0)))</f>
        <v>0</v>
      </c>
      <c r="CW43" s="3">
        <f>MIN((IFERROR($D43-SUM($E43:CU43),0)),(IFERROR(CV$4-SUM(CV$5:CV42),0)))</f>
        <v>0</v>
      </c>
      <c r="CX43" s="3">
        <f>MIN((IFERROR($D43-SUM($E43:CV43),0)),(IFERROR(CW$4-SUM(CW$5:CW42),0)))</f>
        <v>0</v>
      </c>
      <c r="CY43" s="3">
        <f>MIN((IFERROR($D43-SUM($E43:CW43),0)),(IFERROR(CX$4-SUM(CX$5:CX42),0)))</f>
        <v>0</v>
      </c>
      <c r="CZ43" s="3">
        <f>MIN((IFERROR($D43-SUM($E43:CX43),0)),(IFERROR(CY$4-SUM(CY$5:CY42),0)))</f>
        <v>0</v>
      </c>
      <c r="DA43" s="3">
        <f>MIN((IFERROR($D43-SUM($E43:CY43),0)),(IFERROR(CZ$4-SUM(CZ$5:CZ42),0)))</f>
        <v>0</v>
      </c>
    </row>
    <row r="44" spans="1:105" x14ac:dyDescent="0.25">
      <c r="A44" s="2">
        <f>ROW()-ROW(FIFO[[#Headers],[Ind]])</f>
        <v>39</v>
      </c>
      <c r="B44" s="10" t="str">
        <f t="array" ref="B44">IFERROR(INDEX(Register[Batch],SMALL(IF(Register[IN Token]=Token,Register[Batch],""),FIFO[[#This Row],[Ind]])),"")</f>
        <v/>
      </c>
      <c r="C44" s="50" t="str">
        <f>IFERROR(VLOOKUP(FIFO[[#This Row],[Batch]],Register[],9),"")</f>
        <v/>
      </c>
      <c r="D44" s="11" t="str">
        <f>IF(FIFO[[#This Row],[Batch]]&lt;&gt;"",IFERROR(VLOOKUP(FIFO[[#This Row],[Batch]],Register[],5),""),"")</f>
        <v/>
      </c>
      <c r="F44" s="3">
        <f>MIN((IFERROR($D44-SUM($E44:E44),0)),(IFERROR(F$4-SUM(F$5:F43),0)))</f>
        <v>0</v>
      </c>
      <c r="G44" s="3">
        <f>MIN((IFERROR($D44-SUM($E44:F44),0)),(IFERROR(G$4-SUM(G$5:G43),0)))</f>
        <v>0</v>
      </c>
      <c r="H44" s="3">
        <f>MIN((IFERROR($D44-SUM($E44:G44),0)),(IFERROR(H$4-SUM(H$5:H43),0)))</f>
        <v>0</v>
      </c>
      <c r="I44" s="3">
        <f>MIN((IFERROR($D44-SUM($E44:H44),0)),(IFERROR(I$4-SUM(I$5:I43),0)))</f>
        <v>0</v>
      </c>
      <c r="J44" s="3">
        <f>MIN((IFERROR($D44-SUM($E44:I44),0)),(IFERROR(J$4-SUM(J$5:J43),0)))</f>
        <v>0</v>
      </c>
      <c r="K44" s="3">
        <f>MIN((IFERROR($D44-SUM($E44:J44),0)),(IFERROR(K$4-SUM(K$5:K43),0)))</f>
        <v>0</v>
      </c>
      <c r="L44" s="3">
        <f>MIN((IFERROR($D44-SUM($E44:K44),0)),(IFERROR(L$4-SUM(L$5:L43),0)))</f>
        <v>0</v>
      </c>
      <c r="M44" s="3">
        <f>MIN((IFERROR($D44-SUM($E44:L44),0)),(IFERROR(M$4-SUM(M$5:M43),0)))</f>
        <v>0</v>
      </c>
      <c r="N44" s="3">
        <f>MIN((IFERROR($D44-SUM($E44:L44),0)),(IFERROR(M$4-SUM(M$5:M43),0)))</f>
        <v>0</v>
      </c>
      <c r="O44" s="3">
        <f>MIN((IFERROR($D44-SUM($E44:M44),0)),(IFERROR(N$4-SUM(N$5:N43),0)))</f>
        <v>0</v>
      </c>
      <c r="P44" s="3">
        <f>MIN((IFERROR($D44-SUM($E44:N44),0)),(IFERROR(O$4-SUM(O$5:O43),0)))</f>
        <v>0</v>
      </c>
      <c r="Q44" s="3">
        <f>MIN((IFERROR($D44-SUM($E44:O44),0)),(IFERROR(P$4-SUM(P$5:P43),0)))</f>
        <v>0</v>
      </c>
      <c r="R44" s="3">
        <f>MIN((IFERROR($D44-SUM($E44:P44),0)),(IFERROR(Q$4-SUM(Q$5:Q43),0)))</f>
        <v>0</v>
      </c>
      <c r="S44" s="3">
        <f>MIN((IFERROR($D44-SUM($E44:Q44),0)),(IFERROR(R$4-SUM(R$5:R43),0)))</f>
        <v>0</v>
      </c>
      <c r="T44" s="3">
        <f>MIN((IFERROR($D44-SUM($E44:R44),0)),(IFERROR(S$4-SUM(S$5:S43),0)))</f>
        <v>0</v>
      </c>
      <c r="U44" s="3">
        <f>MIN((IFERROR($D44-SUM($E44:S44),0)),(IFERROR(T$4-SUM(T$5:T43),0)))</f>
        <v>0</v>
      </c>
      <c r="V44" s="3">
        <f>MIN((IFERROR($D44-SUM($E44:T44),0)),(IFERROR(U$4-SUM(U$5:U43),0)))</f>
        <v>0</v>
      </c>
      <c r="W44" s="3">
        <f>MIN((IFERROR($D44-SUM($E44:U44),0)),(IFERROR(V$4-SUM(V$5:V43),0)))</f>
        <v>0</v>
      </c>
      <c r="X44" s="3">
        <f>MIN((IFERROR($D44-SUM($E44:V44),0)),(IFERROR(W$4-SUM(W$5:W43),0)))</f>
        <v>0</v>
      </c>
      <c r="Y44" s="3">
        <f>MIN((IFERROR($D44-SUM($E44:W44),0)),(IFERROR(X$4-SUM(X$5:X43),0)))</f>
        <v>0</v>
      </c>
      <c r="Z44" s="3">
        <f>MIN((IFERROR($D44-SUM($E44:X44),0)),(IFERROR(Y$4-SUM(Y$5:Y43),0)))</f>
        <v>0</v>
      </c>
      <c r="AA44" s="3">
        <f>MIN((IFERROR($D44-SUM($E44:Y44),0)),(IFERROR(Z$4-SUM(Z$5:Z43),0)))</f>
        <v>0</v>
      </c>
      <c r="AB44" s="3">
        <f>MIN((IFERROR($D44-SUM($E44:Z44),0)),(IFERROR(AA$4-SUM(AA$5:AA43),0)))</f>
        <v>0</v>
      </c>
      <c r="AC44" s="3">
        <f>MIN((IFERROR($D44-SUM($E44:AA44),0)),(IFERROR(AB$4-SUM(AB$5:AB43),0)))</f>
        <v>0</v>
      </c>
      <c r="AD44" s="3">
        <f>MIN((IFERROR($D44-SUM($E44:AB44),0)),(IFERROR(AC$4-SUM(AC$5:AC43),0)))</f>
        <v>0</v>
      </c>
      <c r="AE44" s="3">
        <f>MIN((IFERROR($D44-SUM($E44:AC44),0)),(IFERROR(AD$4-SUM(AD$5:AD43),0)))</f>
        <v>0</v>
      </c>
      <c r="AF44" s="3">
        <f>MIN((IFERROR($D44-SUM($E44:AD44),0)),(IFERROR(AE$4-SUM(AE$5:AE43),0)))</f>
        <v>0</v>
      </c>
      <c r="AG44" s="3">
        <f>MIN((IFERROR($D44-SUM($E44:AE44),0)),(IFERROR(AF$4-SUM(AF$5:AF43),0)))</f>
        <v>0</v>
      </c>
      <c r="AH44" s="3">
        <f>MIN((IFERROR($D44-SUM($E44:AF44),0)),(IFERROR(AG$4-SUM(AG$5:AG43),0)))</f>
        <v>0</v>
      </c>
      <c r="AI44" s="3">
        <f>MIN((IFERROR($D44-SUM($E44:AG44),0)),(IFERROR(AH$4-SUM(AH$5:AH43),0)))</f>
        <v>0</v>
      </c>
      <c r="AJ44" s="3">
        <f>MIN((IFERROR($D44-SUM($E44:AH44),0)),(IFERROR(AI$4-SUM(AI$5:AI43),0)))</f>
        <v>0</v>
      </c>
      <c r="AK44" s="3">
        <f>MIN((IFERROR($D44-SUM($E44:AI44),0)),(IFERROR(AJ$4-SUM(AJ$5:AJ43),0)))</f>
        <v>0</v>
      </c>
      <c r="AL44" s="3">
        <f>MIN((IFERROR($D44-SUM($E44:AJ44),0)),(IFERROR(AK$4-SUM(AK$5:AK43),0)))</f>
        <v>0</v>
      </c>
      <c r="AM44" s="3">
        <f>MIN((IFERROR($D44-SUM($E44:AK44),0)),(IFERROR(AL$4-SUM(AL$5:AL43),0)))</f>
        <v>0</v>
      </c>
      <c r="AN44" s="3">
        <f>MIN((IFERROR($D44-SUM($E44:AL44),0)),(IFERROR(AM$4-SUM(AM$5:AM43),0)))</f>
        <v>0</v>
      </c>
      <c r="AO44" s="3">
        <f>MIN((IFERROR($D44-SUM($E44:AM44),0)),(IFERROR(AN$4-SUM(AN$5:AN43),0)))</f>
        <v>0</v>
      </c>
      <c r="AP44" s="3">
        <f>MIN((IFERROR($D44-SUM($E44:AN44),0)),(IFERROR(AO$4-SUM(AO$5:AO43),0)))</f>
        <v>0</v>
      </c>
      <c r="AQ44" s="3">
        <f>MIN((IFERROR($D44-SUM($E44:AO44),0)),(IFERROR(AP$4-SUM(AP$5:AP43),0)))</f>
        <v>0</v>
      </c>
      <c r="AR44" s="3">
        <f>MIN((IFERROR($D44-SUM($E44:AP44),0)),(IFERROR(AQ$4-SUM(AQ$5:AQ43),0)))</f>
        <v>0</v>
      </c>
      <c r="AS44" s="3">
        <f>MIN((IFERROR($D44-SUM($E44:AQ44),0)),(IFERROR(AR$4-SUM(AR$5:AR43),0)))</f>
        <v>0</v>
      </c>
      <c r="AT44" s="3">
        <f>MIN((IFERROR($D44-SUM($E44:AR44),0)),(IFERROR(AS$4-SUM(AS$5:AS43),0)))</f>
        <v>0</v>
      </c>
      <c r="AU44" s="3">
        <f>MIN((IFERROR($D44-SUM($E44:AS44),0)),(IFERROR(AT$4-SUM(AT$5:AT43),0)))</f>
        <v>0</v>
      </c>
      <c r="AV44" s="3">
        <f>MIN((IFERROR($D44-SUM($E44:AT44),0)),(IFERROR(AU$4-SUM(AU$5:AU43),0)))</f>
        <v>0</v>
      </c>
      <c r="AW44" s="3">
        <f>MIN((IFERROR($D44-SUM($E44:AU44),0)),(IFERROR(AV$4-SUM(AV$5:AV43),0)))</f>
        <v>0</v>
      </c>
      <c r="AX44" s="3">
        <f>MIN((IFERROR($D44-SUM($E44:AV44),0)),(IFERROR(AW$4-SUM(AW$5:AW43),0)))</f>
        <v>0</v>
      </c>
      <c r="AY44" s="3">
        <f>MIN((IFERROR($D44-SUM($E44:AW44),0)),(IFERROR(AX$4-SUM(AX$5:AX43),0)))</f>
        <v>0</v>
      </c>
      <c r="AZ44" s="3">
        <f>MIN((IFERROR($D44-SUM($E44:AX44),0)),(IFERROR(AY$4-SUM(AY$5:AY43),0)))</f>
        <v>0</v>
      </c>
      <c r="BA44" s="3">
        <f>MIN((IFERROR($D44-SUM($E44:AY44),0)),(IFERROR(AZ$4-SUM(AZ$5:AZ43),0)))</f>
        <v>0</v>
      </c>
      <c r="BB44" s="3">
        <f>MIN((IFERROR($D44-SUM($E44:AZ44),0)),(IFERROR(BA$4-SUM(BA$5:BA43),0)))</f>
        <v>0</v>
      </c>
      <c r="BC44" s="3">
        <f>MIN((IFERROR($D44-SUM($E44:BA44),0)),(IFERROR(BB$4-SUM(BB$5:BB43),0)))</f>
        <v>0</v>
      </c>
      <c r="BD44" s="3">
        <f>MIN((IFERROR($D44-SUM($E44:BB44),0)),(IFERROR(BC$4-SUM(BC$5:BC43),0)))</f>
        <v>0</v>
      </c>
      <c r="BE44" s="3">
        <f>MIN((IFERROR($D44-SUM($E44:BC44),0)),(IFERROR(BD$4-SUM(BD$5:BD43),0)))</f>
        <v>0</v>
      </c>
      <c r="BF44" s="3">
        <f>MIN((IFERROR($D44-SUM($E44:BD44),0)),(IFERROR(BE$4-SUM(BE$5:BE43),0)))</f>
        <v>0</v>
      </c>
      <c r="BG44" s="3">
        <f>MIN((IFERROR($D44-SUM($E44:BE44),0)),(IFERROR(BF$4-SUM(BF$5:BF43),0)))</f>
        <v>0</v>
      </c>
      <c r="BH44" s="3">
        <f>MIN((IFERROR($D44-SUM($E44:BF44),0)),(IFERROR(BG$4-SUM(BG$5:BG43),0)))</f>
        <v>0</v>
      </c>
      <c r="BI44" s="3">
        <f>MIN((IFERROR($D44-SUM($E44:BG44),0)),(IFERROR(BH$4-SUM(BH$5:BH43),0)))</f>
        <v>0</v>
      </c>
      <c r="BJ44" s="3">
        <f>MIN((IFERROR($D44-SUM($E44:BH44),0)),(IFERROR(BI$4-SUM(BI$5:BI43),0)))</f>
        <v>0</v>
      </c>
      <c r="BK44" s="3">
        <f>MIN((IFERROR($D44-SUM($E44:BI44),0)),(IFERROR(BJ$4-SUM(BJ$5:BJ43),0)))</f>
        <v>0</v>
      </c>
      <c r="BL44" s="3">
        <f>MIN((IFERROR($D44-SUM($E44:BJ44),0)),(IFERROR(BK$4-SUM(BK$5:BK43),0)))</f>
        <v>0</v>
      </c>
      <c r="BM44" s="3">
        <f>MIN((IFERROR($D44-SUM($E44:BK44),0)),(IFERROR(BL$4-SUM(BL$5:BL43),0)))</f>
        <v>0</v>
      </c>
      <c r="BN44" s="3">
        <f>MIN((IFERROR($D44-SUM($E44:BL44),0)),(IFERROR(BM$4-SUM(BM$5:BM43),0)))</f>
        <v>0</v>
      </c>
      <c r="BO44" s="3">
        <f>MIN((IFERROR($D44-SUM($E44:BM44),0)),(IFERROR(BN$4-SUM(BN$5:BN43),0)))</f>
        <v>0</v>
      </c>
      <c r="BP44" s="3">
        <f>MIN((IFERROR($D44-SUM($E44:BN44),0)),(IFERROR(BO$4-SUM(BO$5:BO43),0)))</f>
        <v>0</v>
      </c>
      <c r="BQ44" s="3">
        <f>MIN((IFERROR($D44-SUM($E44:BO44),0)),(IFERROR(BP$4-SUM(BP$5:BP43),0)))</f>
        <v>0</v>
      </c>
      <c r="BR44" s="3">
        <f>MIN((IFERROR($D44-SUM($E44:BP44),0)),(IFERROR(BQ$4-SUM(BQ$5:BQ43),0)))</f>
        <v>0</v>
      </c>
      <c r="BS44" s="3">
        <f>MIN((IFERROR($D44-SUM($E44:BQ44),0)),(IFERROR(BR$4-SUM(BR$5:BR43),0)))</f>
        <v>0</v>
      </c>
      <c r="BT44" s="3">
        <f>MIN((IFERROR($D44-SUM($E44:BR44),0)),(IFERROR(BS$4-SUM(BS$5:BS43),0)))</f>
        <v>0</v>
      </c>
      <c r="BU44" s="3">
        <f>MIN((IFERROR($D44-SUM($E44:BS44),0)),(IFERROR(BT$4-SUM(BT$5:BT43),0)))</f>
        <v>0</v>
      </c>
      <c r="BV44" s="3">
        <f>MIN((IFERROR($D44-SUM($E44:BT44),0)),(IFERROR(BU$4-SUM(BU$5:BU43),0)))</f>
        <v>0</v>
      </c>
      <c r="BW44" s="3">
        <f>MIN((IFERROR($D44-SUM($E44:BU44),0)),(IFERROR(BV$4-SUM(BV$5:BV43),0)))</f>
        <v>0</v>
      </c>
      <c r="BX44" s="3">
        <f>MIN((IFERROR($D44-SUM($E44:BV44),0)),(IFERROR(BW$4-SUM(BW$5:BW43),0)))</f>
        <v>0</v>
      </c>
      <c r="BY44" s="3">
        <f>MIN((IFERROR($D44-SUM($E44:BW44),0)),(IFERROR(BX$4-SUM(BX$5:BX43),0)))</f>
        <v>0</v>
      </c>
      <c r="BZ44" s="3">
        <f>MIN((IFERROR($D44-SUM($E44:BX44),0)),(IFERROR(BY$4-SUM(BY$5:BY43),0)))</f>
        <v>0</v>
      </c>
      <c r="CA44" s="3">
        <f>MIN((IFERROR($D44-SUM($E44:BY44),0)),(IFERROR(BZ$4-SUM(BZ$5:BZ43),0)))</f>
        <v>0</v>
      </c>
      <c r="CB44" s="3">
        <f>MIN((IFERROR($D44-SUM($E44:BZ44),0)),(IFERROR(CA$4-SUM(CA$5:CA43),0)))</f>
        <v>0</v>
      </c>
      <c r="CC44" s="3">
        <f>MIN((IFERROR($D44-SUM($E44:CA44),0)),(IFERROR(CB$4-SUM(CB$5:CB43),0)))</f>
        <v>0</v>
      </c>
      <c r="CD44" s="3">
        <f>MIN((IFERROR($D44-SUM($E44:CB44),0)),(IFERROR(CC$4-SUM(CC$5:CC43),0)))</f>
        <v>0</v>
      </c>
      <c r="CE44" s="3">
        <f>MIN((IFERROR($D44-SUM($E44:CC44),0)),(IFERROR(CD$4-SUM(CD$5:CD43),0)))</f>
        <v>0</v>
      </c>
      <c r="CF44" s="3">
        <f>MIN((IFERROR($D44-SUM($E44:CD44),0)),(IFERROR(CE$4-SUM(CE$5:CE43),0)))</f>
        <v>0</v>
      </c>
      <c r="CG44" s="3">
        <f>MIN((IFERROR($D44-SUM($E44:CE44),0)),(IFERROR(CF$4-SUM(CF$5:CF43),0)))</f>
        <v>0</v>
      </c>
      <c r="CH44" s="3">
        <f>MIN((IFERROR($D44-SUM($E44:CF44),0)),(IFERROR(CG$4-SUM(CG$5:CG43),0)))</f>
        <v>0</v>
      </c>
      <c r="CI44" s="3">
        <f>MIN((IFERROR($D44-SUM($E44:CG44),0)),(IFERROR(CH$4-SUM(CH$5:CH43),0)))</f>
        <v>0</v>
      </c>
      <c r="CJ44" s="3">
        <f>MIN((IFERROR($D44-SUM($E44:CH44),0)),(IFERROR(CI$4-SUM(CI$5:CI43),0)))</f>
        <v>0</v>
      </c>
      <c r="CK44" s="3">
        <f>MIN((IFERROR($D44-SUM($E44:CI44),0)),(IFERROR(CJ$4-SUM(CJ$5:CJ43),0)))</f>
        <v>0</v>
      </c>
      <c r="CL44" s="3">
        <f>MIN((IFERROR($D44-SUM($E44:CJ44),0)),(IFERROR(CK$4-SUM(CK$5:CK43),0)))</f>
        <v>0</v>
      </c>
      <c r="CM44" s="3">
        <f>MIN((IFERROR($D44-SUM($E44:CK44),0)),(IFERROR(CL$4-SUM(CL$5:CL43),0)))</f>
        <v>0</v>
      </c>
      <c r="CN44" s="3">
        <f>MIN((IFERROR($D44-SUM($E44:CL44),0)),(IFERROR(CM$4-SUM(CM$5:CM43),0)))</f>
        <v>0</v>
      </c>
      <c r="CO44" s="3">
        <f>MIN((IFERROR($D44-SUM($E44:CM44),0)),(IFERROR(CN$4-SUM(CN$5:CN43),0)))</f>
        <v>0</v>
      </c>
      <c r="CP44" s="3">
        <f>MIN((IFERROR($D44-SUM($E44:CN44),0)),(IFERROR(CO$4-SUM(CO$5:CO43),0)))</f>
        <v>0</v>
      </c>
      <c r="CQ44" s="3">
        <f>MIN((IFERROR($D44-SUM($E44:CO44),0)),(IFERROR(CP$4-SUM(CP$5:CP43),0)))</f>
        <v>0</v>
      </c>
      <c r="CR44" s="3">
        <f>MIN((IFERROR($D44-SUM($E44:CP44),0)),(IFERROR(CQ$4-SUM(CQ$5:CQ43),0)))</f>
        <v>0</v>
      </c>
      <c r="CS44" s="3">
        <f>MIN((IFERROR($D44-SUM($E44:CQ44),0)),(IFERROR(CR$4-SUM(CR$5:CR43),0)))</f>
        <v>0</v>
      </c>
      <c r="CT44" s="3">
        <f>MIN((IFERROR($D44-SUM($E44:CR44),0)),(IFERROR(CS$4-SUM(CS$5:CS43),0)))</f>
        <v>0</v>
      </c>
      <c r="CU44" s="3">
        <f>MIN((IFERROR($D44-SUM($E44:CS44),0)),(IFERROR(CT$4-SUM(CT$5:CT43),0)))</f>
        <v>0</v>
      </c>
      <c r="CV44" s="3">
        <f>MIN((IFERROR($D44-SUM($E44:CT44),0)),(IFERROR(CU$4-SUM(CU$5:CU43),0)))</f>
        <v>0</v>
      </c>
      <c r="CW44" s="3">
        <f>MIN((IFERROR($D44-SUM($E44:CU44),0)),(IFERROR(CV$4-SUM(CV$5:CV43),0)))</f>
        <v>0</v>
      </c>
      <c r="CX44" s="3">
        <f>MIN((IFERROR($D44-SUM($E44:CV44),0)),(IFERROR(CW$4-SUM(CW$5:CW43),0)))</f>
        <v>0</v>
      </c>
      <c r="CY44" s="3">
        <f>MIN((IFERROR($D44-SUM($E44:CW44),0)),(IFERROR(CX$4-SUM(CX$5:CX43),0)))</f>
        <v>0</v>
      </c>
      <c r="CZ44" s="3">
        <f>MIN((IFERROR($D44-SUM($E44:CX44),0)),(IFERROR(CY$4-SUM(CY$5:CY43),0)))</f>
        <v>0</v>
      </c>
      <c r="DA44" s="3">
        <f>MIN((IFERROR($D44-SUM($E44:CY44),0)),(IFERROR(CZ$4-SUM(CZ$5:CZ43),0)))</f>
        <v>0</v>
      </c>
    </row>
    <row r="45" spans="1:105" x14ac:dyDescent="0.25">
      <c r="A45" s="2">
        <f>ROW()-ROW(FIFO[[#Headers],[Ind]])</f>
        <v>40</v>
      </c>
      <c r="B45" s="10" t="str">
        <f t="array" ref="B45">IFERROR(INDEX(Register[Batch],SMALL(IF(Register[IN Token]=Token,Register[Batch],""),FIFO[[#This Row],[Ind]])),"")</f>
        <v/>
      </c>
      <c r="C45" s="50" t="str">
        <f>IFERROR(VLOOKUP(FIFO[[#This Row],[Batch]],Register[],9),"")</f>
        <v/>
      </c>
      <c r="D45" s="11" t="str">
        <f>IF(FIFO[[#This Row],[Batch]]&lt;&gt;"",IFERROR(VLOOKUP(FIFO[[#This Row],[Batch]],Register[],5),""),"")</f>
        <v/>
      </c>
      <c r="F45" s="3">
        <f>MIN((IFERROR($D45-SUM($E45:E45),0)),(IFERROR(F$4-SUM(F$5:F44),0)))</f>
        <v>0</v>
      </c>
      <c r="G45" s="3">
        <f>MIN((IFERROR($D45-SUM($E45:F45),0)),(IFERROR(G$4-SUM(G$5:G44),0)))</f>
        <v>0</v>
      </c>
      <c r="H45" s="3">
        <f>MIN((IFERROR($D45-SUM($E45:G45),0)),(IFERROR(H$4-SUM(H$5:H44),0)))</f>
        <v>0</v>
      </c>
      <c r="I45" s="3">
        <f>MIN((IFERROR($D45-SUM($E45:H45),0)),(IFERROR(I$4-SUM(I$5:I44),0)))</f>
        <v>0</v>
      </c>
      <c r="J45" s="3">
        <f>MIN((IFERROR($D45-SUM($E45:I45),0)),(IFERROR(J$4-SUM(J$5:J44),0)))</f>
        <v>0</v>
      </c>
      <c r="K45" s="3">
        <f>MIN((IFERROR($D45-SUM($E45:J45),0)),(IFERROR(K$4-SUM(K$5:K44),0)))</f>
        <v>0</v>
      </c>
      <c r="L45" s="3">
        <f>MIN((IFERROR($D45-SUM($E45:K45),0)),(IFERROR(L$4-SUM(L$5:L44),0)))</f>
        <v>0</v>
      </c>
      <c r="M45" s="3">
        <f>MIN((IFERROR($D45-SUM($E45:L45),0)),(IFERROR(M$4-SUM(M$5:M44),0)))</f>
        <v>0</v>
      </c>
      <c r="N45" s="3">
        <f>MIN((IFERROR($D45-SUM($E45:L45),0)),(IFERROR(M$4-SUM(M$5:M44),0)))</f>
        <v>0</v>
      </c>
      <c r="O45" s="3">
        <f>MIN((IFERROR($D45-SUM($E45:M45),0)),(IFERROR(N$4-SUM(N$5:N44),0)))</f>
        <v>0</v>
      </c>
      <c r="P45" s="3">
        <f>MIN((IFERROR($D45-SUM($E45:N45),0)),(IFERROR(O$4-SUM(O$5:O44),0)))</f>
        <v>0</v>
      </c>
      <c r="Q45" s="3">
        <f>MIN((IFERROR($D45-SUM($E45:O45),0)),(IFERROR(P$4-SUM(P$5:P44),0)))</f>
        <v>0</v>
      </c>
      <c r="R45" s="3">
        <f>MIN((IFERROR($D45-SUM($E45:P45),0)),(IFERROR(Q$4-SUM(Q$5:Q44),0)))</f>
        <v>0</v>
      </c>
      <c r="S45" s="3">
        <f>MIN((IFERROR($D45-SUM($E45:Q45),0)),(IFERROR(R$4-SUM(R$5:R44),0)))</f>
        <v>0</v>
      </c>
      <c r="T45" s="3">
        <f>MIN((IFERROR($D45-SUM($E45:R45),0)),(IFERROR(S$4-SUM(S$5:S44),0)))</f>
        <v>0</v>
      </c>
      <c r="U45" s="3">
        <f>MIN((IFERROR($D45-SUM($E45:S45),0)),(IFERROR(T$4-SUM(T$5:T44),0)))</f>
        <v>0</v>
      </c>
      <c r="V45" s="3">
        <f>MIN((IFERROR($D45-SUM($E45:T45),0)),(IFERROR(U$4-SUM(U$5:U44),0)))</f>
        <v>0</v>
      </c>
      <c r="W45" s="3">
        <f>MIN((IFERROR($D45-SUM($E45:U45),0)),(IFERROR(V$4-SUM(V$5:V44),0)))</f>
        <v>0</v>
      </c>
      <c r="X45" s="3">
        <f>MIN((IFERROR($D45-SUM($E45:V45),0)),(IFERROR(W$4-SUM(W$5:W44),0)))</f>
        <v>0</v>
      </c>
      <c r="Y45" s="3">
        <f>MIN((IFERROR($D45-SUM($E45:W45),0)),(IFERROR(X$4-SUM(X$5:X44),0)))</f>
        <v>0</v>
      </c>
      <c r="Z45" s="3">
        <f>MIN((IFERROR($D45-SUM($E45:X45),0)),(IFERROR(Y$4-SUM(Y$5:Y44),0)))</f>
        <v>0</v>
      </c>
      <c r="AA45" s="3">
        <f>MIN((IFERROR($D45-SUM($E45:Y45),0)),(IFERROR(Z$4-SUM(Z$5:Z44),0)))</f>
        <v>0</v>
      </c>
      <c r="AB45" s="3">
        <f>MIN((IFERROR($D45-SUM($E45:Z45),0)),(IFERROR(AA$4-SUM(AA$5:AA44),0)))</f>
        <v>0</v>
      </c>
      <c r="AC45" s="3">
        <f>MIN((IFERROR($D45-SUM($E45:AA45),0)),(IFERROR(AB$4-SUM(AB$5:AB44),0)))</f>
        <v>0</v>
      </c>
      <c r="AD45" s="3">
        <f>MIN((IFERROR($D45-SUM($E45:AB45),0)),(IFERROR(AC$4-SUM(AC$5:AC44),0)))</f>
        <v>0</v>
      </c>
      <c r="AE45" s="3">
        <f>MIN((IFERROR($D45-SUM($E45:AC45),0)),(IFERROR(AD$4-SUM(AD$5:AD44),0)))</f>
        <v>0</v>
      </c>
      <c r="AF45" s="3">
        <f>MIN((IFERROR($D45-SUM($E45:AD45),0)),(IFERROR(AE$4-SUM(AE$5:AE44),0)))</f>
        <v>0</v>
      </c>
      <c r="AG45" s="3">
        <f>MIN((IFERROR($D45-SUM($E45:AE45),0)),(IFERROR(AF$4-SUM(AF$5:AF44),0)))</f>
        <v>0</v>
      </c>
      <c r="AH45" s="3">
        <f>MIN((IFERROR($D45-SUM($E45:AF45),0)),(IFERROR(AG$4-SUM(AG$5:AG44),0)))</f>
        <v>0</v>
      </c>
      <c r="AI45" s="3">
        <f>MIN((IFERROR($D45-SUM($E45:AG45),0)),(IFERROR(AH$4-SUM(AH$5:AH44),0)))</f>
        <v>0</v>
      </c>
      <c r="AJ45" s="3">
        <f>MIN((IFERROR($D45-SUM($E45:AH45),0)),(IFERROR(AI$4-SUM(AI$5:AI44),0)))</f>
        <v>0</v>
      </c>
      <c r="AK45" s="3">
        <f>MIN((IFERROR($D45-SUM($E45:AI45),0)),(IFERROR(AJ$4-SUM(AJ$5:AJ44),0)))</f>
        <v>0</v>
      </c>
      <c r="AL45" s="3">
        <f>MIN((IFERROR($D45-SUM($E45:AJ45),0)),(IFERROR(AK$4-SUM(AK$5:AK44),0)))</f>
        <v>0</v>
      </c>
      <c r="AM45" s="3">
        <f>MIN((IFERROR($D45-SUM($E45:AK45),0)),(IFERROR(AL$4-SUM(AL$5:AL44),0)))</f>
        <v>0</v>
      </c>
      <c r="AN45" s="3">
        <f>MIN((IFERROR($D45-SUM($E45:AL45),0)),(IFERROR(AM$4-SUM(AM$5:AM44),0)))</f>
        <v>0</v>
      </c>
      <c r="AO45" s="3">
        <f>MIN((IFERROR($D45-SUM($E45:AM45),0)),(IFERROR(AN$4-SUM(AN$5:AN44),0)))</f>
        <v>0</v>
      </c>
      <c r="AP45" s="3">
        <f>MIN((IFERROR($D45-SUM($E45:AN45),0)),(IFERROR(AO$4-SUM(AO$5:AO44),0)))</f>
        <v>0</v>
      </c>
      <c r="AQ45" s="3">
        <f>MIN((IFERROR($D45-SUM($E45:AO45),0)),(IFERROR(AP$4-SUM(AP$5:AP44),0)))</f>
        <v>0</v>
      </c>
      <c r="AR45" s="3">
        <f>MIN((IFERROR($D45-SUM($E45:AP45),0)),(IFERROR(AQ$4-SUM(AQ$5:AQ44),0)))</f>
        <v>0</v>
      </c>
      <c r="AS45" s="3">
        <f>MIN((IFERROR($D45-SUM($E45:AQ45),0)),(IFERROR(AR$4-SUM(AR$5:AR44),0)))</f>
        <v>0</v>
      </c>
      <c r="AT45" s="3">
        <f>MIN((IFERROR($D45-SUM($E45:AR45),0)),(IFERROR(AS$4-SUM(AS$5:AS44),0)))</f>
        <v>0</v>
      </c>
      <c r="AU45" s="3">
        <f>MIN((IFERROR($D45-SUM($E45:AS45),0)),(IFERROR(AT$4-SUM(AT$5:AT44),0)))</f>
        <v>0</v>
      </c>
      <c r="AV45" s="3">
        <f>MIN((IFERROR($D45-SUM($E45:AT45),0)),(IFERROR(AU$4-SUM(AU$5:AU44),0)))</f>
        <v>0</v>
      </c>
      <c r="AW45" s="3">
        <f>MIN((IFERROR($D45-SUM($E45:AU45),0)),(IFERROR(AV$4-SUM(AV$5:AV44),0)))</f>
        <v>0</v>
      </c>
      <c r="AX45" s="3">
        <f>MIN((IFERROR($D45-SUM($E45:AV45),0)),(IFERROR(AW$4-SUM(AW$5:AW44),0)))</f>
        <v>0</v>
      </c>
      <c r="AY45" s="3">
        <f>MIN((IFERROR($D45-SUM($E45:AW45),0)),(IFERROR(AX$4-SUM(AX$5:AX44),0)))</f>
        <v>0</v>
      </c>
      <c r="AZ45" s="3">
        <f>MIN((IFERROR($D45-SUM($E45:AX45),0)),(IFERROR(AY$4-SUM(AY$5:AY44),0)))</f>
        <v>0</v>
      </c>
      <c r="BA45" s="3">
        <f>MIN((IFERROR($D45-SUM($E45:AY45),0)),(IFERROR(AZ$4-SUM(AZ$5:AZ44),0)))</f>
        <v>0</v>
      </c>
      <c r="BB45" s="3">
        <f>MIN((IFERROR($D45-SUM($E45:AZ45),0)),(IFERROR(BA$4-SUM(BA$5:BA44),0)))</f>
        <v>0</v>
      </c>
      <c r="BC45" s="3">
        <f>MIN((IFERROR($D45-SUM($E45:BA45),0)),(IFERROR(BB$4-SUM(BB$5:BB44),0)))</f>
        <v>0</v>
      </c>
      <c r="BD45" s="3">
        <f>MIN((IFERROR($D45-SUM($E45:BB45),0)),(IFERROR(BC$4-SUM(BC$5:BC44),0)))</f>
        <v>0</v>
      </c>
      <c r="BE45" s="3">
        <f>MIN((IFERROR($D45-SUM($E45:BC45),0)),(IFERROR(BD$4-SUM(BD$5:BD44),0)))</f>
        <v>0</v>
      </c>
      <c r="BF45" s="3">
        <f>MIN((IFERROR($D45-SUM($E45:BD45),0)),(IFERROR(BE$4-SUM(BE$5:BE44),0)))</f>
        <v>0</v>
      </c>
      <c r="BG45" s="3">
        <f>MIN((IFERROR($D45-SUM($E45:BE45),0)),(IFERROR(BF$4-SUM(BF$5:BF44),0)))</f>
        <v>0</v>
      </c>
      <c r="BH45" s="3">
        <f>MIN((IFERROR($D45-SUM($E45:BF45),0)),(IFERROR(BG$4-SUM(BG$5:BG44),0)))</f>
        <v>0</v>
      </c>
      <c r="BI45" s="3">
        <f>MIN((IFERROR($D45-SUM($E45:BG45),0)),(IFERROR(BH$4-SUM(BH$5:BH44),0)))</f>
        <v>0</v>
      </c>
      <c r="BJ45" s="3">
        <f>MIN((IFERROR($D45-SUM($E45:BH45),0)),(IFERROR(BI$4-SUM(BI$5:BI44),0)))</f>
        <v>0</v>
      </c>
      <c r="BK45" s="3">
        <f>MIN((IFERROR($D45-SUM($E45:BI45),0)),(IFERROR(BJ$4-SUM(BJ$5:BJ44),0)))</f>
        <v>0</v>
      </c>
      <c r="BL45" s="3">
        <f>MIN((IFERROR($D45-SUM($E45:BJ45),0)),(IFERROR(BK$4-SUM(BK$5:BK44),0)))</f>
        <v>0</v>
      </c>
      <c r="BM45" s="3">
        <f>MIN((IFERROR($D45-SUM($E45:BK45),0)),(IFERROR(BL$4-SUM(BL$5:BL44),0)))</f>
        <v>0</v>
      </c>
      <c r="BN45" s="3">
        <f>MIN((IFERROR($D45-SUM($E45:BL45),0)),(IFERROR(BM$4-SUM(BM$5:BM44),0)))</f>
        <v>0</v>
      </c>
      <c r="BO45" s="3">
        <f>MIN((IFERROR($D45-SUM($E45:BM45),0)),(IFERROR(BN$4-SUM(BN$5:BN44),0)))</f>
        <v>0</v>
      </c>
      <c r="BP45" s="3">
        <f>MIN((IFERROR($D45-SUM($E45:BN45),0)),(IFERROR(BO$4-SUM(BO$5:BO44),0)))</f>
        <v>0</v>
      </c>
      <c r="BQ45" s="3">
        <f>MIN((IFERROR($D45-SUM($E45:BO45),0)),(IFERROR(BP$4-SUM(BP$5:BP44),0)))</f>
        <v>0</v>
      </c>
      <c r="BR45" s="3">
        <f>MIN((IFERROR($D45-SUM($E45:BP45),0)),(IFERROR(BQ$4-SUM(BQ$5:BQ44),0)))</f>
        <v>0</v>
      </c>
      <c r="BS45" s="3">
        <f>MIN((IFERROR($D45-SUM($E45:BQ45),0)),(IFERROR(BR$4-SUM(BR$5:BR44),0)))</f>
        <v>0</v>
      </c>
      <c r="BT45" s="3">
        <f>MIN((IFERROR($D45-SUM($E45:BR45),0)),(IFERROR(BS$4-SUM(BS$5:BS44),0)))</f>
        <v>0</v>
      </c>
      <c r="BU45" s="3">
        <f>MIN((IFERROR($D45-SUM($E45:BS45),0)),(IFERROR(BT$4-SUM(BT$5:BT44),0)))</f>
        <v>0</v>
      </c>
      <c r="BV45" s="3">
        <f>MIN((IFERROR($D45-SUM($E45:BT45),0)),(IFERROR(BU$4-SUM(BU$5:BU44),0)))</f>
        <v>0</v>
      </c>
      <c r="BW45" s="3">
        <f>MIN((IFERROR($D45-SUM($E45:BU45),0)),(IFERROR(BV$4-SUM(BV$5:BV44),0)))</f>
        <v>0</v>
      </c>
      <c r="BX45" s="3">
        <f>MIN((IFERROR($D45-SUM($E45:BV45),0)),(IFERROR(BW$4-SUM(BW$5:BW44),0)))</f>
        <v>0</v>
      </c>
      <c r="BY45" s="3">
        <f>MIN((IFERROR($D45-SUM($E45:BW45),0)),(IFERROR(BX$4-SUM(BX$5:BX44),0)))</f>
        <v>0</v>
      </c>
      <c r="BZ45" s="3">
        <f>MIN((IFERROR($D45-SUM($E45:BX45),0)),(IFERROR(BY$4-SUM(BY$5:BY44),0)))</f>
        <v>0</v>
      </c>
      <c r="CA45" s="3">
        <f>MIN((IFERROR($D45-SUM($E45:BY45),0)),(IFERROR(BZ$4-SUM(BZ$5:BZ44),0)))</f>
        <v>0</v>
      </c>
      <c r="CB45" s="3">
        <f>MIN((IFERROR($D45-SUM($E45:BZ45),0)),(IFERROR(CA$4-SUM(CA$5:CA44),0)))</f>
        <v>0</v>
      </c>
      <c r="CC45" s="3">
        <f>MIN((IFERROR($D45-SUM($E45:CA45),0)),(IFERROR(CB$4-SUM(CB$5:CB44),0)))</f>
        <v>0</v>
      </c>
      <c r="CD45" s="3">
        <f>MIN((IFERROR($D45-SUM($E45:CB45),0)),(IFERROR(CC$4-SUM(CC$5:CC44),0)))</f>
        <v>0</v>
      </c>
      <c r="CE45" s="3">
        <f>MIN((IFERROR($D45-SUM($E45:CC45),0)),(IFERROR(CD$4-SUM(CD$5:CD44),0)))</f>
        <v>0</v>
      </c>
      <c r="CF45" s="3">
        <f>MIN((IFERROR($D45-SUM($E45:CD45),0)),(IFERROR(CE$4-SUM(CE$5:CE44),0)))</f>
        <v>0</v>
      </c>
      <c r="CG45" s="3">
        <f>MIN((IFERROR($D45-SUM($E45:CE45),0)),(IFERROR(CF$4-SUM(CF$5:CF44),0)))</f>
        <v>0</v>
      </c>
      <c r="CH45" s="3">
        <f>MIN((IFERROR($D45-SUM($E45:CF45),0)),(IFERROR(CG$4-SUM(CG$5:CG44),0)))</f>
        <v>0</v>
      </c>
      <c r="CI45" s="3">
        <f>MIN((IFERROR($D45-SUM($E45:CG45),0)),(IFERROR(CH$4-SUM(CH$5:CH44),0)))</f>
        <v>0</v>
      </c>
      <c r="CJ45" s="3">
        <f>MIN((IFERROR($D45-SUM($E45:CH45),0)),(IFERROR(CI$4-SUM(CI$5:CI44),0)))</f>
        <v>0</v>
      </c>
      <c r="CK45" s="3">
        <f>MIN((IFERROR($D45-SUM($E45:CI45),0)),(IFERROR(CJ$4-SUM(CJ$5:CJ44),0)))</f>
        <v>0</v>
      </c>
      <c r="CL45" s="3">
        <f>MIN((IFERROR($D45-SUM($E45:CJ45),0)),(IFERROR(CK$4-SUM(CK$5:CK44),0)))</f>
        <v>0</v>
      </c>
      <c r="CM45" s="3">
        <f>MIN((IFERROR($D45-SUM($E45:CK45),0)),(IFERROR(CL$4-SUM(CL$5:CL44),0)))</f>
        <v>0</v>
      </c>
      <c r="CN45" s="3">
        <f>MIN((IFERROR($D45-SUM($E45:CL45),0)),(IFERROR(CM$4-SUM(CM$5:CM44),0)))</f>
        <v>0</v>
      </c>
      <c r="CO45" s="3">
        <f>MIN((IFERROR($D45-SUM($E45:CM45),0)),(IFERROR(CN$4-SUM(CN$5:CN44),0)))</f>
        <v>0</v>
      </c>
      <c r="CP45" s="3">
        <f>MIN((IFERROR($D45-SUM($E45:CN45),0)),(IFERROR(CO$4-SUM(CO$5:CO44),0)))</f>
        <v>0</v>
      </c>
      <c r="CQ45" s="3">
        <f>MIN((IFERROR($D45-SUM($E45:CO45),0)),(IFERROR(CP$4-SUM(CP$5:CP44),0)))</f>
        <v>0</v>
      </c>
      <c r="CR45" s="3">
        <f>MIN((IFERROR($D45-SUM($E45:CP45),0)),(IFERROR(CQ$4-SUM(CQ$5:CQ44),0)))</f>
        <v>0</v>
      </c>
      <c r="CS45" s="3">
        <f>MIN((IFERROR($D45-SUM($E45:CQ45),0)),(IFERROR(CR$4-SUM(CR$5:CR44),0)))</f>
        <v>0</v>
      </c>
      <c r="CT45" s="3">
        <f>MIN((IFERROR($D45-SUM($E45:CR45),0)),(IFERROR(CS$4-SUM(CS$5:CS44),0)))</f>
        <v>0</v>
      </c>
      <c r="CU45" s="3">
        <f>MIN((IFERROR($D45-SUM($E45:CS45),0)),(IFERROR(CT$4-SUM(CT$5:CT44),0)))</f>
        <v>0</v>
      </c>
      <c r="CV45" s="3">
        <f>MIN((IFERROR($D45-SUM($E45:CT45),0)),(IFERROR(CU$4-SUM(CU$5:CU44),0)))</f>
        <v>0</v>
      </c>
      <c r="CW45" s="3">
        <f>MIN((IFERROR($D45-SUM($E45:CU45),0)),(IFERROR(CV$4-SUM(CV$5:CV44),0)))</f>
        <v>0</v>
      </c>
      <c r="CX45" s="3">
        <f>MIN((IFERROR($D45-SUM($E45:CV45),0)),(IFERROR(CW$4-SUM(CW$5:CW44),0)))</f>
        <v>0</v>
      </c>
      <c r="CY45" s="3">
        <f>MIN((IFERROR($D45-SUM($E45:CW45),0)),(IFERROR(CX$4-SUM(CX$5:CX44),0)))</f>
        <v>0</v>
      </c>
      <c r="CZ45" s="3">
        <f>MIN((IFERROR($D45-SUM($E45:CX45),0)),(IFERROR(CY$4-SUM(CY$5:CY44),0)))</f>
        <v>0</v>
      </c>
      <c r="DA45" s="3">
        <f>MIN((IFERROR($D45-SUM($E45:CY45),0)),(IFERROR(CZ$4-SUM(CZ$5:CZ44),0)))</f>
        <v>0</v>
      </c>
    </row>
    <row r="46" spans="1:105" x14ac:dyDescent="0.25">
      <c r="A46" s="2">
        <f>ROW()-ROW(FIFO[[#Headers],[Ind]])</f>
        <v>41</v>
      </c>
      <c r="B46" s="10" t="str">
        <f t="array" ref="B46">IFERROR(INDEX(Register[Batch],SMALL(IF(Register[IN Token]=Token,Register[Batch],""),FIFO[[#This Row],[Ind]])),"")</f>
        <v/>
      </c>
      <c r="C46" s="50" t="str">
        <f>IFERROR(VLOOKUP(FIFO[[#This Row],[Batch]],Register[],9),"")</f>
        <v/>
      </c>
      <c r="D46" s="11" t="str">
        <f>IF(FIFO[[#This Row],[Batch]]&lt;&gt;"",IFERROR(VLOOKUP(FIFO[[#This Row],[Batch]],Register[],5),""),"")</f>
        <v/>
      </c>
      <c r="F46" s="3">
        <f>MIN((IFERROR($D46-SUM($E46:E46),0)),(IFERROR(F$4-SUM(F$5:F45),0)))</f>
        <v>0</v>
      </c>
      <c r="G46" s="3">
        <f>MIN((IFERROR($D46-SUM($E46:F46),0)),(IFERROR(G$4-SUM(G$5:G45),0)))</f>
        <v>0</v>
      </c>
      <c r="H46" s="3">
        <f>MIN((IFERROR($D46-SUM($E46:G46),0)),(IFERROR(H$4-SUM(H$5:H45),0)))</f>
        <v>0</v>
      </c>
      <c r="I46" s="3">
        <f>MIN((IFERROR($D46-SUM($E46:H46),0)),(IFERROR(I$4-SUM(I$5:I45),0)))</f>
        <v>0</v>
      </c>
      <c r="J46" s="3">
        <f>MIN((IFERROR($D46-SUM($E46:I46),0)),(IFERROR(J$4-SUM(J$5:J45),0)))</f>
        <v>0</v>
      </c>
      <c r="K46" s="3">
        <f>MIN((IFERROR($D46-SUM($E46:J46),0)),(IFERROR(K$4-SUM(K$5:K45),0)))</f>
        <v>0</v>
      </c>
      <c r="L46" s="3">
        <f>MIN((IFERROR($D46-SUM($E46:K46),0)),(IFERROR(L$4-SUM(L$5:L45),0)))</f>
        <v>0</v>
      </c>
      <c r="M46" s="3">
        <f>MIN((IFERROR($D46-SUM($E46:L46),0)),(IFERROR(M$4-SUM(M$5:M45),0)))</f>
        <v>0</v>
      </c>
      <c r="N46" s="3">
        <f>MIN((IFERROR($D46-SUM($E46:L46),0)),(IFERROR(M$4-SUM(M$5:M45),0)))</f>
        <v>0</v>
      </c>
      <c r="O46" s="3">
        <f>MIN((IFERROR($D46-SUM($E46:M46),0)),(IFERROR(N$4-SUM(N$5:N45),0)))</f>
        <v>0</v>
      </c>
      <c r="P46" s="3">
        <f>MIN((IFERROR($D46-SUM($E46:N46),0)),(IFERROR(O$4-SUM(O$5:O45),0)))</f>
        <v>0</v>
      </c>
      <c r="Q46" s="3">
        <f>MIN((IFERROR($D46-SUM($E46:O46),0)),(IFERROR(P$4-SUM(P$5:P45),0)))</f>
        <v>0</v>
      </c>
      <c r="R46" s="3">
        <f>MIN((IFERROR($D46-SUM($E46:P46),0)),(IFERROR(Q$4-SUM(Q$5:Q45),0)))</f>
        <v>0</v>
      </c>
      <c r="S46" s="3">
        <f>MIN((IFERROR($D46-SUM($E46:Q46),0)),(IFERROR(R$4-SUM(R$5:R45),0)))</f>
        <v>0</v>
      </c>
      <c r="T46" s="3">
        <f>MIN((IFERROR($D46-SUM($E46:R46),0)),(IFERROR(S$4-SUM(S$5:S45),0)))</f>
        <v>0</v>
      </c>
      <c r="U46" s="3">
        <f>MIN((IFERROR($D46-SUM($E46:S46),0)),(IFERROR(T$4-SUM(T$5:T45),0)))</f>
        <v>0</v>
      </c>
      <c r="V46" s="3">
        <f>MIN((IFERROR($D46-SUM($E46:T46),0)),(IFERROR(U$4-SUM(U$5:U45),0)))</f>
        <v>0</v>
      </c>
      <c r="W46" s="3">
        <f>MIN((IFERROR($D46-SUM($E46:U46),0)),(IFERROR(V$4-SUM(V$5:V45),0)))</f>
        <v>0</v>
      </c>
      <c r="X46" s="3">
        <f>MIN((IFERROR($D46-SUM($E46:V46),0)),(IFERROR(W$4-SUM(W$5:W45),0)))</f>
        <v>0</v>
      </c>
      <c r="Y46" s="3">
        <f>MIN((IFERROR($D46-SUM($E46:W46),0)),(IFERROR(X$4-SUM(X$5:X45),0)))</f>
        <v>0</v>
      </c>
      <c r="Z46" s="3">
        <f>MIN((IFERROR($D46-SUM($E46:X46),0)),(IFERROR(Y$4-SUM(Y$5:Y45),0)))</f>
        <v>0</v>
      </c>
      <c r="AA46" s="3">
        <f>MIN((IFERROR($D46-SUM($E46:Y46),0)),(IFERROR(Z$4-SUM(Z$5:Z45),0)))</f>
        <v>0</v>
      </c>
      <c r="AB46" s="3">
        <f>MIN((IFERROR($D46-SUM($E46:Z46),0)),(IFERROR(AA$4-SUM(AA$5:AA45),0)))</f>
        <v>0</v>
      </c>
      <c r="AC46" s="3">
        <f>MIN((IFERROR($D46-SUM($E46:AA46),0)),(IFERROR(AB$4-SUM(AB$5:AB45),0)))</f>
        <v>0</v>
      </c>
      <c r="AD46" s="3">
        <f>MIN((IFERROR($D46-SUM($E46:AB46),0)),(IFERROR(AC$4-SUM(AC$5:AC45),0)))</f>
        <v>0</v>
      </c>
      <c r="AE46" s="3">
        <f>MIN((IFERROR($D46-SUM($E46:AC46),0)),(IFERROR(AD$4-SUM(AD$5:AD45),0)))</f>
        <v>0</v>
      </c>
      <c r="AF46" s="3">
        <f>MIN((IFERROR($D46-SUM($E46:AD46),0)),(IFERROR(AE$4-SUM(AE$5:AE45),0)))</f>
        <v>0</v>
      </c>
      <c r="AG46" s="3">
        <f>MIN((IFERROR($D46-SUM($E46:AE46),0)),(IFERROR(AF$4-SUM(AF$5:AF45),0)))</f>
        <v>0</v>
      </c>
      <c r="AH46" s="3">
        <f>MIN((IFERROR($D46-SUM($E46:AF46),0)),(IFERROR(AG$4-SUM(AG$5:AG45),0)))</f>
        <v>0</v>
      </c>
      <c r="AI46" s="3">
        <f>MIN((IFERROR($D46-SUM($E46:AG46),0)),(IFERROR(AH$4-SUM(AH$5:AH45),0)))</f>
        <v>0</v>
      </c>
      <c r="AJ46" s="3">
        <f>MIN((IFERROR($D46-SUM($E46:AH46),0)),(IFERROR(AI$4-SUM(AI$5:AI45),0)))</f>
        <v>0</v>
      </c>
      <c r="AK46" s="3">
        <f>MIN((IFERROR($D46-SUM($E46:AI46),0)),(IFERROR(AJ$4-SUM(AJ$5:AJ45),0)))</f>
        <v>0</v>
      </c>
      <c r="AL46" s="3">
        <f>MIN((IFERROR($D46-SUM($E46:AJ46),0)),(IFERROR(AK$4-SUM(AK$5:AK45),0)))</f>
        <v>0</v>
      </c>
      <c r="AM46" s="3">
        <f>MIN((IFERROR($D46-SUM($E46:AK46),0)),(IFERROR(AL$4-SUM(AL$5:AL45),0)))</f>
        <v>0</v>
      </c>
      <c r="AN46" s="3">
        <f>MIN((IFERROR($D46-SUM($E46:AL46),0)),(IFERROR(AM$4-SUM(AM$5:AM45),0)))</f>
        <v>0</v>
      </c>
      <c r="AO46" s="3">
        <f>MIN((IFERROR($D46-SUM($E46:AM46),0)),(IFERROR(AN$4-SUM(AN$5:AN45),0)))</f>
        <v>0</v>
      </c>
      <c r="AP46" s="3">
        <f>MIN((IFERROR($D46-SUM($E46:AN46),0)),(IFERROR(AO$4-SUM(AO$5:AO45),0)))</f>
        <v>0</v>
      </c>
      <c r="AQ46" s="3">
        <f>MIN((IFERROR($D46-SUM($E46:AO46),0)),(IFERROR(AP$4-SUM(AP$5:AP45),0)))</f>
        <v>0</v>
      </c>
      <c r="AR46" s="3">
        <f>MIN((IFERROR($D46-SUM($E46:AP46),0)),(IFERROR(AQ$4-SUM(AQ$5:AQ45),0)))</f>
        <v>0</v>
      </c>
      <c r="AS46" s="3">
        <f>MIN((IFERROR($D46-SUM($E46:AQ46),0)),(IFERROR(AR$4-SUM(AR$5:AR45),0)))</f>
        <v>0</v>
      </c>
      <c r="AT46" s="3">
        <f>MIN((IFERROR($D46-SUM($E46:AR46),0)),(IFERROR(AS$4-SUM(AS$5:AS45),0)))</f>
        <v>0</v>
      </c>
      <c r="AU46" s="3">
        <f>MIN((IFERROR($D46-SUM($E46:AS46),0)),(IFERROR(AT$4-SUM(AT$5:AT45),0)))</f>
        <v>0</v>
      </c>
      <c r="AV46" s="3">
        <f>MIN((IFERROR($D46-SUM($E46:AT46),0)),(IFERROR(AU$4-SUM(AU$5:AU45),0)))</f>
        <v>0</v>
      </c>
      <c r="AW46" s="3">
        <f>MIN((IFERROR($D46-SUM($E46:AU46),0)),(IFERROR(AV$4-SUM(AV$5:AV45),0)))</f>
        <v>0</v>
      </c>
      <c r="AX46" s="3">
        <f>MIN((IFERROR($D46-SUM($E46:AV46),0)),(IFERROR(AW$4-SUM(AW$5:AW45),0)))</f>
        <v>0</v>
      </c>
      <c r="AY46" s="3">
        <f>MIN((IFERROR($D46-SUM($E46:AW46),0)),(IFERROR(AX$4-SUM(AX$5:AX45),0)))</f>
        <v>0</v>
      </c>
      <c r="AZ46" s="3">
        <f>MIN((IFERROR($D46-SUM($E46:AX46),0)),(IFERROR(AY$4-SUM(AY$5:AY45),0)))</f>
        <v>0</v>
      </c>
      <c r="BA46" s="3">
        <f>MIN((IFERROR($D46-SUM($E46:AY46),0)),(IFERROR(AZ$4-SUM(AZ$5:AZ45),0)))</f>
        <v>0</v>
      </c>
      <c r="BB46" s="3">
        <f>MIN((IFERROR($D46-SUM($E46:AZ46),0)),(IFERROR(BA$4-SUM(BA$5:BA45),0)))</f>
        <v>0</v>
      </c>
      <c r="BC46" s="3">
        <f>MIN((IFERROR($D46-SUM($E46:BA46),0)),(IFERROR(BB$4-SUM(BB$5:BB45),0)))</f>
        <v>0</v>
      </c>
      <c r="BD46" s="3">
        <f>MIN((IFERROR($D46-SUM($E46:BB46),0)),(IFERROR(BC$4-SUM(BC$5:BC45),0)))</f>
        <v>0</v>
      </c>
      <c r="BE46" s="3">
        <f>MIN((IFERROR($D46-SUM($E46:BC46),0)),(IFERROR(BD$4-SUM(BD$5:BD45),0)))</f>
        <v>0</v>
      </c>
      <c r="BF46" s="3">
        <f>MIN((IFERROR($D46-SUM($E46:BD46),0)),(IFERROR(BE$4-SUM(BE$5:BE45),0)))</f>
        <v>0</v>
      </c>
      <c r="BG46" s="3">
        <f>MIN((IFERROR($D46-SUM($E46:BE46),0)),(IFERROR(BF$4-SUM(BF$5:BF45),0)))</f>
        <v>0</v>
      </c>
      <c r="BH46" s="3">
        <f>MIN((IFERROR($D46-SUM($E46:BF46),0)),(IFERROR(BG$4-SUM(BG$5:BG45),0)))</f>
        <v>0</v>
      </c>
      <c r="BI46" s="3">
        <f>MIN((IFERROR($D46-SUM($E46:BG46),0)),(IFERROR(BH$4-SUM(BH$5:BH45),0)))</f>
        <v>0</v>
      </c>
      <c r="BJ46" s="3">
        <f>MIN((IFERROR($D46-SUM($E46:BH46),0)),(IFERROR(BI$4-SUM(BI$5:BI45),0)))</f>
        <v>0</v>
      </c>
      <c r="BK46" s="3">
        <f>MIN((IFERROR($D46-SUM($E46:BI46),0)),(IFERROR(BJ$4-SUM(BJ$5:BJ45),0)))</f>
        <v>0</v>
      </c>
      <c r="BL46" s="3">
        <f>MIN((IFERROR($D46-SUM($E46:BJ46),0)),(IFERROR(BK$4-SUM(BK$5:BK45),0)))</f>
        <v>0</v>
      </c>
      <c r="BM46" s="3">
        <f>MIN((IFERROR($D46-SUM($E46:BK46),0)),(IFERROR(BL$4-SUM(BL$5:BL45),0)))</f>
        <v>0</v>
      </c>
      <c r="BN46" s="3">
        <f>MIN((IFERROR($D46-SUM($E46:BL46),0)),(IFERROR(BM$4-SUM(BM$5:BM45),0)))</f>
        <v>0</v>
      </c>
      <c r="BO46" s="3">
        <f>MIN((IFERROR($D46-SUM($E46:BM46),0)),(IFERROR(BN$4-SUM(BN$5:BN45),0)))</f>
        <v>0</v>
      </c>
      <c r="BP46" s="3">
        <f>MIN((IFERROR($D46-SUM($E46:BN46),0)),(IFERROR(BO$4-SUM(BO$5:BO45),0)))</f>
        <v>0</v>
      </c>
      <c r="BQ46" s="3">
        <f>MIN((IFERROR($D46-SUM($E46:BO46),0)),(IFERROR(BP$4-SUM(BP$5:BP45),0)))</f>
        <v>0</v>
      </c>
      <c r="BR46" s="3">
        <f>MIN((IFERROR($D46-SUM($E46:BP46),0)),(IFERROR(BQ$4-SUM(BQ$5:BQ45),0)))</f>
        <v>0</v>
      </c>
      <c r="BS46" s="3">
        <f>MIN((IFERROR($D46-SUM($E46:BQ46),0)),(IFERROR(BR$4-SUM(BR$5:BR45),0)))</f>
        <v>0</v>
      </c>
      <c r="BT46" s="3">
        <f>MIN((IFERROR($D46-SUM($E46:BR46),0)),(IFERROR(BS$4-SUM(BS$5:BS45),0)))</f>
        <v>0</v>
      </c>
      <c r="BU46" s="3">
        <f>MIN((IFERROR($D46-SUM($E46:BS46),0)),(IFERROR(BT$4-SUM(BT$5:BT45),0)))</f>
        <v>0</v>
      </c>
      <c r="BV46" s="3">
        <f>MIN((IFERROR($D46-SUM($E46:BT46),0)),(IFERROR(BU$4-SUM(BU$5:BU45),0)))</f>
        <v>0</v>
      </c>
      <c r="BW46" s="3">
        <f>MIN((IFERROR($D46-SUM($E46:BU46),0)),(IFERROR(BV$4-SUM(BV$5:BV45),0)))</f>
        <v>0</v>
      </c>
      <c r="BX46" s="3">
        <f>MIN((IFERROR($D46-SUM($E46:BV46),0)),(IFERROR(BW$4-SUM(BW$5:BW45),0)))</f>
        <v>0</v>
      </c>
      <c r="BY46" s="3">
        <f>MIN((IFERROR($D46-SUM($E46:BW46),0)),(IFERROR(BX$4-SUM(BX$5:BX45),0)))</f>
        <v>0</v>
      </c>
      <c r="BZ46" s="3">
        <f>MIN((IFERROR($D46-SUM($E46:BX46),0)),(IFERROR(BY$4-SUM(BY$5:BY45),0)))</f>
        <v>0</v>
      </c>
      <c r="CA46" s="3">
        <f>MIN((IFERROR($D46-SUM($E46:BY46),0)),(IFERROR(BZ$4-SUM(BZ$5:BZ45),0)))</f>
        <v>0</v>
      </c>
      <c r="CB46" s="3">
        <f>MIN((IFERROR($D46-SUM($E46:BZ46),0)),(IFERROR(CA$4-SUM(CA$5:CA45),0)))</f>
        <v>0</v>
      </c>
      <c r="CC46" s="3">
        <f>MIN((IFERROR($D46-SUM($E46:CA46),0)),(IFERROR(CB$4-SUM(CB$5:CB45),0)))</f>
        <v>0</v>
      </c>
      <c r="CD46" s="3">
        <f>MIN((IFERROR($D46-SUM($E46:CB46),0)),(IFERROR(CC$4-SUM(CC$5:CC45),0)))</f>
        <v>0</v>
      </c>
      <c r="CE46" s="3">
        <f>MIN((IFERROR($D46-SUM($E46:CC46),0)),(IFERROR(CD$4-SUM(CD$5:CD45),0)))</f>
        <v>0</v>
      </c>
      <c r="CF46" s="3">
        <f>MIN((IFERROR($D46-SUM($E46:CD46),0)),(IFERROR(CE$4-SUM(CE$5:CE45),0)))</f>
        <v>0</v>
      </c>
      <c r="CG46" s="3">
        <f>MIN((IFERROR($D46-SUM($E46:CE46),0)),(IFERROR(CF$4-SUM(CF$5:CF45),0)))</f>
        <v>0</v>
      </c>
      <c r="CH46" s="3">
        <f>MIN((IFERROR($D46-SUM($E46:CF46),0)),(IFERROR(CG$4-SUM(CG$5:CG45),0)))</f>
        <v>0</v>
      </c>
      <c r="CI46" s="3">
        <f>MIN((IFERROR($D46-SUM($E46:CG46),0)),(IFERROR(CH$4-SUM(CH$5:CH45),0)))</f>
        <v>0</v>
      </c>
      <c r="CJ46" s="3">
        <f>MIN((IFERROR($D46-SUM($E46:CH46),0)),(IFERROR(CI$4-SUM(CI$5:CI45),0)))</f>
        <v>0</v>
      </c>
      <c r="CK46" s="3">
        <f>MIN((IFERROR($D46-SUM($E46:CI46),0)),(IFERROR(CJ$4-SUM(CJ$5:CJ45),0)))</f>
        <v>0</v>
      </c>
      <c r="CL46" s="3">
        <f>MIN((IFERROR($D46-SUM($E46:CJ46),0)),(IFERROR(CK$4-SUM(CK$5:CK45),0)))</f>
        <v>0</v>
      </c>
      <c r="CM46" s="3">
        <f>MIN((IFERROR($D46-SUM($E46:CK46),0)),(IFERROR(CL$4-SUM(CL$5:CL45),0)))</f>
        <v>0</v>
      </c>
      <c r="CN46" s="3">
        <f>MIN((IFERROR($D46-SUM($E46:CL46),0)),(IFERROR(CM$4-SUM(CM$5:CM45),0)))</f>
        <v>0</v>
      </c>
      <c r="CO46" s="3">
        <f>MIN((IFERROR($D46-SUM($E46:CM46),0)),(IFERROR(CN$4-SUM(CN$5:CN45),0)))</f>
        <v>0</v>
      </c>
      <c r="CP46" s="3">
        <f>MIN((IFERROR($D46-SUM($E46:CN46),0)),(IFERROR(CO$4-SUM(CO$5:CO45),0)))</f>
        <v>0</v>
      </c>
      <c r="CQ46" s="3">
        <f>MIN((IFERROR($D46-SUM($E46:CO46),0)),(IFERROR(CP$4-SUM(CP$5:CP45),0)))</f>
        <v>0</v>
      </c>
      <c r="CR46" s="3">
        <f>MIN((IFERROR($D46-SUM($E46:CP46),0)),(IFERROR(CQ$4-SUM(CQ$5:CQ45),0)))</f>
        <v>0</v>
      </c>
      <c r="CS46" s="3">
        <f>MIN((IFERROR($D46-SUM($E46:CQ46),0)),(IFERROR(CR$4-SUM(CR$5:CR45),0)))</f>
        <v>0</v>
      </c>
      <c r="CT46" s="3">
        <f>MIN((IFERROR($D46-SUM($E46:CR46),0)),(IFERROR(CS$4-SUM(CS$5:CS45),0)))</f>
        <v>0</v>
      </c>
      <c r="CU46" s="3">
        <f>MIN((IFERROR($D46-SUM($E46:CS46),0)),(IFERROR(CT$4-SUM(CT$5:CT45),0)))</f>
        <v>0</v>
      </c>
      <c r="CV46" s="3">
        <f>MIN((IFERROR($D46-SUM($E46:CT46),0)),(IFERROR(CU$4-SUM(CU$5:CU45),0)))</f>
        <v>0</v>
      </c>
      <c r="CW46" s="3">
        <f>MIN((IFERROR($D46-SUM($E46:CU46),0)),(IFERROR(CV$4-SUM(CV$5:CV45),0)))</f>
        <v>0</v>
      </c>
      <c r="CX46" s="3">
        <f>MIN((IFERROR($D46-SUM($E46:CV46),0)),(IFERROR(CW$4-SUM(CW$5:CW45),0)))</f>
        <v>0</v>
      </c>
      <c r="CY46" s="3">
        <f>MIN((IFERROR($D46-SUM($E46:CW46),0)),(IFERROR(CX$4-SUM(CX$5:CX45),0)))</f>
        <v>0</v>
      </c>
      <c r="CZ46" s="3">
        <f>MIN((IFERROR($D46-SUM($E46:CX46),0)),(IFERROR(CY$4-SUM(CY$5:CY45),0)))</f>
        <v>0</v>
      </c>
      <c r="DA46" s="3">
        <f>MIN((IFERROR($D46-SUM($E46:CY46),0)),(IFERROR(CZ$4-SUM(CZ$5:CZ45),0)))</f>
        <v>0</v>
      </c>
    </row>
    <row r="47" spans="1:105" x14ac:dyDescent="0.25">
      <c r="A47" s="2">
        <f>ROW()-ROW(FIFO[[#Headers],[Ind]])</f>
        <v>42</v>
      </c>
      <c r="B47" s="10" t="str">
        <f t="array" ref="B47">IFERROR(INDEX(Register[Batch],SMALL(IF(Register[IN Token]=Token,Register[Batch],""),FIFO[[#This Row],[Ind]])),"")</f>
        <v/>
      </c>
      <c r="C47" s="50" t="str">
        <f>IFERROR(VLOOKUP(FIFO[[#This Row],[Batch]],Register[],9),"")</f>
        <v/>
      </c>
      <c r="D47" s="11" t="str">
        <f>IF(FIFO[[#This Row],[Batch]]&lt;&gt;"",IFERROR(VLOOKUP(FIFO[[#This Row],[Batch]],Register[],5),""),"")</f>
        <v/>
      </c>
      <c r="F47" s="3">
        <f>MIN((IFERROR($D47-SUM($E47:E47),0)),(IFERROR(F$4-SUM(F$5:F46),0)))</f>
        <v>0</v>
      </c>
      <c r="G47" s="3">
        <f>MIN((IFERROR($D47-SUM($E47:F47),0)),(IFERROR(G$4-SUM(G$5:G46),0)))</f>
        <v>0</v>
      </c>
      <c r="H47" s="3">
        <f>MIN((IFERROR($D47-SUM($E47:G47),0)),(IFERROR(H$4-SUM(H$5:H46),0)))</f>
        <v>0</v>
      </c>
      <c r="I47" s="3">
        <f>MIN((IFERROR($D47-SUM($E47:H47),0)),(IFERROR(I$4-SUM(I$5:I46),0)))</f>
        <v>0</v>
      </c>
      <c r="J47" s="3">
        <f>MIN((IFERROR($D47-SUM($E47:I47),0)),(IFERROR(J$4-SUM(J$5:J46),0)))</f>
        <v>0</v>
      </c>
      <c r="K47" s="3">
        <f>MIN((IFERROR($D47-SUM($E47:J47),0)),(IFERROR(K$4-SUM(K$5:K46),0)))</f>
        <v>0</v>
      </c>
      <c r="L47" s="3">
        <f>MIN((IFERROR($D47-SUM($E47:K47),0)),(IFERROR(L$4-SUM(L$5:L46),0)))</f>
        <v>0</v>
      </c>
      <c r="M47" s="3">
        <f>MIN((IFERROR($D47-SUM($E47:L47),0)),(IFERROR(M$4-SUM(M$5:M46),0)))</f>
        <v>0</v>
      </c>
      <c r="N47" s="3">
        <f>MIN((IFERROR($D47-SUM($E47:L47),0)),(IFERROR(M$4-SUM(M$5:M46),0)))</f>
        <v>0</v>
      </c>
      <c r="O47" s="3">
        <f>MIN((IFERROR($D47-SUM($E47:M47),0)),(IFERROR(N$4-SUM(N$5:N46),0)))</f>
        <v>0</v>
      </c>
      <c r="P47" s="3">
        <f>MIN((IFERROR($D47-SUM($E47:N47),0)),(IFERROR(O$4-SUM(O$5:O46),0)))</f>
        <v>0</v>
      </c>
      <c r="Q47" s="3">
        <f>MIN((IFERROR($D47-SUM($E47:O47),0)),(IFERROR(P$4-SUM(P$5:P46),0)))</f>
        <v>0</v>
      </c>
      <c r="R47" s="3">
        <f>MIN((IFERROR($D47-SUM($E47:P47),0)),(IFERROR(Q$4-SUM(Q$5:Q46),0)))</f>
        <v>0</v>
      </c>
      <c r="S47" s="3">
        <f>MIN((IFERROR($D47-SUM($E47:Q47),0)),(IFERROR(R$4-SUM(R$5:R46),0)))</f>
        <v>0</v>
      </c>
      <c r="T47" s="3">
        <f>MIN((IFERROR($D47-SUM($E47:R47),0)),(IFERROR(S$4-SUM(S$5:S46),0)))</f>
        <v>0</v>
      </c>
      <c r="U47" s="3">
        <f>MIN((IFERROR($D47-SUM($E47:S47),0)),(IFERROR(T$4-SUM(T$5:T46),0)))</f>
        <v>0</v>
      </c>
      <c r="V47" s="3">
        <f>MIN((IFERROR($D47-SUM($E47:T47),0)),(IFERROR(U$4-SUM(U$5:U46),0)))</f>
        <v>0</v>
      </c>
      <c r="W47" s="3">
        <f>MIN((IFERROR($D47-SUM($E47:U47),0)),(IFERROR(V$4-SUM(V$5:V46),0)))</f>
        <v>0</v>
      </c>
      <c r="X47" s="3">
        <f>MIN((IFERROR($D47-SUM($E47:V47),0)),(IFERROR(W$4-SUM(W$5:W46),0)))</f>
        <v>0</v>
      </c>
      <c r="Y47" s="3">
        <f>MIN((IFERROR($D47-SUM($E47:W47),0)),(IFERROR(X$4-SUM(X$5:X46),0)))</f>
        <v>0</v>
      </c>
      <c r="Z47" s="3">
        <f>MIN((IFERROR($D47-SUM($E47:X47),0)),(IFERROR(Y$4-SUM(Y$5:Y46),0)))</f>
        <v>0</v>
      </c>
      <c r="AA47" s="3">
        <f>MIN((IFERROR($D47-SUM($E47:Y47),0)),(IFERROR(Z$4-SUM(Z$5:Z46),0)))</f>
        <v>0</v>
      </c>
      <c r="AB47" s="3">
        <f>MIN((IFERROR($D47-SUM($E47:Z47),0)),(IFERROR(AA$4-SUM(AA$5:AA46),0)))</f>
        <v>0</v>
      </c>
      <c r="AC47" s="3">
        <f>MIN((IFERROR($D47-SUM($E47:AA47),0)),(IFERROR(AB$4-SUM(AB$5:AB46),0)))</f>
        <v>0</v>
      </c>
      <c r="AD47" s="3">
        <f>MIN((IFERROR($D47-SUM($E47:AB47),0)),(IFERROR(AC$4-SUM(AC$5:AC46),0)))</f>
        <v>0</v>
      </c>
      <c r="AE47" s="3">
        <f>MIN((IFERROR($D47-SUM($E47:AC47),0)),(IFERROR(AD$4-SUM(AD$5:AD46),0)))</f>
        <v>0</v>
      </c>
      <c r="AF47" s="3">
        <f>MIN((IFERROR($D47-SUM($E47:AD47),0)),(IFERROR(AE$4-SUM(AE$5:AE46),0)))</f>
        <v>0</v>
      </c>
      <c r="AG47" s="3">
        <f>MIN((IFERROR($D47-SUM($E47:AE47),0)),(IFERROR(AF$4-SUM(AF$5:AF46),0)))</f>
        <v>0</v>
      </c>
      <c r="AH47" s="3">
        <f>MIN((IFERROR($D47-SUM($E47:AF47),0)),(IFERROR(AG$4-SUM(AG$5:AG46),0)))</f>
        <v>0</v>
      </c>
      <c r="AI47" s="3">
        <f>MIN((IFERROR($D47-SUM($E47:AG47),0)),(IFERROR(AH$4-SUM(AH$5:AH46),0)))</f>
        <v>0</v>
      </c>
      <c r="AJ47" s="3">
        <f>MIN((IFERROR($D47-SUM($E47:AH47),0)),(IFERROR(AI$4-SUM(AI$5:AI46),0)))</f>
        <v>0</v>
      </c>
      <c r="AK47" s="3">
        <f>MIN((IFERROR($D47-SUM($E47:AI47),0)),(IFERROR(AJ$4-SUM(AJ$5:AJ46),0)))</f>
        <v>0</v>
      </c>
      <c r="AL47" s="3">
        <f>MIN((IFERROR($D47-SUM($E47:AJ47),0)),(IFERROR(AK$4-SUM(AK$5:AK46),0)))</f>
        <v>0</v>
      </c>
      <c r="AM47" s="3">
        <f>MIN((IFERROR($D47-SUM($E47:AK47),0)),(IFERROR(AL$4-SUM(AL$5:AL46),0)))</f>
        <v>0</v>
      </c>
      <c r="AN47" s="3">
        <f>MIN((IFERROR($D47-SUM($E47:AL47),0)),(IFERROR(AM$4-SUM(AM$5:AM46),0)))</f>
        <v>0</v>
      </c>
      <c r="AO47" s="3">
        <f>MIN((IFERROR($D47-SUM($E47:AM47),0)),(IFERROR(AN$4-SUM(AN$5:AN46),0)))</f>
        <v>0</v>
      </c>
      <c r="AP47" s="3">
        <f>MIN((IFERROR($D47-SUM($E47:AN47),0)),(IFERROR(AO$4-SUM(AO$5:AO46),0)))</f>
        <v>0</v>
      </c>
      <c r="AQ47" s="3">
        <f>MIN((IFERROR($D47-SUM($E47:AO47),0)),(IFERROR(AP$4-SUM(AP$5:AP46),0)))</f>
        <v>0</v>
      </c>
      <c r="AR47" s="3">
        <f>MIN((IFERROR($D47-SUM($E47:AP47),0)),(IFERROR(AQ$4-SUM(AQ$5:AQ46),0)))</f>
        <v>0</v>
      </c>
      <c r="AS47" s="3">
        <f>MIN((IFERROR($D47-SUM($E47:AQ47),0)),(IFERROR(AR$4-SUM(AR$5:AR46),0)))</f>
        <v>0</v>
      </c>
      <c r="AT47" s="3">
        <f>MIN((IFERROR($D47-SUM($E47:AR47),0)),(IFERROR(AS$4-SUM(AS$5:AS46),0)))</f>
        <v>0</v>
      </c>
      <c r="AU47" s="3">
        <f>MIN((IFERROR($D47-SUM($E47:AS47),0)),(IFERROR(AT$4-SUM(AT$5:AT46),0)))</f>
        <v>0</v>
      </c>
      <c r="AV47" s="3">
        <f>MIN((IFERROR($D47-SUM($E47:AT47),0)),(IFERROR(AU$4-SUM(AU$5:AU46),0)))</f>
        <v>0</v>
      </c>
      <c r="AW47" s="3">
        <f>MIN((IFERROR($D47-SUM($E47:AU47),0)),(IFERROR(AV$4-SUM(AV$5:AV46),0)))</f>
        <v>0</v>
      </c>
      <c r="AX47" s="3">
        <f>MIN((IFERROR($D47-SUM($E47:AV47),0)),(IFERROR(AW$4-SUM(AW$5:AW46),0)))</f>
        <v>0</v>
      </c>
      <c r="AY47" s="3">
        <f>MIN((IFERROR($D47-SUM($E47:AW47),0)),(IFERROR(AX$4-SUM(AX$5:AX46),0)))</f>
        <v>0</v>
      </c>
      <c r="AZ47" s="3">
        <f>MIN((IFERROR($D47-SUM($E47:AX47),0)),(IFERROR(AY$4-SUM(AY$5:AY46),0)))</f>
        <v>0</v>
      </c>
      <c r="BA47" s="3">
        <f>MIN((IFERROR($D47-SUM($E47:AY47),0)),(IFERROR(AZ$4-SUM(AZ$5:AZ46),0)))</f>
        <v>0</v>
      </c>
      <c r="BB47" s="3">
        <f>MIN((IFERROR($D47-SUM($E47:AZ47),0)),(IFERROR(BA$4-SUM(BA$5:BA46),0)))</f>
        <v>0</v>
      </c>
      <c r="BC47" s="3">
        <f>MIN((IFERROR($D47-SUM($E47:BA47),0)),(IFERROR(BB$4-SUM(BB$5:BB46),0)))</f>
        <v>0</v>
      </c>
      <c r="BD47" s="3">
        <f>MIN((IFERROR($D47-SUM($E47:BB47),0)),(IFERROR(BC$4-SUM(BC$5:BC46),0)))</f>
        <v>0</v>
      </c>
      <c r="BE47" s="3">
        <f>MIN((IFERROR($D47-SUM($E47:BC47),0)),(IFERROR(BD$4-SUM(BD$5:BD46),0)))</f>
        <v>0</v>
      </c>
      <c r="BF47" s="3">
        <f>MIN((IFERROR($D47-SUM($E47:BD47),0)),(IFERROR(BE$4-SUM(BE$5:BE46),0)))</f>
        <v>0</v>
      </c>
      <c r="BG47" s="3">
        <f>MIN((IFERROR($D47-SUM($E47:BE47),0)),(IFERROR(BF$4-SUM(BF$5:BF46),0)))</f>
        <v>0</v>
      </c>
      <c r="BH47" s="3">
        <f>MIN((IFERROR($D47-SUM($E47:BF47),0)),(IFERROR(BG$4-SUM(BG$5:BG46),0)))</f>
        <v>0</v>
      </c>
      <c r="BI47" s="3">
        <f>MIN((IFERROR($D47-SUM($E47:BG47),0)),(IFERROR(BH$4-SUM(BH$5:BH46),0)))</f>
        <v>0</v>
      </c>
      <c r="BJ47" s="3">
        <f>MIN((IFERROR($D47-SUM($E47:BH47),0)),(IFERROR(BI$4-SUM(BI$5:BI46),0)))</f>
        <v>0</v>
      </c>
      <c r="BK47" s="3">
        <f>MIN((IFERROR($D47-SUM($E47:BI47),0)),(IFERROR(BJ$4-SUM(BJ$5:BJ46),0)))</f>
        <v>0</v>
      </c>
      <c r="BL47" s="3">
        <f>MIN((IFERROR($D47-SUM($E47:BJ47),0)),(IFERROR(BK$4-SUM(BK$5:BK46),0)))</f>
        <v>0</v>
      </c>
      <c r="BM47" s="3">
        <f>MIN((IFERROR($D47-SUM($E47:BK47),0)),(IFERROR(BL$4-SUM(BL$5:BL46),0)))</f>
        <v>0</v>
      </c>
      <c r="BN47" s="3">
        <f>MIN((IFERROR($D47-SUM($E47:BL47),0)),(IFERROR(BM$4-SUM(BM$5:BM46),0)))</f>
        <v>0</v>
      </c>
      <c r="BO47" s="3">
        <f>MIN((IFERROR($D47-SUM($E47:BM47),0)),(IFERROR(BN$4-SUM(BN$5:BN46),0)))</f>
        <v>0</v>
      </c>
      <c r="BP47" s="3">
        <f>MIN((IFERROR($D47-SUM($E47:BN47),0)),(IFERROR(BO$4-SUM(BO$5:BO46),0)))</f>
        <v>0</v>
      </c>
      <c r="BQ47" s="3">
        <f>MIN((IFERROR($D47-SUM($E47:BO47),0)),(IFERROR(BP$4-SUM(BP$5:BP46),0)))</f>
        <v>0</v>
      </c>
      <c r="BR47" s="3">
        <f>MIN((IFERROR($D47-SUM($E47:BP47),0)),(IFERROR(BQ$4-SUM(BQ$5:BQ46),0)))</f>
        <v>0</v>
      </c>
      <c r="BS47" s="3">
        <f>MIN((IFERROR($D47-SUM($E47:BQ47),0)),(IFERROR(BR$4-SUM(BR$5:BR46),0)))</f>
        <v>0</v>
      </c>
      <c r="BT47" s="3">
        <f>MIN((IFERROR($D47-SUM($E47:BR47),0)),(IFERROR(BS$4-SUM(BS$5:BS46),0)))</f>
        <v>0</v>
      </c>
      <c r="BU47" s="3">
        <f>MIN((IFERROR($D47-SUM($E47:BS47),0)),(IFERROR(BT$4-SUM(BT$5:BT46),0)))</f>
        <v>0</v>
      </c>
      <c r="BV47" s="3">
        <f>MIN((IFERROR($D47-SUM($E47:BT47),0)),(IFERROR(BU$4-SUM(BU$5:BU46),0)))</f>
        <v>0</v>
      </c>
      <c r="BW47" s="3">
        <f>MIN((IFERROR($D47-SUM($E47:BU47),0)),(IFERROR(BV$4-SUM(BV$5:BV46),0)))</f>
        <v>0</v>
      </c>
      <c r="BX47" s="3">
        <f>MIN((IFERROR($D47-SUM($E47:BV47),0)),(IFERROR(BW$4-SUM(BW$5:BW46),0)))</f>
        <v>0</v>
      </c>
      <c r="BY47" s="3">
        <f>MIN((IFERROR($D47-SUM($E47:BW47),0)),(IFERROR(BX$4-SUM(BX$5:BX46),0)))</f>
        <v>0</v>
      </c>
      <c r="BZ47" s="3">
        <f>MIN((IFERROR($D47-SUM($E47:BX47),0)),(IFERROR(BY$4-SUM(BY$5:BY46),0)))</f>
        <v>0</v>
      </c>
      <c r="CA47" s="3">
        <f>MIN((IFERROR($D47-SUM($E47:BY47),0)),(IFERROR(BZ$4-SUM(BZ$5:BZ46),0)))</f>
        <v>0</v>
      </c>
      <c r="CB47" s="3">
        <f>MIN((IFERROR($D47-SUM($E47:BZ47),0)),(IFERROR(CA$4-SUM(CA$5:CA46),0)))</f>
        <v>0</v>
      </c>
      <c r="CC47" s="3">
        <f>MIN((IFERROR($D47-SUM($E47:CA47),0)),(IFERROR(CB$4-SUM(CB$5:CB46),0)))</f>
        <v>0</v>
      </c>
      <c r="CD47" s="3">
        <f>MIN((IFERROR($D47-SUM($E47:CB47),0)),(IFERROR(CC$4-SUM(CC$5:CC46),0)))</f>
        <v>0</v>
      </c>
      <c r="CE47" s="3">
        <f>MIN((IFERROR($D47-SUM($E47:CC47),0)),(IFERROR(CD$4-SUM(CD$5:CD46),0)))</f>
        <v>0</v>
      </c>
      <c r="CF47" s="3">
        <f>MIN((IFERROR($D47-SUM($E47:CD47),0)),(IFERROR(CE$4-SUM(CE$5:CE46),0)))</f>
        <v>0</v>
      </c>
      <c r="CG47" s="3">
        <f>MIN((IFERROR($D47-SUM($E47:CE47),0)),(IFERROR(CF$4-SUM(CF$5:CF46),0)))</f>
        <v>0</v>
      </c>
      <c r="CH47" s="3">
        <f>MIN((IFERROR($D47-SUM($E47:CF47),0)),(IFERROR(CG$4-SUM(CG$5:CG46),0)))</f>
        <v>0</v>
      </c>
      <c r="CI47" s="3">
        <f>MIN((IFERROR($D47-SUM($E47:CG47),0)),(IFERROR(CH$4-SUM(CH$5:CH46),0)))</f>
        <v>0</v>
      </c>
      <c r="CJ47" s="3">
        <f>MIN((IFERROR($D47-SUM($E47:CH47),0)),(IFERROR(CI$4-SUM(CI$5:CI46),0)))</f>
        <v>0</v>
      </c>
      <c r="CK47" s="3">
        <f>MIN((IFERROR($D47-SUM($E47:CI47),0)),(IFERROR(CJ$4-SUM(CJ$5:CJ46),0)))</f>
        <v>0</v>
      </c>
      <c r="CL47" s="3">
        <f>MIN((IFERROR($D47-SUM($E47:CJ47),0)),(IFERROR(CK$4-SUM(CK$5:CK46),0)))</f>
        <v>0</v>
      </c>
      <c r="CM47" s="3">
        <f>MIN((IFERROR($D47-SUM($E47:CK47),0)),(IFERROR(CL$4-SUM(CL$5:CL46),0)))</f>
        <v>0</v>
      </c>
      <c r="CN47" s="3">
        <f>MIN((IFERROR($D47-SUM($E47:CL47),0)),(IFERROR(CM$4-SUM(CM$5:CM46),0)))</f>
        <v>0</v>
      </c>
      <c r="CO47" s="3">
        <f>MIN((IFERROR($D47-SUM($E47:CM47),0)),(IFERROR(CN$4-SUM(CN$5:CN46),0)))</f>
        <v>0</v>
      </c>
      <c r="CP47" s="3">
        <f>MIN((IFERROR($D47-SUM($E47:CN47),0)),(IFERROR(CO$4-SUM(CO$5:CO46),0)))</f>
        <v>0</v>
      </c>
      <c r="CQ47" s="3">
        <f>MIN((IFERROR($D47-SUM($E47:CO47),0)),(IFERROR(CP$4-SUM(CP$5:CP46),0)))</f>
        <v>0</v>
      </c>
      <c r="CR47" s="3">
        <f>MIN((IFERROR($D47-SUM($E47:CP47),0)),(IFERROR(CQ$4-SUM(CQ$5:CQ46),0)))</f>
        <v>0</v>
      </c>
      <c r="CS47" s="3">
        <f>MIN((IFERROR($D47-SUM($E47:CQ47),0)),(IFERROR(CR$4-SUM(CR$5:CR46),0)))</f>
        <v>0</v>
      </c>
      <c r="CT47" s="3">
        <f>MIN((IFERROR($D47-SUM($E47:CR47),0)),(IFERROR(CS$4-SUM(CS$5:CS46),0)))</f>
        <v>0</v>
      </c>
      <c r="CU47" s="3">
        <f>MIN((IFERROR($D47-SUM($E47:CS47),0)),(IFERROR(CT$4-SUM(CT$5:CT46),0)))</f>
        <v>0</v>
      </c>
      <c r="CV47" s="3">
        <f>MIN((IFERROR($D47-SUM($E47:CT47),0)),(IFERROR(CU$4-SUM(CU$5:CU46),0)))</f>
        <v>0</v>
      </c>
      <c r="CW47" s="3">
        <f>MIN((IFERROR($D47-SUM($E47:CU47),0)),(IFERROR(CV$4-SUM(CV$5:CV46),0)))</f>
        <v>0</v>
      </c>
      <c r="CX47" s="3">
        <f>MIN((IFERROR($D47-SUM($E47:CV47),0)),(IFERROR(CW$4-SUM(CW$5:CW46),0)))</f>
        <v>0</v>
      </c>
      <c r="CY47" s="3">
        <f>MIN((IFERROR($D47-SUM($E47:CW47),0)),(IFERROR(CX$4-SUM(CX$5:CX46),0)))</f>
        <v>0</v>
      </c>
      <c r="CZ47" s="3">
        <f>MIN((IFERROR($D47-SUM($E47:CX47),0)),(IFERROR(CY$4-SUM(CY$5:CY46),0)))</f>
        <v>0</v>
      </c>
      <c r="DA47" s="3">
        <f>MIN((IFERROR($D47-SUM($E47:CY47),0)),(IFERROR(CZ$4-SUM(CZ$5:CZ46),0)))</f>
        <v>0</v>
      </c>
    </row>
    <row r="48" spans="1:105" x14ac:dyDescent="0.25">
      <c r="A48" s="2">
        <f>ROW()-ROW(FIFO[[#Headers],[Ind]])</f>
        <v>43</v>
      </c>
      <c r="B48" s="10" t="str">
        <f t="array" ref="B48">IFERROR(INDEX(Register[Batch],SMALL(IF(Register[IN Token]=Token,Register[Batch],""),FIFO[[#This Row],[Ind]])),"")</f>
        <v/>
      </c>
      <c r="C48" s="50" t="str">
        <f>IFERROR(VLOOKUP(FIFO[[#This Row],[Batch]],Register[],9),"")</f>
        <v/>
      </c>
      <c r="D48" s="11" t="str">
        <f>IF(FIFO[[#This Row],[Batch]]&lt;&gt;"",IFERROR(VLOOKUP(FIFO[[#This Row],[Batch]],Register[],5),""),"")</f>
        <v/>
      </c>
      <c r="F48" s="3">
        <f>MIN((IFERROR($D48-SUM($E48:E48),0)),(IFERROR(F$4-SUM(F$5:F47),0)))</f>
        <v>0</v>
      </c>
      <c r="G48" s="3">
        <f>MIN((IFERROR($D48-SUM($E48:F48),0)),(IFERROR(G$4-SUM(G$5:G47),0)))</f>
        <v>0</v>
      </c>
      <c r="H48" s="3">
        <f>MIN((IFERROR($D48-SUM($E48:G48),0)),(IFERROR(H$4-SUM(H$5:H47),0)))</f>
        <v>0</v>
      </c>
      <c r="I48" s="3">
        <f>MIN((IFERROR($D48-SUM($E48:H48),0)),(IFERROR(I$4-SUM(I$5:I47),0)))</f>
        <v>0</v>
      </c>
      <c r="J48" s="3">
        <f>MIN((IFERROR($D48-SUM($E48:I48),0)),(IFERROR(J$4-SUM(J$5:J47),0)))</f>
        <v>0</v>
      </c>
      <c r="K48" s="3">
        <f>MIN((IFERROR($D48-SUM($E48:J48),0)),(IFERROR(K$4-SUM(K$5:K47),0)))</f>
        <v>0</v>
      </c>
      <c r="L48" s="3">
        <f>MIN((IFERROR($D48-SUM($E48:K48),0)),(IFERROR(L$4-SUM(L$5:L47),0)))</f>
        <v>0</v>
      </c>
      <c r="M48" s="3">
        <f>MIN((IFERROR($D48-SUM($E48:L48),0)),(IFERROR(M$4-SUM(M$5:M47),0)))</f>
        <v>0</v>
      </c>
      <c r="N48" s="3">
        <f>MIN((IFERROR($D48-SUM($E48:L48),0)),(IFERROR(M$4-SUM(M$5:M47),0)))</f>
        <v>0</v>
      </c>
      <c r="O48" s="3">
        <f>MIN((IFERROR($D48-SUM($E48:M48),0)),(IFERROR(N$4-SUM(N$5:N47),0)))</f>
        <v>0</v>
      </c>
      <c r="P48" s="3">
        <f>MIN((IFERROR($D48-SUM($E48:N48),0)),(IFERROR(O$4-SUM(O$5:O47),0)))</f>
        <v>0</v>
      </c>
      <c r="Q48" s="3">
        <f>MIN((IFERROR($D48-SUM($E48:O48),0)),(IFERROR(P$4-SUM(P$5:P47),0)))</f>
        <v>0</v>
      </c>
      <c r="R48" s="3">
        <f>MIN((IFERROR($D48-SUM($E48:P48),0)),(IFERROR(Q$4-SUM(Q$5:Q47),0)))</f>
        <v>0</v>
      </c>
      <c r="S48" s="3">
        <f>MIN((IFERROR($D48-SUM($E48:Q48),0)),(IFERROR(R$4-SUM(R$5:R47),0)))</f>
        <v>0</v>
      </c>
      <c r="T48" s="3">
        <f>MIN((IFERROR($D48-SUM($E48:R48),0)),(IFERROR(S$4-SUM(S$5:S47),0)))</f>
        <v>0</v>
      </c>
      <c r="U48" s="3">
        <f>MIN((IFERROR($D48-SUM($E48:S48),0)),(IFERROR(T$4-SUM(T$5:T47),0)))</f>
        <v>0</v>
      </c>
      <c r="V48" s="3">
        <f>MIN((IFERROR($D48-SUM($E48:T48),0)),(IFERROR(U$4-SUM(U$5:U47),0)))</f>
        <v>0</v>
      </c>
      <c r="W48" s="3">
        <f>MIN((IFERROR($D48-SUM($E48:U48),0)),(IFERROR(V$4-SUM(V$5:V47),0)))</f>
        <v>0</v>
      </c>
      <c r="X48" s="3">
        <f>MIN((IFERROR($D48-SUM($E48:V48),0)),(IFERROR(W$4-SUM(W$5:W47),0)))</f>
        <v>0</v>
      </c>
      <c r="Y48" s="3">
        <f>MIN((IFERROR($D48-SUM($E48:W48),0)),(IFERROR(X$4-SUM(X$5:X47),0)))</f>
        <v>0</v>
      </c>
      <c r="Z48" s="3">
        <f>MIN((IFERROR($D48-SUM($E48:X48),0)),(IFERROR(Y$4-SUM(Y$5:Y47),0)))</f>
        <v>0</v>
      </c>
      <c r="AA48" s="3">
        <f>MIN((IFERROR($D48-SUM($E48:Y48),0)),(IFERROR(Z$4-SUM(Z$5:Z47),0)))</f>
        <v>0</v>
      </c>
      <c r="AB48" s="3">
        <f>MIN((IFERROR($D48-SUM($E48:Z48),0)),(IFERROR(AA$4-SUM(AA$5:AA47),0)))</f>
        <v>0</v>
      </c>
      <c r="AC48" s="3">
        <f>MIN((IFERROR($D48-SUM($E48:AA48),0)),(IFERROR(AB$4-SUM(AB$5:AB47),0)))</f>
        <v>0</v>
      </c>
      <c r="AD48" s="3">
        <f>MIN((IFERROR($D48-SUM($E48:AB48),0)),(IFERROR(AC$4-SUM(AC$5:AC47),0)))</f>
        <v>0</v>
      </c>
      <c r="AE48" s="3">
        <f>MIN((IFERROR($D48-SUM($E48:AC48),0)),(IFERROR(AD$4-SUM(AD$5:AD47),0)))</f>
        <v>0</v>
      </c>
      <c r="AF48" s="3">
        <f>MIN((IFERROR($D48-SUM($E48:AD48),0)),(IFERROR(AE$4-SUM(AE$5:AE47),0)))</f>
        <v>0</v>
      </c>
      <c r="AG48" s="3">
        <f>MIN((IFERROR($D48-SUM($E48:AE48),0)),(IFERROR(AF$4-SUM(AF$5:AF47),0)))</f>
        <v>0</v>
      </c>
      <c r="AH48" s="3">
        <f>MIN((IFERROR($D48-SUM($E48:AF48),0)),(IFERROR(AG$4-SUM(AG$5:AG47),0)))</f>
        <v>0</v>
      </c>
      <c r="AI48" s="3">
        <f>MIN((IFERROR($D48-SUM($E48:AG48),0)),(IFERROR(AH$4-SUM(AH$5:AH47),0)))</f>
        <v>0</v>
      </c>
      <c r="AJ48" s="3">
        <f>MIN((IFERROR($D48-SUM($E48:AH48),0)),(IFERROR(AI$4-SUM(AI$5:AI47),0)))</f>
        <v>0</v>
      </c>
      <c r="AK48" s="3">
        <f>MIN((IFERROR($D48-SUM($E48:AI48),0)),(IFERROR(AJ$4-SUM(AJ$5:AJ47),0)))</f>
        <v>0</v>
      </c>
      <c r="AL48" s="3">
        <f>MIN((IFERROR($D48-SUM($E48:AJ48),0)),(IFERROR(AK$4-SUM(AK$5:AK47),0)))</f>
        <v>0</v>
      </c>
      <c r="AM48" s="3">
        <f>MIN((IFERROR($D48-SUM($E48:AK48),0)),(IFERROR(AL$4-SUM(AL$5:AL47),0)))</f>
        <v>0</v>
      </c>
      <c r="AN48" s="3">
        <f>MIN((IFERROR($D48-SUM($E48:AL48),0)),(IFERROR(AM$4-SUM(AM$5:AM47),0)))</f>
        <v>0</v>
      </c>
      <c r="AO48" s="3">
        <f>MIN((IFERROR($D48-SUM($E48:AM48),0)),(IFERROR(AN$4-SUM(AN$5:AN47),0)))</f>
        <v>0</v>
      </c>
      <c r="AP48" s="3">
        <f>MIN((IFERROR($D48-SUM($E48:AN48),0)),(IFERROR(AO$4-SUM(AO$5:AO47),0)))</f>
        <v>0</v>
      </c>
      <c r="AQ48" s="3">
        <f>MIN((IFERROR($D48-SUM($E48:AO48),0)),(IFERROR(AP$4-SUM(AP$5:AP47),0)))</f>
        <v>0</v>
      </c>
      <c r="AR48" s="3">
        <f>MIN((IFERROR($D48-SUM($E48:AP48),0)),(IFERROR(AQ$4-SUM(AQ$5:AQ47),0)))</f>
        <v>0</v>
      </c>
      <c r="AS48" s="3">
        <f>MIN((IFERROR($D48-SUM($E48:AQ48),0)),(IFERROR(AR$4-SUM(AR$5:AR47),0)))</f>
        <v>0</v>
      </c>
      <c r="AT48" s="3">
        <f>MIN((IFERROR($D48-SUM($E48:AR48),0)),(IFERROR(AS$4-SUM(AS$5:AS47),0)))</f>
        <v>0</v>
      </c>
      <c r="AU48" s="3">
        <f>MIN((IFERROR($D48-SUM($E48:AS48),0)),(IFERROR(AT$4-SUM(AT$5:AT47),0)))</f>
        <v>0</v>
      </c>
      <c r="AV48" s="3">
        <f>MIN((IFERROR($D48-SUM($E48:AT48),0)),(IFERROR(AU$4-SUM(AU$5:AU47),0)))</f>
        <v>0</v>
      </c>
      <c r="AW48" s="3">
        <f>MIN((IFERROR($D48-SUM($E48:AU48),0)),(IFERROR(AV$4-SUM(AV$5:AV47),0)))</f>
        <v>0</v>
      </c>
      <c r="AX48" s="3">
        <f>MIN((IFERROR($D48-SUM($E48:AV48),0)),(IFERROR(AW$4-SUM(AW$5:AW47),0)))</f>
        <v>0</v>
      </c>
      <c r="AY48" s="3">
        <f>MIN((IFERROR($D48-SUM($E48:AW48),0)),(IFERROR(AX$4-SUM(AX$5:AX47),0)))</f>
        <v>0</v>
      </c>
      <c r="AZ48" s="3">
        <f>MIN((IFERROR($D48-SUM($E48:AX48),0)),(IFERROR(AY$4-SUM(AY$5:AY47),0)))</f>
        <v>0</v>
      </c>
      <c r="BA48" s="3">
        <f>MIN((IFERROR($D48-SUM($E48:AY48),0)),(IFERROR(AZ$4-SUM(AZ$5:AZ47),0)))</f>
        <v>0</v>
      </c>
      <c r="BB48" s="3">
        <f>MIN((IFERROR($D48-SUM($E48:AZ48),0)),(IFERROR(BA$4-SUM(BA$5:BA47),0)))</f>
        <v>0</v>
      </c>
      <c r="BC48" s="3">
        <f>MIN((IFERROR($D48-SUM($E48:BA48),0)),(IFERROR(BB$4-SUM(BB$5:BB47),0)))</f>
        <v>0</v>
      </c>
      <c r="BD48" s="3">
        <f>MIN((IFERROR($D48-SUM($E48:BB48),0)),(IFERROR(BC$4-SUM(BC$5:BC47),0)))</f>
        <v>0</v>
      </c>
      <c r="BE48" s="3">
        <f>MIN((IFERROR($D48-SUM($E48:BC48),0)),(IFERROR(BD$4-SUM(BD$5:BD47),0)))</f>
        <v>0</v>
      </c>
      <c r="BF48" s="3">
        <f>MIN((IFERROR($D48-SUM($E48:BD48),0)),(IFERROR(BE$4-SUM(BE$5:BE47),0)))</f>
        <v>0</v>
      </c>
      <c r="BG48" s="3">
        <f>MIN((IFERROR($D48-SUM($E48:BE48),0)),(IFERROR(BF$4-SUM(BF$5:BF47),0)))</f>
        <v>0</v>
      </c>
      <c r="BH48" s="3">
        <f>MIN((IFERROR($D48-SUM($E48:BF48),0)),(IFERROR(BG$4-SUM(BG$5:BG47),0)))</f>
        <v>0</v>
      </c>
      <c r="BI48" s="3">
        <f>MIN((IFERROR($D48-SUM($E48:BG48),0)),(IFERROR(BH$4-SUM(BH$5:BH47),0)))</f>
        <v>0</v>
      </c>
      <c r="BJ48" s="3">
        <f>MIN((IFERROR($D48-SUM($E48:BH48),0)),(IFERROR(BI$4-SUM(BI$5:BI47),0)))</f>
        <v>0</v>
      </c>
      <c r="BK48" s="3">
        <f>MIN((IFERROR($D48-SUM($E48:BI48),0)),(IFERROR(BJ$4-SUM(BJ$5:BJ47),0)))</f>
        <v>0</v>
      </c>
      <c r="BL48" s="3">
        <f>MIN((IFERROR($D48-SUM($E48:BJ48),0)),(IFERROR(BK$4-SUM(BK$5:BK47),0)))</f>
        <v>0</v>
      </c>
      <c r="BM48" s="3">
        <f>MIN((IFERROR($D48-SUM($E48:BK48),0)),(IFERROR(BL$4-SUM(BL$5:BL47),0)))</f>
        <v>0</v>
      </c>
      <c r="BN48" s="3">
        <f>MIN((IFERROR($D48-SUM($E48:BL48),0)),(IFERROR(BM$4-SUM(BM$5:BM47),0)))</f>
        <v>0</v>
      </c>
      <c r="BO48" s="3">
        <f>MIN((IFERROR($D48-SUM($E48:BM48),0)),(IFERROR(BN$4-SUM(BN$5:BN47),0)))</f>
        <v>0</v>
      </c>
      <c r="BP48" s="3">
        <f>MIN((IFERROR($D48-SUM($E48:BN48),0)),(IFERROR(BO$4-SUM(BO$5:BO47),0)))</f>
        <v>0</v>
      </c>
      <c r="BQ48" s="3">
        <f>MIN((IFERROR($D48-SUM($E48:BO48),0)),(IFERROR(BP$4-SUM(BP$5:BP47),0)))</f>
        <v>0</v>
      </c>
      <c r="BR48" s="3">
        <f>MIN((IFERROR($D48-SUM($E48:BP48),0)),(IFERROR(BQ$4-SUM(BQ$5:BQ47),0)))</f>
        <v>0</v>
      </c>
      <c r="BS48" s="3">
        <f>MIN((IFERROR($D48-SUM($E48:BQ48),0)),(IFERROR(BR$4-SUM(BR$5:BR47),0)))</f>
        <v>0</v>
      </c>
      <c r="BT48" s="3">
        <f>MIN((IFERROR($D48-SUM($E48:BR48),0)),(IFERROR(BS$4-SUM(BS$5:BS47),0)))</f>
        <v>0</v>
      </c>
      <c r="BU48" s="3">
        <f>MIN((IFERROR($D48-SUM($E48:BS48),0)),(IFERROR(BT$4-SUM(BT$5:BT47),0)))</f>
        <v>0</v>
      </c>
      <c r="BV48" s="3">
        <f>MIN((IFERROR($D48-SUM($E48:BT48),0)),(IFERROR(BU$4-SUM(BU$5:BU47),0)))</f>
        <v>0</v>
      </c>
      <c r="BW48" s="3">
        <f>MIN((IFERROR($D48-SUM($E48:BU48),0)),(IFERROR(BV$4-SUM(BV$5:BV47),0)))</f>
        <v>0</v>
      </c>
      <c r="BX48" s="3">
        <f>MIN((IFERROR($D48-SUM($E48:BV48),0)),(IFERROR(BW$4-SUM(BW$5:BW47),0)))</f>
        <v>0</v>
      </c>
      <c r="BY48" s="3">
        <f>MIN((IFERROR($D48-SUM($E48:BW48),0)),(IFERROR(BX$4-SUM(BX$5:BX47),0)))</f>
        <v>0</v>
      </c>
      <c r="BZ48" s="3">
        <f>MIN((IFERROR($D48-SUM($E48:BX48),0)),(IFERROR(BY$4-SUM(BY$5:BY47),0)))</f>
        <v>0</v>
      </c>
      <c r="CA48" s="3">
        <f>MIN((IFERROR($D48-SUM($E48:BY48),0)),(IFERROR(BZ$4-SUM(BZ$5:BZ47),0)))</f>
        <v>0</v>
      </c>
      <c r="CB48" s="3">
        <f>MIN((IFERROR($D48-SUM($E48:BZ48),0)),(IFERROR(CA$4-SUM(CA$5:CA47),0)))</f>
        <v>0</v>
      </c>
      <c r="CC48" s="3">
        <f>MIN((IFERROR($D48-SUM($E48:CA48),0)),(IFERROR(CB$4-SUM(CB$5:CB47),0)))</f>
        <v>0</v>
      </c>
      <c r="CD48" s="3">
        <f>MIN((IFERROR($D48-SUM($E48:CB48),0)),(IFERROR(CC$4-SUM(CC$5:CC47),0)))</f>
        <v>0</v>
      </c>
      <c r="CE48" s="3">
        <f>MIN((IFERROR($D48-SUM($E48:CC48),0)),(IFERROR(CD$4-SUM(CD$5:CD47),0)))</f>
        <v>0</v>
      </c>
      <c r="CF48" s="3">
        <f>MIN((IFERROR($D48-SUM($E48:CD48),0)),(IFERROR(CE$4-SUM(CE$5:CE47),0)))</f>
        <v>0</v>
      </c>
      <c r="CG48" s="3">
        <f>MIN((IFERROR($D48-SUM($E48:CE48),0)),(IFERROR(CF$4-SUM(CF$5:CF47),0)))</f>
        <v>0</v>
      </c>
      <c r="CH48" s="3">
        <f>MIN((IFERROR($D48-SUM($E48:CF48),0)),(IFERROR(CG$4-SUM(CG$5:CG47),0)))</f>
        <v>0</v>
      </c>
      <c r="CI48" s="3">
        <f>MIN((IFERROR($D48-SUM($E48:CG48),0)),(IFERROR(CH$4-SUM(CH$5:CH47),0)))</f>
        <v>0</v>
      </c>
      <c r="CJ48" s="3">
        <f>MIN((IFERROR($D48-SUM($E48:CH48),0)),(IFERROR(CI$4-SUM(CI$5:CI47),0)))</f>
        <v>0</v>
      </c>
      <c r="CK48" s="3">
        <f>MIN((IFERROR($D48-SUM($E48:CI48),0)),(IFERROR(CJ$4-SUM(CJ$5:CJ47),0)))</f>
        <v>0</v>
      </c>
      <c r="CL48" s="3">
        <f>MIN((IFERROR($D48-SUM($E48:CJ48),0)),(IFERROR(CK$4-SUM(CK$5:CK47),0)))</f>
        <v>0</v>
      </c>
      <c r="CM48" s="3">
        <f>MIN((IFERROR($D48-SUM($E48:CK48),0)),(IFERROR(CL$4-SUM(CL$5:CL47),0)))</f>
        <v>0</v>
      </c>
      <c r="CN48" s="3">
        <f>MIN((IFERROR($D48-SUM($E48:CL48),0)),(IFERROR(CM$4-SUM(CM$5:CM47),0)))</f>
        <v>0</v>
      </c>
      <c r="CO48" s="3">
        <f>MIN((IFERROR($D48-SUM($E48:CM48),0)),(IFERROR(CN$4-SUM(CN$5:CN47),0)))</f>
        <v>0</v>
      </c>
      <c r="CP48" s="3">
        <f>MIN((IFERROR($D48-SUM($E48:CN48),0)),(IFERROR(CO$4-SUM(CO$5:CO47),0)))</f>
        <v>0</v>
      </c>
      <c r="CQ48" s="3">
        <f>MIN((IFERROR($D48-SUM($E48:CO48),0)),(IFERROR(CP$4-SUM(CP$5:CP47),0)))</f>
        <v>0</v>
      </c>
      <c r="CR48" s="3">
        <f>MIN((IFERROR($D48-SUM($E48:CP48),0)),(IFERROR(CQ$4-SUM(CQ$5:CQ47),0)))</f>
        <v>0</v>
      </c>
      <c r="CS48" s="3">
        <f>MIN((IFERROR($D48-SUM($E48:CQ48),0)),(IFERROR(CR$4-SUM(CR$5:CR47),0)))</f>
        <v>0</v>
      </c>
      <c r="CT48" s="3">
        <f>MIN((IFERROR($D48-SUM($E48:CR48),0)),(IFERROR(CS$4-SUM(CS$5:CS47),0)))</f>
        <v>0</v>
      </c>
      <c r="CU48" s="3">
        <f>MIN((IFERROR($D48-SUM($E48:CS48),0)),(IFERROR(CT$4-SUM(CT$5:CT47),0)))</f>
        <v>0</v>
      </c>
      <c r="CV48" s="3">
        <f>MIN((IFERROR($D48-SUM($E48:CT48),0)),(IFERROR(CU$4-SUM(CU$5:CU47),0)))</f>
        <v>0</v>
      </c>
      <c r="CW48" s="3">
        <f>MIN((IFERROR($D48-SUM($E48:CU48),0)),(IFERROR(CV$4-SUM(CV$5:CV47),0)))</f>
        <v>0</v>
      </c>
      <c r="CX48" s="3">
        <f>MIN((IFERROR($D48-SUM($E48:CV48),0)),(IFERROR(CW$4-SUM(CW$5:CW47),0)))</f>
        <v>0</v>
      </c>
      <c r="CY48" s="3">
        <f>MIN((IFERROR($D48-SUM($E48:CW48),0)),(IFERROR(CX$4-SUM(CX$5:CX47),0)))</f>
        <v>0</v>
      </c>
      <c r="CZ48" s="3">
        <f>MIN((IFERROR($D48-SUM($E48:CX48),0)),(IFERROR(CY$4-SUM(CY$5:CY47),0)))</f>
        <v>0</v>
      </c>
      <c r="DA48" s="3">
        <f>MIN((IFERROR($D48-SUM($E48:CY48),0)),(IFERROR(CZ$4-SUM(CZ$5:CZ47),0)))</f>
        <v>0</v>
      </c>
    </row>
    <row r="49" spans="1:105" x14ac:dyDescent="0.25">
      <c r="A49" s="2">
        <f>ROW()-ROW(FIFO[[#Headers],[Ind]])</f>
        <v>44</v>
      </c>
      <c r="B49" s="10" t="str">
        <f t="array" ref="B49">IFERROR(INDEX(Register[Batch],SMALL(IF(Register[IN Token]=Token,Register[Batch],""),FIFO[[#This Row],[Ind]])),"")</f>
        <v/>
      </c>
      <c r="C49" s="50" t="str">
        <f>IFERROR(VLOOKUP(FIFO[[#This Row],[Batch]],Register[],9),"")</f>
        <v/>
      </c>
      <c r="D49" s="11" t="str">
        <f>IF(FIFO[[#This Row],[Batch]]&lt;&gt;"",IFERROR(VLOOKUP(FIFO[[#This Row],[Batch]],Register[],5),""),"")</f>
        <v/>
      </c>
      <c r="F49" s="3">
        <f>MIN((IFERROR($D49-SUM($E49:E49),0)),(IFERROR(F$4-SUM(F$5:F48),0)))</f>
        <v>0</v>
      </c>
      <c r="G49" s="3">
        <f>MIN((IFERROR($D49-SUM($E49:F49),0)),(IFERROR(G$4-SUM(G$5:G48),0)))</f>
        <v>0</v>
      </c>
      <c r="H49" s="3">
        <f>MIN((IFERROR($D49-SUM($E49:G49),0)),(IFERROR(H$4-SUM(H$5:H48),0)))</f>
        <v>0</v>
      </c>
      <c r="I49" s="3">
        <f>MIN((IFERROR($D49-SUM($E49:H49),0)),(IFERROR(I$4-SUM(I$5:I48),0)))</f>
        <v>0</v>
      </c>
      <c r="J49" s="3">
        <f>MIN((IFERROR($D49-SUM($E49:I49),0)),(IFERROR(J$4-SUM(J$5:J48),0)))</f>
        <v>0</v>
      </c>
      <c r="K49" s="3">
        <f>MIN((IFERROR($D49-SUM($E49:J49),0)),(IFERROR(K$4-SUM(K$5:K48),0)))</f>
        <v>0</v>
      </c>
      <c r="L49" s="3">
        <f>MIN((IFERROR($D49-SUM($E49:K49),0)),(IFERROR(L$4-SUM(L$5:L48),0)))</f>
        <v>0</v>
      </c>
      <c r="M49" s="3">
        <f>MIN((IFERROR($D49-SUM($E49:L49),0)),(IFERROR(M$4-SUM(M$5:M48),0)))</f>
        <v>0</v>
      </c>
      <c r="N49" s="3">
        <f>MIN((IFERROR($D49-SUM($E49:L49),0)),(IFERROR(M$4-SUM(M$5:M48),0)))</f>
        <v>0</v>
      </c>
      <c r="O49" s="3">
        <f>MIN((IFERROR($D49-SUM($E49:M49),0)),(IFERROR(N$4-SUM(N$5:N48),0)))</f>
        <v>0</v>
      </c>
      <c r="P49" s="3">
        <f>MIN((IFERROR($D49-SUM($E49:N49),0)),(IFERROR(O$4-SUM(O$5:O48),0)))</f>
        <v>0</v>
      </c>
      <c r="Q49" s="3">
        <f>MIN((IFERROR($D49-SUM($E49:O49),0)),(IFERROR(P$4-SUM(P$5:P48),0)))</f>
        <v>0</v>
      </c>
      <c r="R49" s="3">
        <f>MIN((IFERROR($D49-SUM($E49:P49),0)),(IFERROR(Q$4-SUM(Q$5:Q48),0)))</f>
        <v>0</v>
      </c>
      <c r="S49" s="3">
        <f>MIN((IFERROR($D49-SUM($E49:Q49),0)),(IFERROR(R$4-SUM(R$5:R48),0)))</f>
        <v>0</v>
      </c>
      <c r="T49" s="3">
        <f>MIN((IFERROR($D49-SUM($E49:R49),0)),(IFERROR(S$4-SUM(S$5:S48),0)))</f>
        <v>0</v>
      </c>
      <c r="U49" s="3">
        <f>MIN((IFERROR($D49-SUM($E49:S49),0)),(IFERROR(T$4-SUM(T$5:T48),0)))</f>
        <v>0</v>
      </c>
      <c r="V49" s="3">
        <f>MIN((IFERROR($D49-SUM($E49:T49),0)),(IFERROR(U$4-SUM(U$5:U48),0)))</f>
        <v>0</v>
      </c>
      <c r="W49" s="3">
        <f>MIN((IFERROR($D49-SUM($E49:U49),0)),(IFERROR(V$4-SUM(V$5:V48),0)))</f>
        <v>0</v>
      </c>
      <c r="X49" s="3">
        <f>MIN((IFERROR($D49-SUM($E49:V49),0)),(IFERROR(W$4-SUM(W$5:W48),0)))</f>
        <v>0</v>
      </c>
      <c r="Y49" s="3">
        <f>MIN((IFERROR($D49-SUM($E49:W49),0)),(IFERROR(X$4-SUM(X$5:X48),0)))</f>
        <v>0</v>
      </c>
      <c r="Z49" s="3">
        <f>MIN((IFERROR($D49-SUM($E49:X49),0)),(IFERROR(Y$4-SUM(Y$5:Y48),0)))</f>
        <v>0</v>
      </c>
      <c r="AA49" s="3">
        <f>MIN((IFERROR($D49-SUM($E49:Y49),0)),(IFERROR(Z$4-SUM(Z$5:Z48),0)))</f>
        <v>0</v>
      </c>
      <c r="AB49" s="3">
        <f>MIN((IFERROR($D49-SUM($E49:Z49),0)),(IFERROR(AA$4-SUM(AA$5:AA48),0)))</f>
        <v>0</v>
      </c>
      <c r="AC49" s="3">
        <f>MIN((IFERROR($D49-SUM($E49:AA49),0)),(IFERROR(AB$4-SUM(AB$5:AB48),0)))</f>
        <v>0</v>
      </c>
      <c r="AD49" s="3">
        <f>MIN((IFERROR($D49-SUM($E49:AB49),0)),(IFERROR(AC$4-SUM(AC$5:AC48),0)))</f>
        <v>0</v>
      </c>
      <c r="AE49" s="3">
        <f>MIN((IFERROR($D49-SUM($E49:AC49),0)),(IFERROR(AD$4-SUM(AD$5:AD48),0)))</f>
        <v>0</v>
      </c>
      <c r="AF49" s="3">
        <f>MIN((IFERROR($D49-SUM($E49:AD49),0)),(IFERROR(AE$4-SUM(AE$5:AE48),0)))</f>
        <v>0</v>
      </c>
      <c r="AG49" s="3">
        <f>MIN((IFERROR($D49-SUM($E49:AE49),0)),(IFERROR(AF$4-SUM(AF$5:AF48),0)))</f>
        <v>0</v>
      </c>
      <c r="AH49" s="3">
        <f>MIN((IFERROR($D49-SUM($E49:AF49),0)),(IFERROR(AG$4-SUM(AG$5:AG48),0)))</f>
        <v>0</v>
      </c>
      <c r="AI49" s="3">
        <f>MIN((IFERROR($D49-SUM($E49:AG49),0)),(IFERROR(AH$4-SUM(AH$5:AH48),0)))</f>
        <v>0</v>
      </c>
      <c r="AJ49" s="3">
        <f>MIN((IFERROR($D49-SUM($E49:AH49),0)),(IFERROR(AI$4-SUM(AI$5:AI48),0)))</f>
        <v>0</v>
      </c>
      <c r="AK49" s="3">
        <f>MIN((IFERROR($D49-SUM($E49:AI49),0)),(IFERROR(AJ$4-SUM(AJ$5:AJ48),0)))</f>
        <v>0</v>
      </c>
      <c r="AL49" s="3">
        <f>MIN((IFERROR($D49-SUM($E49:AJ49),0)),(IFERROR(AK$4-SUM(AK$5:AK48),0)))</f>
        <v>0</v>
      </c>
      <c r="AM49" s="3">
        <f>MIN((IFERROR($D49-SUM($E49:AK49),0)),(IFERROR(AL$4-SUM(AL$5:AL48),0)))</f>
        <v>0</v>
      </c>
      <c r="AN49" s="3">
        <f>MIN((IFERROR($D49-SUM($E49:AL49),0)),(IFERROR(AM$4-SUM(AM$5:AM48),0)))</f>
        <v>0</v>
      </c>
      <c r="AO49" s="3">
        <f>MIN((IFERROR($D49-SUM($E49:AM49),0)),(IFERROR(AN$4-SUM(AN$5:AN48),0)))</f>
        <v>0</v>
      </c>
      <c r="AP49" s="3">
        <f>MIN((IFERROR($D49-SUM($E49:AN49),0)),(IFERROR(AO$4-SUM(AO$5:AO48),0)))</f>
        <v>0</v>
      </c>
      <c r="AQ49" s="3">
        <f>MIN((IFERROR($D49-SUM($E49:AO49),0)),(IFERROR(AP$4-SUM(AP$5:AP48),0)))</f>
        <v>0</v>
      </c>
      <c r="AR49" s="3">
        <f>MIN((IFERROR($D49-SUM($E49:AP49),0)),(IFERROR(AQ$4-SUM(AQ$5:AQ48),0)))</f>
        <v>0</v>
      </c>
      <c r="AS49" s="3">
        <f>MIN((IFERROR($D49-SUM($E49:AQ49),0)),(IFERROR(AR$4-SUM(AR$5:AR48),0)))</f>
        <v>0</v>
      </c>
      <c r="AT49" s="3">
        <f>MIN((IFERROR($D49-SUM($E49:AR49),0)),(IFERROR(AS$4-SUM(AS$5:AS48),0)))</f>
        <v>0</v>
      </c>
      <c r="AU49" s="3">
        <f>MIN((IFERROR($D49-SUM($E49:AS49),0)),(IFERROR(AT$4-SUM(AT$5:AT48),0)))</f>
        <v>0</v>
      </c>
      <c r="AV49" s="3">
        <f>MIN((IFERROR($D49-SUM($E49:AT49),0)),(IFERROR(AU$4-SUM(AU$5:AU48),0)))</f>
        <v>0</v>
      </c>
      <c r="AW49" s="3">
        <f>MIN((IFERROR($D49-SUM($E49:AU49),0)),(IFERROR(AV$4-SUM(AV$5:AV48),0)))</f>
        <v>0</v>
      </c>
      <c r="AX49" s="3">
        <f>MIN((IFERROR($D49-SUM($E49:AV49),0)),(IFERROR(AW$4-SUM(AW$5:AW48),0)))</f>
        <v>0</v>
      </c>
      <c r="AY49" s="3">
        <f>MIN((IFERROR($D49-SUM($E49:AW49),0)),(IFERROR(AX$4-SUM(AX$5:AX48),0)))</f>
        <v>0</v>
      </c>
      <c r="AZ49" s="3">
        <f>MIN((IFERROR($D49-SUM($E49:AX49),0)),(IFERROR(AY$4-SUM(AY$5:AY48),0)))</f>
        <v>0</v>
      </c>
      <c r="BA49" s="3">
        <f>MIN((IFERROR($D49-SUM($E49:AY49),0)),(IFERROR(AZ$4-SUM(AZ$5:AZ48),0)))</f>
        <v>0</v>
      </c>
      <c r="BB49" s="3">
        <f>MIN((IFERROR($D49-SUM($E49:AZ49),0)),(IFERROR(BA$4-SUM(BA$5:BA48),0)))</f>
        <v>0</v>
      </c>
      <c r="BC49" s="3">
        <f>MIN((IFERROR($D49-SUM($E49:BA49),0)),(IFERROR(BB$4-SUM(BB$5:BB48),0)))</f>
        <v>0</v>
      </c>
      <c r="BD49" s="3">
        <f>MIN((IFERROR($D49-SUM($E49:BB49),0)),(IFERROR(BC$4-SUM(BC$5:BC48),0)))</f>
        <v>0</v>
      </c>
      <c r="BE49" s="3">
        <f>MIN((IFERROR($D49-SUM($E49:BC49),0)),(IFERROR(BD$4-SUM(BD$5:BD48),0)))</f>
        <v>0</v>
      </c>
      <c r="BF49" s="3">
        <f>MIN((IFERROR($D49-SUM($E49:BD49),0)),(IFERROR(BE$4-SUM(BE$5:BE48),0)))</f>
        <v>0</v>
      </c>
      <c r="BG49" s="3">
        <f>MIN((IFERROR($D49-SUM($E49:BE49),0)),(IFERROR(BF$4-SUM(BF$5:BF48),0)))</f>
        <v>0</v>
      </c>
      <c r="BH49" s="3">
        <f>MIN((IFERROR($D49-SUM($E49:BF49),0)),(IFERROR(BG$4-SUM(BG$5:BG48),0)))</f>
        <v>0</v>
      </c>
      <c r="BI49" s="3">
        <f>MIN((IFERROR($D49-SUM($E49:BG49),0)),(IFERROR(BH$4-SUM(BH$5:BH48),0)))</f>
        <v>0</v>
      </c>
      <c r="BJ49" s="3">
        <f>MIN((IFERROR($D49-SUM($E49:BH49),0)),(IFERROR(BI$4-SUM(BI$5:BI48),0)))</f>
        <v>0</v>
      </c>
      <c r="BK49" s="3">
        <f>MIN((IFERROR($D49-SUM($E49:BI49),0)),(IFERROR(BJ$4-SUM(BJ$5:BJ48),0)))</f>
        <v>0</v>
      </c>
      <c r="BL49" s="3">
        <f>MIN((IFERROR($D49-SUM($E49:BJ49),0)),(IFERROR(BK$4-SUM(BK$5:BK48),0)))</f>
        <v>0</v>
      </c>
      <c r="BM49" s="3">
        <f>MIN((IFERROR($D49-SUM($E49:BK49),0)),(IFERROR(BL$4-SUM(BL$5:BL48),0)))</f>
        <v>0</v>
      </c>
      <c r="BN49" s="3">
        <f>MIN((IFERROR($D49-SUM($E49:BL49),0)),(IFERROR(BM$4-SUM(BM$5:BM48),0)))</f>
        <v>0</v>
      </c>
      <c r="BO49" s="3">
        <f>MIN((IFERROR($D49-SUM($E49:BM49),0)),(IFERROR(BN$4-SUM(BN$5:BN48),0)))</f>
        <v>0</v>
      </c>
      <c r="BP49" s="3">
        <f>MIN((IFERROR($D49-SUM($E49:BN49),0)),(IFERROR(BO$4-SUM(BO$5:BO48),0)))</f>
        <v>0</v>
      </c>
      <c r="BQ49" s="3">
        <f>MIN((IFERROR($D49-SUM($E49:BO49),0)),(IFERROR(BP$4-SUM(BP$5:BP48),0)))</f>
        <v>0</v>
      </c>
      <c r="BR49" s="3">
        <f>MIN((IFERROR($D49-SUM($E49:BP49),0)),(IFERROR(BQ$4-SUM(BQ$5:BQ48),0)))</f>
        <v>0</v>
      </c>
      <c r="BS49" s="3">
        <f>MIN((IFERROR($D49-SUM($E49:BQ49),0)),(IFERROR(BR$4-SUM(BR$5:BR48),0)))</f>
        <v>0</v>
      </c>
      <c r="BT49" s="3">
        <f>MIN((IFERROR($D49-SUM($E49:BR49),0)),(IFERROR(BS$4-SUM(BS$5:BS48),0)))</f>
        <v>0</v>
      </c>
      <c r="BU49" s="3">
        <f>MIN((IFERROR($D49-SUM($E49:BS49),0)),(IFERROR(BT$4-SUM(BT$5:BT48),0)))</f>
        <v>0</v>
      </c>
      <c r="BV49" s="3">
        <f>MIN((IFERROR($D49-SUM($E49:BT49),0)),(IFERROR(BU$4-SUM(BU$5:BU48),0)))</f>
        <v>0</v>
      </c>
      <c r="BW49" s="3">
        <f>MIN((IFERROR($D49-SUM($E49:BU49),0)),(IFERROR(BV$4-SUM(BV$5:BV48),0)))</f>
        <v>0</v>
      </c>
      <c r="BX49" s="3">
        <f>MIN((IFERROR($D49-SUM($E49:BV49),0)),(IFERROR(BW$4-SUM(BW$5:BW48),0)))</f>
        <v>0</v>
      </c>
      <c r="BY49" s="3">
        <f>MIN((IFERROR($D49-SUM($E49:BW49),0)),(IFERROR(BX$4-SUM(BX$5:BX48),0)))</f>
        <v>0</v>
      </c>
      <c r="BZ49" s="3">
        <f>MIN((IFERROR($D49-SUM($E49:BX49),0)),(IFERROR(BY$4-SUM(BY$5:BY48),0)))</f>
        <v>0</v>
      </c>
      <c r="CA49" s="3">
        <f>MIN((IFERROR($D49-SUM($E49:BY49),0)),(IFERROR(BZ$4-SUM(BZ$5:BZ48),0)))</f>
        <v>0</v>
      </c>
      <c r="CB49" s="3">
        <f>MIN((IFERROR($D49-SUM($E49:BZ49),0)),(IFERROR(CA$4-SUM(CA$5:CA48),0)))</f>
        <v>0</v>
      </c>
      <c r="CC49" s="3">
        <f>MIN((IFERROR($D49-SUM($E49:CA49),0)),(IFERROR(CB$4-SUM(CB$5:CB48),0)))</f>
        <v>0</v>
      </c>
      <c r="CD49" s="3">
        <f>MIN((IFERROR($D49-SUM($E49:CB49),0)),(IFERROR(CC$4-SUM(CC$5:CC48),0)))</f>
        <v>0</v>
      </c>
      <c r="CE49" s="3">
        <f>MIN((IFERROR($D49-SUM($E49:CC49),0)),(IFERROR(CD$4-SUM(CD$5:CD48),0)))</f>
        <v>0</v>
      </c>
      <c r="CF49" s="3">
        <f>MIN((IFERROR($D49-SUM($E49:CD49),0)),(IFERROR(CE$4-SUM(CE$5:CE48),0)))</f>
        <v>0</v>
      </c>
      <c r="CG49" s="3">
        <f>MIN((IFERROR($D49-SUM($E49:CE49),0)),(IFERROR(CF$4-SUM(CF$5:CF48),0)))</f>
        <v>0</v>
      </c>
      <c r="CH49" s="3">
        <f>MIN((IFERROR($D49-SUM($E49:CF49),0)),(IFERROR(CG$4-SUM(CG$5:CG48),0)))</f>
        <v>0</v>
      </c>
      <c r="CI49" s="3">
        <f>MIN((IFERROR($D49-SUM($E49:CG49),0)),(IFERROR(CH$4-SUM(CH$5:CH48),0)))</f>
        <v>0</v>
      </c>
      <c r="CJ49" s="3">
        <f>MIN((IFERROR($D49-SUM($E49:CH49),0)),(IFERROR(CI$4-SUM(CI$5:CI48),0)))</f>
        <v>0</v>
      </c>
      <c r="CK49" s="3">
        <f>MIN((IFERROR($D49-SUM($E49:CI49),0)),(IFERROR(CJ$4-SUM(CJ$5:CJ48),0)))</f>
        <v>0</v>
      </c>
      <c r="CL49" s="3">
        <f>MIN((IFERROR($D49-SUM($E49:CJ49),0)),(IFERROR(CK$4-SUM(CK$5:CK48),0)))</f>
        <v>0</v>
      </c>
      <c r="CM49" s="3">
        <f>MIN((IFERROR($D49-SUM($E49:CK49),0)),(IFERROR(CL$4-SUM(CL$5:CL48),0)))</f>
        <v>0</v>
      </c>
      <c r="CN49" s="3">
        <f>MIN((IFERROR($D49-SUM($E49:CL49),0)),(IFERROR(CM$4-SUM(CM$5:CM48),0)))</f>
        <v>0</v>
      </c>
      <c r="CO49" s="3">
        <f>MIN((IFERROR($D49-SUM($E49:CM49),0)),(IFERROR(CN$4-SUM(CN$5:CN48),0)))</f>
        <v>0</v>
      </c>
      <c r="CP49" s="3">
        <f>MIN((IFERROR($D49-SUM($E49:CN49),0)),(IFERROR(CO$4-SUM(CO$5:CO48),0)))</f>
        <v>0</v>
      </c>
      <c r="CQ49" s="3">
        <f>MIN((IFERROR($D49-SUM($E49:CO49),0)),(IFERROR(CP$4-SUM(CP$5:CP48),0)))</f>
        <v>0</v>
      </c>
      <c r="CR49" s="3">
        <f>MIN((IFERROR($D49-SUM($E49:CP49),0)),(IFERROR(CQ$4-SUM(CQ$5:CQ48),0)))</f>
        <v>0</v>
      </c>
      <c r="CS49" s="3">
        <f>MIN((IFERROR($D49-SUM($E49:CQ49),0)),(IFERROR(CR$4-SUM(CR$5:CR48),0)))</f>
        <v>0</v>
      </c>
      <c r="CT49" s="3">
        <f>MIN((IFERROR($D49-SUM($E49:CR49),0)),(IFERROR(CS$4-SUM(CS$5:CS48),0)))</f>
        <v>0</v>
      </c>
      <c r="CU49" s="3">
        <f>MIN((IFERROR($D49-SUM($E49:CS49),0)),(IFERROR(CT$4-SUM(CT$5:CT48),0)))</f>
        <v>0</v>
      </c>
      <c r="CV49" s="3">
        <f>MIN((IFERROR($D49-SUM($E49:CT49),0)),(IFERROR(CU$4-SUM(CU$5:CU48),0)))</f>
        <v>0</v>
      </c>
      <c r="CW49" s="3">
        <f>MIN((IFERROR($D49-SUM($E49:CU49),0)),(IFERROR(CV$4-SUM(CV$5:CV48),0)))</f>
        <v>0</v>
      </c>
      <c r="CX49" s="3">
        <f>MIN((IFERROR($D49-SUM($E49:CV49),0)),(IFERROR(CW$4-SUM(CW$5:CW48),0)))</f>
        <v>0</v>
      </c>
      <c r="CY49" s="3">
        <f>MIN((IFERROR($D49-SUM($E49:CW49),0)),(IFERROR(CX$4-SUM(CX$5:CX48),0)))</f>
        <v>0</v>
      </c>
      <c r="CZ49" s="3">
        <f>MIN((IFERROR($D49-SUM($E49:CX49),0)),(IFERROR(CY$4-SUM(CY$5:CY48),0)))</f>
        <v>0</v>
      </c>
      <c r="DA49" s="3">
        <f>MIN((IFERROR($D49-SUM($E49:CY49),0)),(IFERROR(CZ$4-SUM(CZ$5:CZ48),0)))</f>
        <v>0</v>
      </c>
    </row>
    <row r="50" spans="1:105" x14ac:dyDescent="0.25">
      <c r="A50" s="2">
        <f>ROW()-ROW(FIFO[[#Headers],[Ind]])</f>
        <v>45</v>
      </c>
      <c r="B50" s="10" t="str">
        <f t="array" ref="B50">IFERROR(INDEX(Register[Batch],SMALL(IF(Register[IN Token]=Token,Register[Batch],""),FIFO[[#This Row],[Ind]])),"")</f>
        <v/>
      </c>
      <c r="C50" s="50" t="str">
        <f>IFERROR(VLOOKUP(FIFO[[#This Row],[Batch]],Register[],9),"")</f>
        <v/>
      </c>
      <c r="D50" s="11" t="str">
        <f>IF(FIFO[[#This Row],[Batch]]&lt;&gt;"",IFERROR(VLOOKUP(FIFO[[#This Row],[Batch]],Register[],5),""),"")</f>
        <v/>
      </c>
      <c r="F50" s="3">
        <f>MIN((IFERROR($D50-SUM($E50:E50),0)),(IFERROR(F$4-SUM(F$5:F49),0)))</f>
        <v>0</v>
      </c>
      <c r="G50" s="3">
        <f>MIN((IFERROR($D50-SUM($E50:F50),0)),(IFERROR(G$4-SUM(G$5:G49),0)))</f>
        <v>0</v>
      </c>
      <c r="H50" s="3">
        <f>MIN((IFERROR($D50-SUM($E50:G50),0)),(IFERROR(H$4-SUM(H$5:H49),0)))</f>
        <v>0</v>
      </c>
      <c r="I50" s="3">
        <f>MIN((IFERROR($D50-SUM($E50:H50),0)),(IFERROR(I$4-SUM(I$5:I49),0)))</f>
        <v>0</v>
      </c>
      <c r="J50" s="3">
        <f>MIN((IFERROR($D50-SUM($E50:I50),0)),(IFERROR(J$4-SUM(J$5:J49),0)))</f>
        <v>0</v>
      </c>
      <c r="K50" s="3">
        <f>MIN((IFERROR($D50-SUM($E50:J50),0)),(IFERROR(K$4-SUM(K$5:K49),0)))</f>
        <v>0</v>
      </c>
      <c r="L50" s="3">
        <f>MIN((IFERROR($D50-SUM($E50:K50),0)),(IFERROR(L$4-SUM(L$5:L49),0)))</f>
        <v>0</v>
      </c>
      <c r="M50" s="3">
        <f>MIN((IFERROR($D50-SUM($E50:L50),0)),(IFERROR(M$4-SUM(M$5:M49),0)))</f>
        <v>0</v>
      </c>
      <c r="N50" s="3">
        <f>MIN((IFERROR($D50-SUM($E50:L50),0)),(IFERROR(M$4-SUM(M$5:M49),0)))</f>
        <v>0</v>
      </c>
      <c r="O50" s="3">
        <f>MIN((IFERROR($D50-SUM($E50:M50),0)),(IFERROR(N$4-SUM(N$5:N49),0)))</f>
        <v>0</v>
      </c>
      <c r="P50" s="3">
        <f>MIN((IFERROR($D50-SUM($E50:N50),0)),(IFERROR(O$4-SUM(O$5:O49),0)))</f>
        <v>0</v>
      </c>
      <c r="Q50" s="3">
        <f>MIN((IFERROR($D50-SUM($E50:O50),0)),(IFERROR(P$4-SUM(P$5:P49),0)))</f>
        <v>0</v>
      </c>
      <c r="R50" s="3">
        <f>MIN((IFERROR($D50-SUM($E50:P50),0)),(IFERROR(Q$4-SUM(Q$5:Q49),0)))</f>
        <v>0</v>
      </c>
      <c r="S50" s="3">
        <f>MIN((IFERROR($D50-SUM($E50:Q50),0)),(IFERROR(R$4-SUM(R$5:R49),0)))</f>
        <v>0</v>
      </c>
      <c r="T50" s="3">
        <f>MIN((IFERROR($D50-SUM($E50:R50),0)),(IFERROR(S$4-SUM(S$5:S49),0)))</f>
        <v>0</v>
      </c>
      <c r="U50" s="3">
        <f>MIN((IFERROR($D50-SUM($E50:S50),0)),(IFERROR(T$4-SUM(T$5:T49),0)))</f>
        <v>0</v>
      </c>
      <c r="V50" s="3">
        <f>MIN((IFERROR($D50-SUM($E50:T50),0)),(IFERROR(U$4-SUM(U$5:U49),0)))</f>
        <v>0</v>
      </c>
      <c r="W50" s="3">
        <f>MIN((IFERROR($D50-SUM($E50:U50),0)),(IFERROR(V$4-SUM(V$5:V49),0)))</f>
        <v>0</v>
      </c>
      <c r="X50" s="3">
        <f>MIN((IFERROR($D50-SUM($E50:V50),0)),(IFERROR(W$4-SUM(W$5:W49),0)))</f>
        <v>0</v>
      </c>
      <c r="Y50" s="3">
        <f>MIN((IFERROR($D50-SUM($E50:W50),0)),(IFERROR(X$4-SUM(X$5:X49),0)))</f>
        <v>0</v>
      </c>
      <c r="Z50" s="3">
        <f>MIN((IFERROR($D50-SUM($E50:X50),0)),(IFERROR(Y$4-SUM(Y$5:Y49),0)))</f>
        <v>0</v>
      </c>
      <c r="AA50" s="3">
        <f>MIN((IFERROR($D50-SUM($E50:Y50),0)),(IFERROR(Z$4-SUM(Z$5:Z49),0)))</f>
        <v>0</v>
      </c>
      <c r="AB50" s="3">
        <f>MIN((IFERROR($D50-SUM($E50:Z50),0)),(IFERROR(AA$4-SUM(AA$5:AA49),0)))</f>
        <v>0</v>
      </c>
      <c r="AC50" s="3">
        <f>MIN((IFERROR($D50-SUM($E50:AA50),0)),(IFERROR(AB$4-SUM(AB$5:AB49),0)))</f>
        <v>0</v>
      </c>
      <c r="AD50" s="3">
        <f>MIN((IFERROR($D50-SUM($E50:AB50),0)),(IFERROR(AC$4-SUM(AC$5:AC49),0)))</f>
        <v>0</v>
      </c>
      <c r="AE50" s="3">
        <f>MIN((IFERROR($D50-SUM($E50:AC50),0)),(IFERROR(AD$4-SUM(AD$5:AD49),0)))</f>
        <v>0</v>
      </c>
      <c r="AF50" s="3">
        <f>MIN((IFERROR($D50-SUM($E50:AD50),0)),(IFERROR(AE$4-SUM(AE$5:AE49),0)))</f>
        <v>0</v>
      </c>
      <c r="AG50" s="3">
        <f>MIN((IFERROR($D50-SUM($E50:AE50),0)),(IFERROR(AF$4-SUM(AF$5:AF49),0)))</f>
        <v>0</v>
      </c>
      <c r="AH50" s="3">
        <f>MIN((IFERROR($D50-SUM($E50:AF50),0)),(IFERROR(AG$4-SUM(AG$5:AG49),0)))</f>
        <v>0</v>
      </c>
      <c r="AI50" s="3">
        <f>MIN((IFERROR($D50-SUM($E50:AG50),0)),(IFERROR(AH$4-SUM(AH$5:AH49),0)))</f>
        <v>0</v>
      </c>
      <c r="AJ50" s="3">
        <f>MIN((IFERROR($D50-SUM($E50:AH50),0)),(IFERROR(AI$4-SUM(AI$5:AI49),0)))</f>
        <v>0</v>
      </c>
      <c r="AK50" s="3">
        <f>MIN((IFERROR($D50-SUM($E50:AI50),0)),(IFERROR(AJ$4-SUM(AJ$5:AJ49),0)))</f>
        <v>0</v>
      </c>
      <c r="AL50" s="3">
        <f>MIN((IFERROR($D50-SUM($E50:AJ50),0)),(IFERROR(AK$4-SUM(AK$5:AK49),0)))</f>
        <v>0</v>
      </c>
      <c r="AM50" s="3">
        <f>MIN((IFERROR($D50-SUM($E50:AK50),0)),(IFERROR(AL$4-SUM(AL$5:AL49),0)))</f>
        <v>0</v>
      </c>
      <c r="AN50" s="3">
        <f>MIN((IFERROR($D50-SUM($E50:AL50),0)),(IFERROR(AM$4-SUM(AM$5:AM49),0)))</f>
        <v>0</v>
      </c>
      <c r="AO50" s="3">
        <f>MIN((IFERROR($D50-SUM($E50:AM50),0)),(IFERROR(AN$4-SUM(AN$5:AN49),0)))</f>
        <v>0</v>
      </c>
      <c r="AP50" s="3">
        <f>MIN((IFERROR($D50-SUM($E50:AN50),0)),(IFERROR(AO$4-SUM(AO$5:AO49),0)))</f>
        <v>0</v>
      </c>
      <c r="AQ50" s="3">
        <f>MIN((IFERROR($D50-SUM($E50:AO50),0)),(IFERROR(AP$4-SUM(AP$5:AP49),0)))</f>
        <v>0</v>
      </c>
      <c r="AR50" s="3">
        <f>MIN((IFERROR($D50-SUM($E50:AP50),0)),(IFERROR(AQ$4-SUM(AQ$5:AQ49),0)))</f>
        <v>0</v>
      </c>
      <c r="AS50" s="3">
        <f>MIN((IFERROR($D50-SUM($E50:AQ50),0)),(IFERROR(AR$4-SUM(AR$5:AR49),0)))</f>
        <v>0</v>
      </c>
      <c r="AT50" s="3">
        <f>MIN((IFERROR($D50-SUM($E50:AR50),0)),(IFERROR(AS$4-SUM(AS$5:AS49),0)))</f>
        <v>0</v>
      </c>
      <c r="AU50" s="3">
        <f>MIN((IFERROR($D50-SUM($E50:AS50),0)),(IFERROR(AT$4-SUM(AT$5:AT49),0)))</f>
        <v>0</v>
      </c>
      <c r="AV50" s="3">
        <f>MIN((IFERROR($D50-SUM($E50:AT50),0)),(IFERROR(AU$4-SUM(AU$5:AU49),0)))</f>
        <v>0</v>
      </c>
      <c r="AW50" s="3">
        <f>MIN((IFERROR($D50-SUM($E50:AU50),0)),(IFERROR(AV$4-SUM(AV$5:AV49),0)))</f>
        <v>0</v>
      </c>
      <c r="AX50" s="3">
        <f>MIN((IFERROR($D50-SUM($E50:AV50),0)),(IFERROR(AW$4-SUM(AW$5:AW49),0)))</f>
        <v>0</v>
      </c>
      <c r="AY50" s="3">
        <f>MIN((IFERROR($D50-SUM($E50:AW50),0)),(IFERROR(AX$4-SUM(AX$5:AX49),0)))</f>
        <v>0</v>
      </c>
      <c r="AZ50" s="3">
        <f>MIN((IFERROR($D50-SUM($E50:AX50),0)),(IFERROR(AY$4-SUM(AY$5:AY49),0)))</f>
        <v>0</v>
      </c>
      <c r="BA50" s="3">
        <f>MIN((IFERROR($D50-SUM($E50:AY50),0)),(IFERROR(AZ$4-SUM(AZ$5:AZ49),0)))</f>
        <v>0</v>
      </c>
      <c r="BB50" s="3">
        <f>MIN((IFERROR($D50-SUM($E50:AZ50),0)),(IFERROR(BA$4-SUM(BA$5:BA49),0)))</f>
        <v>0</v>
      </c>
      <c r="BC50" s="3">
        <f>MIN((IFERROR($D50-SUM($E50:BA50),0)),(IFERROR(BB$4-SUM(BB$5:BB49),0)))</f>
        <v>0</v>
      </c>
      <c r="BD50" s="3">
        <f>MIN((IFERROR($D50-SUM($E50:BB50),0)),(IFERROR(BC$4-SUM(BC$5:BC49),0)))</f>
        <v>0</v>
      </c>
      <c r="BE50" s="3">
        <f>MIN((IFERROR($D50-SUM($E50:BC50),0)),(IFERROR(BD$4-SUM(BD$5:BD49),0)))</f>
        <v>0</v>
      </c>
      <c r="BF50" s="3">
        <f>MIN((IFERROR($D50-SUM($E50:BD50),0)),(IFERROR(BE$4-SUM(BE$5:BE49),0)))</f>
        <v>0</v>
      </c>
      <c r="BG50" s="3">
        <f>MIN((IFERROR($D50-SUM($E50:BE50),0)),(IFERROR(BF$4-SUM(BF$5:BF49),0)))</f>
        <v>0</v>
      </c>
      <c r="BH50" s="3">
        <f>MIN((IFERROR($D50-SUM($E50:BF50),0)),(IFERROR(BG$4-SUM(BG$5:BG49),0)))</f>
        <v>0</v>
      </c>
      <c r="BI50" s="3">
        <f>MIN((IFERROR($D50-SUM($E50:BG50),0)),(IFERROR(BH$4-SUM(BH$5:BH49),0)))</f>
        <v>0</v>
      </c>
      <c r="BJ50" s="3">
        <f>MIN((IFERROR($D50-SUM($E50:BH50),0)),(IFERROR(BI$4-SUM(BI$5:BI49),0)))</f>
        <v>0</v>
      </c>
      <c r="BK50" s="3">
        <f>MIN((IFERROR($D50-SUM($E50:BI50),0)),(IFERROR(BJ$4-SUM(BJ$5:BJ49),0)))</f>
        <v>0</v>
      </c>
      <c r="BL50" s="3">
        <f>MIN((IFERROR($D50-SUM($E50:BJ50),0)),(IFERROR(BK$4-SUM(BK$5:BK49),0)))</f>
        <v>0</v>
      </c>
      <c r="BM50" s="3">
        <f>MIN((IFERROR($D50-SUM($E50:BK50),0)),(IFERROR(BL$4-SUM(BL$5:BL49),0)))</f>
        <v>0</v>
      </c>
      <c r="BN50" s="3">
        <f>MIN((IFERROR($D50-SUM($E50:BL50),0)),(IFERROR(BM$4-SUM(BM$5:BM49),0)))</f>
        <v>0</v>
      </c>
      <c r="BO50" s="3">
        <f>MIN((IFERROR($D50-SUM($E50:BM50),0)),(IFERROR(BN$4-SUM(BN$5:BN49),0)))</f>
        <v>0</v>
      </c>
      <c r="BP50" s="3">
        <f>MIN((IFERROR($D50-SUM($E50:BN50),0)),(IFERROR(BO$4-SUM(BO$5:BO49),0)))</f>
        <v>0</v>
      </c>
      <c r="BQ50" s="3">
        <f>MIN((IFERROR($D50-SUM($E50:BO50),0)),(IFERROR(BP$4-SUM(BP$5:BP49),0)))</f>
        <v>0</v>
      </c>
      <c r="BR50" s="3">
        <f>MIN((IFERROR($D50-SUM($E50:BP50),0)),(IFERROR(BQ$4-SUM(BQ$5:BQ49),0)))</f>
        <v>0</v>
      </c>
      <c r="BS50" s="3">
        <f>MIN((IFERROR($D50-SUM($E50:BQ50),0)),(IFERROR(BR$4-SUM(BR$5:BR49),0)))</f>
        <v>0</v>
      </c>
      <c r="BT50" s="3">
        <f>MIN((IFERROR($D50-SUM($E50:BR50),0)),(IFERROR(BS$4-SUM(BS$5:BS49),0)))</f>
        <v>0</v>
      </c>
      <c r="BU50" s="3">
        <f>MIN((IFERROR($D50-SUM($E50:BS50),0)),(IFERROR(BT$4-SUM(BT$5:BT49),0)))</f>
        <v>0</v>
      </c>
      <c r="BV50" s="3">
        <f>MIN((IFERROR($D50-SUM($E50:BT50),0)),(IFERROR(BU$4-SUM(BU$5:BU49),0)))</f>
        <v>0</v>
      </c>
      <c r="BW50" s="3">
        <f>MIN((IFERROR($D50-SUM($E50:BU50),0)),(IFERROR(BV$4-SUM(BV$5:BV49),0)))</f>
        <v>0</v>
      </c>
      <c r="BX50" s="3">
        <f>MIN((IFERROR($D50-SUM($E50:BV50),0)),(IFERROR(BW$4-SUM(BW$5:BW49),0)))</f>
        <v>0</v>
      </c>
      <c r="BY50" s="3">
        <f>MIN((IFERROR($D50-SUM($E50:BW50),0)),(IFERROR(BX$4-SUM(BX$5:BX49),0)))</f>
        <v>0</v>
      </c>
      <c r="BZ50" s="3">
        <f>MIN((IFERROR($D50-SUM($E50:BX50),0)),(IFERROR(BY$4-SUM(BY$5:BY49),0)))</f>
        <v>0</v>
      </c>
      <c r="CA50" s="3">
        <f>MIN((IFERROR($D50-SUM($E50:BY50),0)),(IFERROR(BZ$4-SUM(BZ$5:BZ49),0)))</f>
        <v>0</v>
      </c>
      <c r="CB50" s="3">
        <f>MIN((IFERROR($D50-SUM($E50:BZ50),0)),(IFERROR(CA$4-SUM(CA$5:CA49),0)))</f>
        <v>0</v>
      </c>
      <c r="CC50" s="3">
        <f>MIN((IFERROR($D50-SUM($E50:CA50),0)),(IFERROR(CB$4-SUM(CB$5:CB49),0)))</f>
        <v>0</v>
      </c>
      <c r="CD50" s="3">
        <f>MIN((IFERROR($D50-SUM($E50:CB50),0)),(IFERROR(CC$4-SUM(CC$5:CC49),0)))</f>
        <v>0</v>
      </c>
      <c r="CE50" s="3">
        <f>MIN((IFERROR($D50-SUM($E50:CC50),0)),(IFERROR(CD$4-SUM(CD$5:CD49),0)))</f>
        <v>0</v>
      </c>
      <c r="CF50" s="3">
        <f>MIN((IFERROR($D50-SUM($E50:CD50),0)),(IFERROR(CE$4-SUM(CE$5:CE49),0)))</f>
        <v>0</v>
      </c>
      <c r="CG50" s="3">
        <f>MIN((IFERROR($D50-SUM($E50:CE50),0)),(IFERROR(CF$4-SUM(CF$5:CF49),0)))</f>
        <v>0</v>
      </c>
      <c r="CH50" s="3">
        <f>MIN((IFERROR($D50-SUM($E50:CF50),0)),(IFERROR(CG$4-SUM(CG$5:CG49),0)))</f>
        <v>0</v>
      </c>
      <c r="CI50" s="3">
        <f>MIN((IFERROR($D50-SUM($E50:CG50),0)),(IFERROR(CH$4-SUM(CH$5:CH49),0)))</f>
        <v>0</v>
      </c>
      <c r="CJ50" s="3">
        <f>MIN((IFERROR($D50-SUM($E50:CH50),0)),(IFERROR(CI$4-SUM(CI$5:CI49),0)))</f>
        <v>0</v>
      </c>
      <c r="CK50" s="3">
        <f>MIN((IFERROR($D50-SUM($E50:CI50),0)),(IFERROR(CJ$4-SUM(CJ$5:CJ49),0)))</f>
        <v>0</v>
      </c>
      <c r="CL50" s="3">
        <f>MIN((IFERROR($D50-SUM($E50:CJ50),0)),(IFERROR(CK$4-SUM(CK$5:CK49),0)))</f>
        <v>0</v>
      </c>
      <c r="CM50" s="3">
        <f>MIN((IFERROR($D50-SUM($E50:CK50),0)),(IFERROR(CL$4-SUM(CL$5:CL49),0)))</f>
        <v>0</v>
      </c>
      <c r="CN50" s="3">
        <f>MIN((IFERROR($D50-SUM($E50:CL50),0)),(IFERROR(CM$4-SUM(CM$5:CM49),0)))</f>
        <v>0</v>
      </c>
      <c r="CO50" s="3">
        <f>MIN((IFERROR($D50-SUM($E50:CM50),0)),(IFERROR(CN$4-SUM(CN$5:CN49),0)))</f>
        <v>0</v>
      </c>
      <c r="CP50" s="3">
        <f>MIN((IFERROR($D50-SUM($E50:CN50),0)),(IFERROR(CO$4-SUM(CO$5:CO49),0)))</f>
        <v>0</v>
      </c>
      <c r="CQ50" s="3">
        <f>MIN((IFERROR($D50-SUM($E50:CO50),0)),(IFERROR(CP$4-SUM(CP$5:CP49),0)))</f>
        <v>0</v>
      </c>
      <c r="CR50" s="3">
        <f>MIN((IFERROR($D50-SUM($E50:CP50),0)),(IFERROR(CQ$4-SUM(CQ$5:CQ49),0)))</f>
        <v>0</v>
      </c>
      <c r="CS50" s="3">
        <f>MIN((IFERROR($D50-SUM($E50:CQ50),0)),(IFERROR(CR$4-SUM(CR$5:CR49),0)))</f>
        <v>0</v>
      </c>
      <c r="CT50" s="3">
        <f>MIN((IFERROR($D50-SUM($E50:CR50),0)),(IFERROR(CS$4-SUM(CS$5:CS49),0)))</f>
        <v>0</v>
      </c>
      <c r="CU50" s="3">
        <f>MIN((IFERROR($D50-SUM($E50:CS50),0)),(IFERROR(CT$4-SUM(CT$5:CT49),0)))</f>
        <v>0</v>
      </c>
      <c r="CV50" s="3">
        <f>MIN((IFERROR($D50-SUM($E50:CT50),0)),(IFERROR(CU$4-SUM(CU$5:CU49),0)))</f>
        <v>0</v>
      </c>
      <c r="CW50" s="3">
        <f>MIN((IFERROR($D50-SUM($E50:CU50),0)),(IFERROR(CV$4-SUM(CV$5:CV49),0)))</f>
        <v>0</v>
      </c>
      <c r="CX50" s="3">
        <f>MIN((IFERROR($D50-SUM($E50:CV50),0)),(IFERROR(CW$4-SUM(CW$5:CW49),0)))</f>
        <v>0</v>
      </c>
      <c r="CY50" s="3">
        <f>MIN((IFERROR($D50-SUM($E50:CW50),0)),(IFERROR(CX$4-SUM(CX$5:CX49),0)))</f>
        <v>0</v>
      </c>
      <c r="CZ50" s="3">
        <f>MIN((IFERROR($D50-SUM($E50:CX50),0)),(IFERROR(CY$4-SUM(CY$5:CY49),0)))</f>
        <v>0</v>
      </c>
      <c r="DA50" s="3">
        <f>MIN((IFERROR($D50-SUM($E50:CY50),0)),(IFERROR(CZ$4-SUM(CZ$5:CZ49),0)))</f>
        <v>0</v>
      </c>
    </row>
    <row r="51" spans="1:105" x14ac:dyDescent="0.25">
      <c r="A51" s="2">
        <f>ROW()-ROW(FIFO[[#Headers],[Ind]])</f>
        <v>46</v>
      </c>
      <c r="B51" s="10" t="str">
        <f t="array" ref="B51">IFERROR(INDEX(Register[Batch],SMALL(IF(Register[IN Token]=Token,Register[Batch],""),FIFO[[#This Row],[Ind]])),"")</f>
        <v/>
      </c>
      <c r="C51" s="50" t="str">
        <f>IFERROR(VLOOKUP(FIFO[[#This Row],[Batch]],Register[],9),"")</f>
        <v/>
      </c>
      <c r="D51" s="11" t="str">
        <f>IF(FIFO[[#This Row],[Batch]]&lt;&gt;"",IFERROR(VLOOKUP(FIFO[[#This Row],[Batch]],Register[],5),""),"")</f>
        <v/>
      </c>
      <c r="F51" s="3">
        <f>MIN((IFERROR($D51-SUM($E51:E51),0)),(IFERROR(F$4-SUM(F$5:F50),0)))</f>
        <v>0</v>
      </c>
      <c r="G51" s="3">
        <f>MIN((IFERROR($D51-SUM($E51:F51),0)),(IFERROR(G$4-SUM(G$5:G50),0)))</f>
        <v>0</v>
      </c>
      <c r="H51" s="3">
        <f>MIN((IFERROR($D51-SUM($E51:G51),0)),(IFERROR(H$4-SUM(H$5:H50),0)))</f>
        <v>0</v>
      </c>
      <c r="I51" s="3">
        <f>MIN((IFERROR($D51-SUM($E51:H51),0)),(IFERROR(I$4-SUM(I$5:I50),0)))</f>
        <v>0</v>
      </c>
      <c r="J51" s="3">
        <f>MIN((IFERROR($D51-SUM($E51:I51),0)),(IFERROR(J$4-SUM(J$5:J50),0)))</f>
        <v>0</v>
      </c>
      <c r="K51" s="3">
        <f>MIN((IFERROR($D51-SUM($E51:J51),0)),(IFERROR(K$4-SUM(K$5:K50),0)))</f>
        <v>0</v>
      </c>
      <c r="L51" s="3">
        <f>MIN((IFERROR($D51-SUM($E51:K51),0)),(IFERROR(L$4-SUM(L$5:L50),0)))</f>
        <v>0</v>
      </c>
      <c r="M51" s="3">
        <f>MIN((IFERROR($D51-SUM($E51:L51),0)),(IFERROR(M$4-SUM(M$5:M50),0)))</f>
        <v>0</v>
      </c>
      <c r="N51" s="3">
        <f>MIN((IFERROR($D51-SUM($E51:L51),0)),(IFERROR(M$4-SUM(M$5:M50),0)))</f>
        <v>0</v>
      </c>
      <c r="O51" s="3">
        <f>MIN((IFERROR($D51-SUM($E51:M51),0)),(IFERROR(N$4-SUM(N$5:N50),0)))</f>
        <v>0</v>
      </c>
      <c r="P51" s="3">
        <f>MIN((IFERROR($D51-SUM($E51:N51),0)),(IFERROR(O$4-SUM(O$5:O50),0)))</f>
        <v>0</v>
      </c>
      <c r="Q51" s="3">
        <f>MIN((IFERROR($D51-SUM($E51:O51),0)),(IFERROR(P$4-SUM(P$5:P50),0)))</f>
        <v>0</v>
      </c>
      <c r="R51" s="3">
        <f>MIN((IFERROR($D51-SUM($E51:P51),0)),(IFERROR(Q$4-SUM(Q$5:Q50),0)))</f>
        <v>0</v>
      </c>
      <c r="S51" s="3">
        <f>MIN((IFERROR($D51-SUM($E51:Q51),0)),(IFERROR(R$4-SUM(R$5:R50),0)))</f>
        <v>0</v>
      </c>
      <c r="T51" s="3">
        <f>MIN((IFERROR($D51-SUM($E51:R51),0)),(IFERROR(S$4-SUM(S$5:S50),0)))</f>
        <v>0</v>
      </c>
      <c r="U51" s="3">
        <f>MIN((IFERROR($D51-SUM($E51:S51),0)),(IFERROR(T$4-SUM(T$5:T50),0)))</f>
        <v>0</v>
      </c>
      <c r="V51" s="3">
        <f>MIN((IFERROR($D51-SUM($E51:T51),0)),(IFERROR(U$4-SUM(U$5:U50),0)))</f>
        <v>0</v>
      </c>
      <c r="W51" s="3">
        <f>MIN((IFERROR($D51-SUM($E51:U51),0)),(IFERROR(V$4-SUM(V$5:V50),0)))</f>
        <v>0</v>
      </c>
      <c r="X51" s="3">
        <f>MIN((IFERROR($D51-SUM($E51:V51),0)),(IFERROR(W$4-SUM(W$5:W50),0)))</f>
        <v>0</v>
      </c>
      <c r="Y51" s="3">
        <f>MIN((IFERROR($D51-SUM($E51:W51),0)),(IFERROR(X$4-SUM(X$5:X50),0)))</f>
        <v>0</v>
      </c>
      <c r="Z51" s="3">
        <f>MIN((IFERROR($D51-SUM($E51:X51),0)),(IFERROR(Y$4-SUM(Y$5:Y50),0)))</f>
        <v>0</v>
      </c>
      <c r="AA51" s="3">
        <f>MIN((IFERROR($D51-SUM($E51:Y51),0)),(IFERROR(Z$4-SUM(Z$5:Z50),0)))</f>
        <v>0</v>
      </c>
      <c r="AB51" s="3">
        <f>MIN((IFERROR($D51-SUM($E51:Z51),0)),(IFERROR(AA$4-SUM(AA$5:AA50),0)))</f>
        <v>0</v>
      </c>
      <c r="AC51" s="3">
        <f>MIN((IFERROR($D51-SUM($E51:AA51),0)),(IFERROR(AB$4-SUM(AB$5:AB50),0)))</f>
        <v>0</v>
      </c>
      <c r="AD51" s="3">
        <f>MIN((IFERROR($D51-SUM($E51:AB51),0)),(IFERROR(AC$4-SUM(AC$5:AC50),0)))</f>
        <v>0</v>
      </c>
      <c r="AE51" s="3">
        <f>MIN((IFERROR($D51-SUM($E51:AC51),0)),(IFERROR(AD$4-SUM(AD$5:AD50),0)))</f>
        <v>0</v>
      </c>
      <c r="AF51" s="3">
        <f>MIN((IFERROR($D51-SUM($E51:AD51),0)),(IFERROR(AE$4-SUM(AE$5:AE50),0)))</f>
        <v>0</v>
      </c>
      <c r="AG51" s="3">
        <f>MIN((IFERROR($D51-SUM($E51:AE51),0)),(IFERROR(AF$4-SUM(AF$5:AF50),0)))</f>
        <v>0</v>
      </c>
      <c r="AH51" s="3">
        <f>MIN((IFERROR($D51-SUM($E51:AF51),0)),(IFERROR(AG$4-SUM(AG$5:AG50),0)))</f>
        <v>0</v>
      </c>
      <c r="AI51" s="3">
        <f>MIN((IFERROR($D51-SUM($E51:AG51),0)),(IFERROR(AH$4-SUM(AH$5:AH50),0)))</f>
        <v>0</v>
      </c>
      <c r="AJ51" s="3">
        <f>MIN((IFERROR($D51-SUM($E51:AH51),0)),(IFERROR(AI$4-SUM(AI$5:AI50),0)))</f>
        <v>0</v>
      </c>
      <c r="AK51" s="3">
        <f>MIN((IFERROR($D51-SUM($E51:AI51),0)),(IFERROR(AJ$4-SUM(AJ$5:AJ50),0)))</f>
        <v>0</v>
      </c>
      <c r="AL51" s="3">
        <f>MIN((IFERROR($D51-SUM($E51:AJ51),0)),(IFERROR(AK$4-SUM(AK$5:AK50),0)))</f>
        <v>0</v>
      </c>
      <c r="AM51" s="3">
        <f>MIN((IFERROR($D51-SUM($E51:AK51),0)),(IFERROR(AL$4-SUM(AL$5:AL50),0)))</f>
        <v>0</v>
      </c>
      <c r="AN51" s="3">
        <f>MIN((IFERROR($D51-SUM($E51:AL51),0)),(IFERROR(AM$4-SUM(AM$5:AM50),0)))</f>
        <v>0</v>
      </c>
      <c r="AO51" s="3">
        <f>MIN((IFERROR($D51-SUM($E51:AM51),0)),(IFERROR(AN$4-SUM(AN$5:AN50),0)))</f>
        <v>0</v>
      </c>
      <c r="AP51" s="3">
        <f>MIN((IFERROR($D51-SUM($E51:AN51),0)),(IFERROR(AO$4-SUM(AO$5:AO50),0)))</f>
        <v>0</v>
      </c>
      <c r="AQ51" s="3">
        <f>MIN((IFERROR($D51-SUM($E51:AO51),0)),(IFERROR(AP$4-SUM(AP$5:AP50),0)))</f>
        <v>0</v>
      </c>
      <c r="AR51" s="3">
        <f>MIN((IFERROR($D51-SUM($E51:AP51),0)),(IFERROR(AQ$4-SUM(AQ$5:AQ50),0)))</f>
        <v>0</v>
      </c>
      <c r="AS51" s="3">
        <f>MIN((IFERROR($D51-SUM($E51:AQ51),0)),(IFERROR(AR$4-SUM(AR$5:AR50),0)))</f>
        <v>0</v>
      </c>
      <c r="AT51" s="3">
        <f>MIN((IFERROR($D51-SUM($E51:AR51),0)),(IFERROR(AS$4-SUM(AS$5:AS50),0)))</f>
        <v>0</v>
      </c>
      <c r="AU51" s="3">
        <f>MIN((IFERROR($D51-SUM($E51:AS51),0)),(IFERROR(AT$4-SUM(AT$5:AT50),0)))</f>
        <v>0</v>
      </c>
      <c r="AV51" s="3">
        <f>MIN((IFERROR($D51-SUM($E51:AT51),0)),(IFERROR(AU$4-SUM(AU$5:AU50),0)))</f>
        <v>0</v>
      </c>
      <c r="AW51" s="3">
        <f>MIN((IFERROR($D51-SUM($E51:AU51),0)),(IFERROR(AV$4-SUM(AV$5:AV50),0)))</f>
        <v>0</v>
      </c>
      <c r="AX51" s="3">
        <f>MIN((IFERROR($D51-SUM($E51:AV51),0)),(IFERROR(AW$4-SUM(AW$5:AW50),0)))</f>
        <v>0</v>
      </c>
      <c r="AY51" s="3">
        <f>MIN((IFERROR($D51-SUM($E51:AW51),0)),(IFERROR(AX$4-SUM(AX$5:AX50),0)))</f>
        <v>0</v>
      </c>
      <c r="AZ51" s="3">
        <f>MIN((IFERROR($D51-SUM($E51:AX51),0)),(IFERROR(AY$4-SUM(AY$5:AY50),0)))</f>
        <v>0</v>
      </c>
      <c r="BA51" s="3">
        <f>MIN((IFERROR($D51-SUM($E51:AY51),0)),(IFERROR(AZ$4-SUM(AZ$5:AZ50),0)))</f>
        <v>0</v>
      </c>
      <c r="BB51" s="3">
        <f>MIN((IFERROR($D51-SUM($E51:AZ51),0)),(IFERROR(BA$4-SUM(BA$5:BA50),0)))</f>
        <v>0</v>
      </c>
      <c r="BC51" s="3">
        <f>MIN((IFERROR($D51-SUM($E51:BA51),0)),(IFERROR(BB$4-SUM(BB$5:BB50),0)))</f>
        <v>0</v>
      </c>
      <c r="BD51" s="3">
        <f>MIN((IFERROR($D51-SUM($E51:BB51),0)),(IFERROR(BC$4-SUM(BC$5:BC50),0)))</f>
        <v>0</v>
      </c>
      <c r="BE51" s="3">
        <f>MIN((IFERROR($D51-SUM($E51:BC51),0)),(IFERROR(BD$4-SUM(BD$5:BD50),0)))</f>
        <v>0</v>
      </c>
      <c r="BF51" s="3">
        <f>MIN((IFERROR($D51-SUM($E51:BD51),0)),(IFERROR(BE$4-SUM(BE$5:BE50),0)))</f>
        <v>0</v>
      </c>
      <c r="BG51" s="3">
        <f>MIN((IFERROR($D51-SUM($E51:BE51),0)),(IFERROR(BF$4-SUM(BF$5:BF50),0)))</f>
        <v>0</v>
      </c>
      <c r="BH51" s="3">
        <f>MIN((IFERROR($D51-SUM($E51:BF51),0)),(IFERROR(BG$4-SUM(BG$5:BG50),0)))</f>
        <v>0</v>
      </c>
      <c r="BI51" s="3">
        <f>MIN((IFERROR($D51-SUM($E51:BG51),0)),(IFERROR(BH$4-SUM(BH$5:BH50),0)))</f>
        <v>0</v>
      </c>
      <c r="BJ51" s="3">
        <f>MIN((IFERROR($D51-SUM($E51:BH51),0)),(IFERROR(BI$4-SUM(BI$5:BI50),0)))</f>
        <v>0</v>
      </c>
      <c r="BK51" s="3">
        <f>MIN((IFERROR($D51-SUM($E51:BI51),0)),(IFERROR(BJ$4-SUM(BJ$5:BJ50),0)))</f>
        <v>0</v>
      </c>
      <c r="BL51" s="3">
        <f>MIN((IFERROR($D51-SUM($E51:BJ51),0)),(IFERROR(BK$4-SUM(BK$5:BK50),0)))</f>
        <v>0</v>
      </c>
      <c r="BM51" s="3">
        <f>MIN((IFERROR($D51-SUM($E51:BK51),0)),(IFERROR(BL$4-SUM(BL$5:BL50),0)))</f>
        <v>0</v>
      </c>
      <c r="BN51" s="3">
        <f>MIN((IFERROR($D51-SUM($E51:BL51),0)),(IFERROR(BM$4-SUM(BM$5:BM50),0)))</f>
        <v>0</v>
      </c>
      <c r="BO51" s="3">
        <f>MIN((IFERROR($D51-SUM($E51:BM51),0)),(IFERROR(BN$4-SUM(BN$5:BN50),0)))</f>
        <v>0</v>
      </c>
      <c r="BP51" s="3">
        <f>MIN((IFERROR($D51-SUM($E51:BN51),0)),(IFERROR(BO$4-SUM(BO$5:BO50),0)))</f>
        <v>0</v>
      </c>
      <c r="BQ51" s="3">
        <f>MIN((IFERROR($D51-SUM($E51:BO51),0)),(IFERROR(BP$4-SUM(BP$5:BP50),0)))</f>
        <v>0</v>
      </c>
      <c r="BR51" s="3">
        <f>MIN((IFERROR($D51-SUM($E51:BP51),0)),(IFERROR(BQ$4-SUM(BQ$5:BQ50),0)))</f>
        <v>0</v>
      </c>
      <c r="BS51" s="3">
        <f>MIN((IFERROR($D51-SUM($E51:BQ51),0)),(IFERROR(BR$4-SUM(BR$5:BR50),0)))</f>
        <v>0</v>
      </c>
      <c r="BT51" s="3">
        <f>MIN((IFERROR($D51-SUM($E51:BR51),0)),(IFERROR(BS$4-SUM(BS$5:BS50),0)))</f>
        <v>0</v>
      </c>
      <c r="BU51" s="3">
        <f>MIN((IFERROR($D51-SUM($E51:BS51),0)),(IFERROR(BT$4-SUM(BT$5:BT50),0)))</f>
        <v>0</v>
      </c>
      <c r="BV51" s="3">
        <f>MIN((IFERROR($D51-SUM($E51:BT51),0)),(IFERROR(BU$4-SUM(BU$5:BU50),0)))</f>
        <v>0</v>
      </c>
      <c r="BW51" s="3">
        <f>MIN((IFERROR($D51-SUM($E51:BU51),0)),(IFERROR(BV$4-SUM(BV$5:BV50),0)))</f>
        <v>0</v>
      </c>
      <c r="BX51" s="3">
        <f>MIN((IFERROR($D51-SUM($E51:BV51),0)),(IFERROR(BW$4-SUM(BW$5:BW50),0)))</f>
        <v>0</v>
      </c>
      <c r="BY51" s="3">
        <f>MIN((IFERROR($D51-SUM($E51:BW51),0)),(IFERROR(BX$4-SUM(BX$5:BX50),0)))</f>
        <v>0</v>
      </c>
      <c r="BZ51" s="3">
        <f>MIN((IFERROR($D51-SUM($E51:BX51),0)),(IFERROR(BY$4-SUM(BY$5:BY50),0)))</f>
        <v>0</v>
      </c>
      <c r="CA51" s="3">
        <f>MIN((IFERROR($D51-SUM($E51:BY51),0)),(IFERROR(BZ$4-SUM(BZ$5:BZ50),0)))</f>
        <v>0</v>
      </c>
      <c r="CB51" s="3">
        <f>MIN((IFERROR($D51-SUM($E51:BZ51),0)),(IFERROR(CA$4-SUM(CA$5:CA50),0)))</f>
        <v>0</v>
      </c>
      <c r="CC51" s="3">
        <f>MIN((IFERROR($D51-SUM($E51:CA51),0)),(IFERROR(CB$4-SUM(CB$5:CB50),0)))</f>
        <v>0</v>
      </c>
      <c r="CD51" s="3">
        <f>MIN((IFERROR($D51-SUM($E51:CB51),0)),(IFERROR(CC$4-SUM(CC$5:CC50),0)))</f>
        <v>0</v>
      </c>
      <c r="CE51" s="3">
        <f>MIN((IFERROR($D51-SUM($E51:CC51),0)),(IFERROR(CD$4-SUM(CD$5:CD50),0)))</f>
        <v>0</v>
      </c>
      <c r="CF51" s="3">
        <f>MIN((IFERROR($D51-SUM($E51:CD51),0)),(IFERROR(CE$4-SUM(CE$5:CE50),0)))</f>
        <v>0</v>
      </c>
      <c r="CG51" s="3">
        <f>MIN((IFERROR($D51-SUM($E51:CE51),0)),(IFERROR(CF$4-SUM(CF$5:CF50),0)))</f>
        <v>0</v>
      </c>
      <c r="CH51" s="3">
        <f>MIN((IFERROR($D51-SUM($E51:CF51),0)),(IFERROR(CG$4-SUM(CG$5:CG50),0)))</f>
        <v>0</v>
      </c>
      <c r="CI51" s="3">
        <f>MIN((IFERROR($D51-SUM($E51:CG51),0)),(IFERROR(CH$4-SUM(CH$5:CH50),0)))</f>
        <v>0</v>
      </c>
      <c r="CJ51" s="3">
        <f>MIN((IFERROR($D51-SUM($E51:CH51),0)),(IFERROR(CI$4-SUM(CI$5:CI50),0)))</f>
        <v>0</v>
      </c>
      <c r="CK51" s="3">
        <f>MIN((IFERROR($D51-SUM($E51:CI51),0)),(IFERROR(CJ$4-SUM(CJ$5:CJ50),0)))</f>
        <v>0</v>
      </c>
      <c r="CL51" s="3">
        <f>MIN((IFERROR($D51-SUM($E51:CJ51),0)),(IFERROR(CK$4-SUM(CK$5:CK50),0)))</f>
        <v>0</v>
      </c>
      <c r="CM51" s="3">
        <f>MIN((IFERROR($D51-SUM($E51:CK51),0)),(IFERROR(CL$4-SUM(CL$5:CL50),0)))</f>
        <v>0</v>
      </c>
      <c r="CN51" s="3">
        <f>MIN((IFERROR($D51-SUM($E51:CL51),0)),(IFERROR(CM$4-SUM(CM$5:CM50),0)))</f>
        <v>0</v>
      </c>
      <c r="CO51" s="3">
        <f>MIN((IFERROR($D51-SUM($E51:CM51),0)),(IFERROR(CN$4-SUM(CN$5:CN50),0)))</f>
        <v>0</v>
      </c>
      <c r="CP51" s="3">
        <f>MIN((IFERROR($D51-SUM($E51:CN51),0)),(IFERROR(CO$4-SUM(CO$5:CO50),0)))</f>
        <v>0</v>
      </c>
      <c r="CQ51" s="3">
        <f>MIN((IFERROR($D51-SUM($E51:CO51),0)),(IFERROR(CP$4-SUM(CP$5:CP50),0)))</f>
        <v>0</v>
      </c>
      <c r="CR51" s="3">
        <f>MIN((IFERROR($D51-SUM($E51:CP51),0)),(IFERROR(CQ$4-SUM(CQ$5:CQ50),0)))</f>
        <v>0</v>
      </c>
      <c r="CS51" s="3">
        <f>MIN((IFERROR($D51-SUM($E51:CQ51),0)),(IFERROR(CR$4-SUM(CR$5:CR50),0)))</f>
        <v>0</v>
      </c>
      <c r="CT51" s="3">
        <f>MIN((IFERROR($D51-SUM($E51:CR51),0)),(IFERROR(CS$4-SUM(CS$5:CS50),0)))</f>
        <v>0</v>
      </c>
      <c r="CU51" s="3">
        <f>MIN((IFERROR($D51-SUM($E51:CS51),0)),(IFERROR(CT$4-SUM(CT$5:CT50),0)))</f>
        <v>0</v>
      </c>
      <c r="CV51" s="3">
        <f>MIN((IFERROR($D51-SUM($E51:CT51),0)),(IFERROR(CU$4-SUM(CU$5:CU50),0)))</f>
        <v>0</v>
      </c>
      <c r="CW51" s="3">
        <f>MIN((IFERROR($D51-SUM($E51:CU51),0)),(IFERROR(CV$4-SUM(CV$5:CV50),0)))</f>
        <v>0</v>
      </c>
      <c r="CX51" s="3">
        <f>MIN((IFERROR($D51-SUM($E51:CV51),0)),(IFERROR(CW$4-SUM(CW$5:CW50),0)))</f>
        <v>0</v>
      </c>
      <c r="CY51" s="3">
        <f>MIN((IFERROR($D51-SUM($E51:CW51),0)),(IFERROR(CX$4-SUM(CX$5:CX50),0)))</f>
        <v>0</v>
      </c>
      <c r="CZ51" s="3">
        <f>MIN((IFERROR($D51-SUM($E51:CX51),0)),(IFERROR(CY$4-SUM(CY$5:CY50),0)))</f>
        <v>0</v>
      </c>
      <c r="DA51" s="3">
        <f>MIN((IFERROR($D51-SUM($E51:CY51),0)),(IFERROR(CZ$4-SUM(CZ$5:CZ50),0)))</f>
        <v>0</v>
      </c>
    </row>
    <row r="52" spans="1:105" x14ac:dyDescent="0.25">
      <c r="A52" s="2">
        <f>ROW()-ROW(FIFO[[#Headers],[Ind]])</f>
        <v>47</v>
      </c>
      <c r="B52" s="10" t="str">
        <f t="array" ref="B52">IFERROR(INDEX(Register[Batch],SMALL(IF(Register[IN Token]=Token,Register[Batch],""),FIFO[[#This Row],[Ind]])),"")</f>
        <v/>
      </c>
      <c r="C52" s="50" t="str">
        <f>IFERROR(VLOOKUP(FIFO[[#This Row],[Batch]],Register[],9),"")</f>
        <v/>
      </c>
      <c r="D52" s="11" t="str">
        <f>IF(FIFO[[#This Row],[Batch]]&lt;&gt;"",IFERROR(VLOOKUP(FIFO[[#This Row],[Batch]],Register[],5),""),"")</f>
        <v/>
      </c>
      <c r="F52" s="3">
        <f>MIN((IFERROR($D52-SUM($E52:E52),0)),(IFERROR(F$4-SUM(F$5:F51),0)))</f>
        <v>0</v>
      </c>
      <c r="G52" s="3">
        <f>MIN((IFERROR($D52-SUM($E52:F52),0)),(IFERROR(G$4-SUM(G$5:G51),0)))</f>
        <v>0</v>
      </c>
      <c r="H52" s="3">
        <f>MIN((IFERROR($D52-SUM($E52:G52),0)),(IFERROR(H$4-SUM(H$5:H51),0)))</f>
        <v>0</v>
      </c>
      <c r="I52" s="3">
        <f>MIN((IFERROR($D52-SUM($E52:H52),0)),(IFERROR(I$4-SUM(I$5:I51),0)))</f>
        <v>0</v>
      </c>
      <c r="J52" s="3">
        <f>MIN((IFERROR($D52-SUM($E52:I52),0)),(IFERROR(J$4-SUM(J$5:J51),0)))</f>
        <v>0</v>
      </c>
      <c r="K52" s="3">
        <f>MIN((IFERROR($D52-SUM($E52:J52),0)),(IFERROR(K$4-SUM(K$5:K51),0)))</f>
        <v>0</v>
      </c>
      <c r="L52" s="3">
        <f>MIN((IFERROR($D52-SUM($E52:K52),0)),(IFERROR(L$4-SUM(L$5:L51),0)))</f>
        <v>0</v>
      </c>
      <c r="M52" s="3">
        <f>MIN((IFERROR($D52-SUM($E52:L52),0)),(IFERROR(M$4-SUM(M$5:M51),0)))</f>
        <v>0</v>
      </c>
      <c r="N52" s="3">
        <f>MIN((IFERROR($D52-SUM($E52:L52),0)),(IFERROR(M$4-SUM(M$5:M51),0)))</f>
        <v>0</v>
      </c>
      <c r="O52" s="3">
        <f>MIN((IFERROR($D52-SUM($E52:M52),0)),(IFERROR(N$4-SUM(N$5:N51),0)))</f>
        <v>0</v>
      </c>
      <c r="P52" s="3">
        <f>MIN((IFERROR($D52-SUM($E52:N52),0)),(IFERROR(O$4-SUM(O$5:O51),0)))</f>
        <v>0</v>
      </c>
      <c r="Q52" s="3">
        <f>MIN((IFERROR($D52-SUM($E52:O52),0)),(IFERROR(P$4-SUM(P$5:P51),0)))</f>
        <v>0</v>
      </c>
      <c r="R52" s="3">
        <f>MIN((IFERROR($D52-SUM($E52:P52),0)),(IFERROR(Q$4-SUM(Q$5:Q51),0)))</f>
        <v>0</v>
      </c>
      <c r="S52" s="3">
        <f>MIN((IFERROR($D52-SUM($E52:Q52),0)),(IFERROR(R$4-SUM(R$5:R51),0)))</f>
        <v>0</v>
      </c>
      <c r="T52" s="3">
        <f>MIN((IFERROR($D52-SUM($E52:R52),0)),(IFERROR(S$4-SUM(S$5:S51),0)))</f>
        <v>0</v>
      </c>
      <c r="U52" s="3">
        <f>MIN((IFERROR($D52-SUM($E52:S52),0)),(IFERROR(T$4-SUM(T$5:T51),0)))</f>
        <v>0</v>
      </c>
      <c r="V52" s="3">
        <f>MIN((IFERROR($D52-SUM($E52:T52),0)),(IFERROR(U$4-SUM(U$5:U51),0)))</f>
        <v>0</v>
      </c>
      <c r="W52" s="3">
        <f>MIN((IFERROR($D52-SUM($E52:U52),0)),(IFERROR(V$4-SUM(V$5:V51),0)))</f>
        <v>0</v>
      </c>
      <c r="X52" s="3">
        <f>MIN((IFERROR($D52-SUM($E52:V52),0)),(IFERROR(W$4-SUM(W$5:W51),0)))</f>
        <v>0</v>
      </c>
      <c r="Y52" s="3">
        <f>MIN((IFERROR($D52-SUM($E52:W52),0)),(IFERROR(X$4-SUM(X$5:X51),0)))</f>
        <v>0</v>
      </c>
      <c r="Z52" s="3">
        <f>MIN((IFERROR($D52-SUM($E52:X52),0)),(IFERROR(Y$4-SUM(Y$5:Y51),0)))</f>
        <v>0</v>
      </c>
      <c r="AA52" s="3">
        <f>MIN((IFERROR($D52-SUM($E52:Y52),0)),(IFERROR(Z$4-SUM(Z$5:Z51),0)))</f>
        <v>0</v>
      </c>
      <c r="AB52" s="3">
        <f>MIN((IFERROR($D52-SUM($E52:Z52),0)),(IFERROR(AA$4-SUM(AA$5:AA51),0)))</f>
        <v>0</v>
      </c>
      <c r="AC52" s="3">
        <f>MIN((IFERROR($D52-SUM($E52:AA52),0)),(IFERROR(AB$4-SUM(AB$5:AB51),0)))</f>
        <v>0</v>
      </c>
      <c r="AD52" s="3">
        <f>MIN((IFERROR($D52-SUM($E52:AB52),0)),(IFERROR(AC$4-SUM(AC$5:AC51),0)))</f>
        <v>0</v>
      </c>
      <c r="AE52" s="3">
        <f>MIN((IFERROR($D52-SUM($E52:AC52),0)),(IFERROR(AD$4-SUM(AD$5:AD51),0)))</f>
        <v>0</v>
      </c>
      <c r="AF52" s="3">
        <f>MIN((IFERROR($D52-SUM($E52:AD52),0)),(IFERROR(AE$4-SUM(AE$5:AE51),0)))</f>
        <v>0</v>
      </c>
      <c r="AG52" s="3">
        <f>MIN((IFERROR($D52-SUM($E52:AE52),0)),(IFERROR(AF$4-SUM(AF$5:AF51),0)))</f>
        <v>0</v>
      </c>
      <c r="AH52" s="3">
        <f>MIN((IFERROR($D52-SUM($E52:AF52),0)),(IFERROR(AG$4-SUM(AG$5:AG51),0)))</f>
        <v>0</v>
      </c>
      <c r="AI52" s="3">
        <f>MIN((IFERROR($D52-SUM($E52:AG52),0)),(IFERROR(AH$4-SUM(AH$5:AH51),0)))</f>
        <v>0</v>
      </c>
      <c r="AJ52" s="3">
        <f>MIN((IFERROR($D52-SUM($E52:AH52),0)),(IFERROR(AI$4-SUM(AI$5:AI51),0)))</f>
        <v>0</v>
      </c>
      <c r="AK52" s="3">
        <f>MIN((IFERROR($D52-SUM($E52:AI52),0)),(IFERROR(AJ$4-SUM(AJ$5:AJ51),0)))</f>
        <v>0</v>
      </c>
      <c r="AL52" s="3">
        <f>MIN((IFERROR($D52-SUM($E52:AJ52),0)),(IFERROR(AK$4-SUM(AK$5:AK51),0)))</f>
        <v>0</v>
      </c>
      <c r="AM52" s="3">
        <f>MIN((IFERROR($D52-SUM($E52:AK52),0)),(IFERROR(AL$4-SUM(AL$5:AL51),0)))</f>
        <v>0</v>
      </c>
      <c r="AN52" s="3">
        <f>MIN((IFERROR($D52-SUM($E52:AL52),0)),(IFERROR(AM$4-SUM(AM$5:AM51),0)))</f>
        <v>0</v>
      </c>
      <c r="AO52" s="3">
        <f>MIN((IFERROR($D52-SUM($E52:AM52),0)),(IFERROR(AN$4-SUM(AN$5:AN51),0)))</f>
        <v>0</v>
      </c>
      <c r="AP52" s="3">
        <f>MIN((IFERROR($D52-SUM($E52:AN52),0)),(IFERROR(AO$4-SUM(AO$5:AO51),0)))</f>
        <v>0</v>
      </c>
      <c r="AQ52" s="3">
        <f>MIN((IFERROR($D52-SUM($E52:AO52),0)),(IFERROR(AP$4-SUM(AP$5:AP51),0)))</f>
        <v>0</v>
      </c>
      <c r="AR52" s="3">
        <f>MIN((IFERROR($D52-SUM($E52:AP52),0)),(IFERROR(AQ$4-SUM(AQ$5:AQ51),0)))</f>
        <v>0</v>
      </c>
      <c r="AS52" s="3">
        <f>MIN((IFERROR($D52-SUM($E52:AQ52),0)),(IFERROR(AR$4-SUM(AR$5:AR51),0)))</f>
        <v>0</v>
      </c>
      <c r="AT52" s="3">
        <f>MIN((IFERROR($D52-SUM($E52:AR52),0)),(IFERROR(AS$4-SUM(AS$5:AS51),0)))</f>
        <v>0</v>
      </c>
      <c r="AU52" s="3">
        <f>MIN((IFERROR($D52-SUM($E52:AS52),0)),(IFERROR(AT$4-SUM(AT$5:AT51),0)))</f>
        <v>0</v>
      </c>
      <c r="AV52" s="3">
        <f>MIN((IFERROR($D52-SUM($E52:AT52),0)),(IFERROR(AU$4-SUM(AU$5:AU51),0)))</f>
        <v>0</v>
      </c>
      <c r="AW52" s="3">
        <f>MIN((IFERROR($D52-SUM($E52:AU52),0)),(IFERROR(AV$4-SUM(AV$5:AV51),0)))</f>
        <v>0</v>
      </c>
      <c r="AX52" s="3">
        <f>MIN((IFERROR($D52-SUM($E52:AV52),0)),(IFERROR(AW$4-SUM(AW$5:AW51),0)))</f>
        <v>0</v>
      </c>
      <c r="AY52" s="3">
        <f>MIN((IFERROR($D52-SUM($E52:AW52),0)),(IFERROR(AX$4-SUM(AX$5:AX51),0)))</f>
        <v>0</v>
      </c>
      <c r="AZ52" s="3">
        <f>MIN((IFERROR($D52-SUM($E52:AX52),0)),(IFERROR(AY$4-SUM(AY$5:AY51),0)))</f>
        <v>0</v>
      </c>
      <c r="BA52" s="3">
        <f>MIN((IFERROR($D52-SUM($E52:AY52),0)),(IFERROR(AZ$4-SUM(AZ$5:AZ51),0)))</f>
        <v>0</v>
      </c>
      <c r="BB52" s="3">
        <f>MIN((IFERROR($D52-SUM($E52:AZ52),0)),(IFERROR(BA$4-SUM(BA$5:BA51),0)))</f>
        <v>0</v>
      </c>
      <c r="BC52" s="3">
        <f>MIN((IFERROR($D52-SUM($E52:BA52),0)),(IFERROR(BB$4-SUM(BB$5:BB51),0)))</f>
        <v>0</v>
      </c>
      <c r="BD52" s="3">
        <f>MIN((IFERROR($D52-SUM($E52:BB52),0)),(IFERROR(BC$4-SUM(BC$5:BC51),0)))</f>
        <v>0</v>
      </c>
      <c r="BE52" s="3">
        <f>MIN((IFERROR($D52-SUM($E52:BC52),0)),(IFERROR(BD$4-SUM(BD$5:BD51),0)))</f>
        <v>0</v>
      </c>
      <c r="BF52" s="3">
        <f>MIN((IFERROR($D52-SUM($E52:BD52),0)),(IFERROR(BE$4-SUM(BE$5:BE51),0)))</f>
        <v>0</v>
      </c>
      <c r="BG52" s="3">
        <f>MIN((IFERROR($D52-SUM($E52:BE52),0)),(IFERROR(BF$4-SUM(BF$5:BF51),0)))</f>
        <v>0</v>
      </c>
      <c r="BH52" s="3">
        <f>MIN((IFERROR($D52-SUM($E52:BF52),0)),(IFERROR(BG$4-SUM(BG$5:BG51),0)))</f>
        <v>0</v>
      </c>
      <c r="BI52" s="3">
        <f>MIN((IFERROR($D52-SUM($E52:BG52),0)),(IFERROR(BH$4-SUM(BH$5:BH51),0)))</f>
        <v>0</v>
      </c>
      <c r="BJ52" s="3">
        <f>MIN((IFERROR($D52-SUM($E52:BH52),0)),(IFERROR(BI$4-SUM(BI$5:BI51),0)))</f>
        <v>0</v>
      </c>
      <c r="BK52" s="3">
        <f>MIN((IFERROR($D52-SUM($E52:BI52),0)),(IFERROR(BJ$4-SUM(BJ$5:BJ51),0)))</f>
        <v>0</v>
      </c>
      <c r="BL52" s="3">
        <f>MIN((IFERROR($D52-SUM($E52:BJ52),0)),(IFERROR(BK$4-SUM(BK$5:BK51),0)))</f>
        <v>0</v>
      </c>
      <c r="BM52" s="3">
        <f>MIN((IFERROR($D52-SUM($E52:BK52),0)),(IFERROR(BL$4-SUM(BL$5:BL51),0)))</f>
        <v>0</v>
      </c>
      <c r="BN52" s="3">
        <f>MIN((IFERROR($D52-SUM($E52:BL52),0)),(IFERROR(BM$4-SUM(BM$5:BM51),0)))</f>
        <v>0</v>
      </c>
      <c r="BO52" s="3">
        <f>MIN((IFERROR($D52-SUM($E52:BM52),0)),(IFERROR(BN$4-SUM(BN$5:BN51),0)))</f>
        <v>0</v>
      </c>
      <c r="BP52" s="3">
        <f>MIN((IFERROR($D52-SUM($E52:BN52),0)),(IFERROR(BO$4-SUM(BO$5:BO51),0)))</f>
        <v>0</v>
      </c>
      <c r="BQ52" s="3">
        <f>MIN((IFERROR($D52-SUM($E52:BO52),0)),(IFERROR(BP$4-SUM(BP$5:BP51),0)))</f>
        <v>0</v>
      </c>
      <c r="BR52" s="3">
        <f>MIN((IFERROR($D52-SUM($E52:BP52),0)),(IFERROR(BQ$4-SUM(BQ$5:BQ51),0)))</f>
        <v>0</v>
      </c>
      <c r="BS52" s="3">
        <f>MIN((IFERROR($D52-SUM($E52:BQ52),0)),(IFERROR(BR$4-SUM(BR$5:BR51),0)))</f>
        <v>0</v>
      </c>
      <c r="BT52" s="3">
        <f>MIN((IFERROR($D52-SUM($E52:BR52),0)),(IFERROR(BS$4-SUM(BS$5:BS51),0)))</f>
        <v>0</v>
      </c>
      <c r="BU52" s="3">
        <f>MIN((IFERROR($D52-SUM($E52:BS52),0)),(IFERROR(BT$4-SUM(BT$5:BT51),0)))</f>
        <v>0</v>
      </c>
      <c r="BV52" s="3">
        <f>MIN((IFERROR($D52-SUM($E52:BT52),0)),(IFERROR(BU$4-SUM(BU$5:BU51),0)))</f>
        <v>0</v>
      </c>
      <c r="BW52" s="3">
        <f>MIN((IFERROR($D52-SUM($E52:BU52),0)),(IFERROR(BV$4-SUM(BV$5:BV51),0)))</f>
        <v>0</v>
      </c>
      <c r="BX52" s="3">
        <f>MIN((IFERROR($D52-SUM($E52:BV52),0)),(IFERROR(BW$4-SUM(BW$5:BW51),0)))</f>
        <v>0</v>
      </c>
      <c r="BY52" s="3">
        <f>MIN((IFERROR($D52-SUM($E52:BW52),0)),(IFERROR(BX$4-SUM(BX$5:BX51),0)))</f>
        <v>0</v>
      </c>
      <c r="BZ52" s="3">
        <f>MIN((IFERROR($D52-SUM($E52:BX52),0)),(IFERROR(BY$4-SUM(BY$5:BY51),0)))</f>
        <v>0</v>
      </c>
      <c r="CA52" s="3">
        <f>MIN((IFERROR($D52-SUM($E52:BY52),0)),(IFERROR(BZ$4-SUM(BZ$5:BZ51),0)))</f>
        <v>0</v>
      </c>
      <c r="CB52" s="3">
        <f>MIN((IFERROR($D52-SUM($E52:BZ52),0)),(IFERROR(CA$4-SUM(CA$5:CA51),0)))</f>
        <v>0</v>
      </c>
      <c r="CC52" s="3">
        <f>MIN((IFERROR($D52-SUM($E52:CA52),0)),(IFERROR(CB$4-SUM(CB$5:CB51),0)))</f>
        <v>0</v>
      </c>
      <c r="CD52" s="3">
        <f>MIN((IFERROR($D52-SUM($E52:CB52),0)),(IFERROR(CC$4-SUM(CC$5:CC51),0)))</f>
        <v>0</v>
      </c>
      <c r="CE52" s="3">
        <f>MIN((IFERROR($D52-SUM($E52:CC52),0)),(IFERROR(CD$4-SUM(CD$5:CD51),0)))</f>
        <v>0</v>
      </c>
      <c r="CF52" s="3">
        <f>MIN((IFERROR($D52-SUM($E52:CD52),0)),(IFERROR(CE$4-SUM(CE$5:CE51),0)))</f>
        <v>0</v>
      </c>
      <c r="CG52" s="3">
        <f>MIN((IFERROR($D52-SUM($E52:CE52),0)),(IFERROR(CF$4-SUM(CF$5:CF51),0)))</f>
        <v>0</v>
      </c>
      <c r="CH52" s="3">
        <f>MIN((IFERROR($D52-SUM($E52:CF52),0)),(IFERROR(CG$4-SUM(CG$5:CG51),0)))</f>
        <v>0</v>
      </c>
      <c r="CI52" s="3">
        <f>MIN((IFERROR($D52-SUM($E52:CG52),0)),(IFERROR(CH$4-SUM(CH$5:CH51),0)))</f>
        <v>0</v>
      </c>
      <c r="CJ52" s="3">
        <f>MIN((IFERROR($D52-SUM($E52:CH52),0)),(IFERROR(CI$4-SUM(CI$5:CI51),0)))</f>
        <v>0</v>
      </c>
      <c r="CK52" s="3">
        <f>MIN((IFERROR($D52-SUM($E52:CI52),0)),(IFERROR(CJ$4-SUM(CJ$5:CJ51),0)))</f>
        <v>0</v>
      </c>
      <c r="CL52" s="3">
        <f>MIN((IFERROR($D52-SUM($E52:CJ52),0)),(IFERROR(CK$4-SUM(CK$5:CK51),0)))</f>
        <v>0</v>
      </c>
      <c r="CM52" s="3">
        <f>MIN((IFERROR($D52-SUM($E52:CK52),0)),(IFERROR(CL$4-SUM(CL$5:CL51),0)))</f>
        <v>0</v>
      </c>
      <c r="CN52" s="3">
        <f>MIN((IFERROR($D52-SUM($E52:CL52),0)),(IFERROR(CM$4-SUM(CM$5:CM51),0)))</f>
        <v>0</v>
      </c>
      <c r="CO52" s="3">
        <f>MIN((IFERROR($D52-SUM($E52:CM52),0)),(IFERROR(CN$4-SUM(CN$5:CN51),0)))</f>
        <v>0</v>
      </c>
      <c r="CP52" s="3">
        <f>MIN((IFERROR($D52-SUM($E52:CN52),0)),(IFERROR(CO$4-SUM(CO$5:CO51),0)))</f>
        <v>0</v>
      </c>
      <c r="CQ52" s="3">
        <f>MIN((IFERROR($D52-SUM($E52:CO52),0)),(IFERROR(CP$4-SUM(CP$5:CP51),0)))</f>
        <v>0</v>
      </c>
      <c r="CR52" s="3">
        <f>MIN((IFERROR($D52-SUM($E52:CP52),0)),(IFERROR(CQ$4-SUM(CQ$5:CQ51),0)))</f>
        <v>0</v>
      </c>
      <c r="CS52" s="3">
        <f>MIN((IFERROR($D52-SUM($E52:CQ52),0)),(IFERROR(CR$4-SUM(CR$5:CR51),0)))</f>
        <v>0</v>
      </c>
      <c r="CT52" s="3">
        <f>MIN((IFERROR($D52-SUM($E52:CR52),0)),(IFERROR(CS$4-SUM(CS$5:CS51),0)))</f>
        <v>0</v>
      </c>
      <c r="CU52" s="3">
        <f>MIN((IFERROR($D52-SUM($E52:CS52),0)),(IFERROR(CT$4-SUM(CT$5:CT51),0)))</f>
        <v>0</v>
      </c>
      <c r="CV52" s="3">
        <f>MIN((IFERROR($D52-SUM($E52:CT52),0)),(IFERROR(CU$4-SUM(CU$5:CU51),0)))</f>
        <v>0</v>
      </c>
      <c r="CW52" s="3">
        <f>MIN((IFERROR($D52-SUM($E52:CU52),0)),(IFERROR(CV$4-SUM(CV$5:CV51),0)))</f>
        <v>0</v>
      </c>
      <c r="CX52" s="3">
        <f>MIN((IFERROR($D52-SUM($E52:CV52),0)),(IFERROR(CW$4-SUM(CW$5:CW51),0)))</f>
        <v>0</v>
      </c>
      <c r="CY52" s="3">
        <f>MIN((IFERROR($D52-SUM($E52:CW52),0)),(IFERROR(CX$4-SUM(CX$5:CX51),0)))</f>
        <v>0</v>
      </c>
      <c r="CZ52" s="3">
        <f>MIN((IFERROR($D52-SUM($E52:CX52),0)),(IFERROR(CY$4-SUM(CY$5:CY51),0)))</f>
        <v>0</v>
      </c>
      <c r="DA52" s="3">
        <f>MIN((IFERROR($D52-SUM($E52:CY52),0)),(IFERROR(CZ$4-SUM(CZ$5:CZ51),0)))</f>
        <v>0</v>
      </c>
    </row>
    <row r="53" spans="1:105" x14ac:dyDescent="0.25">
      <c r="A53" s="2">
        <f>ROW()-ROW(FIFO[[#Headers],[Ind]])</f>
        <v>48</v>
      </c>
      <c r="B53" s="10" t="str">
        <f t="array" ref="B53">IFERROR(INDEX(Register[Batch],SMALL(IF(Register[IN Token]=Token,Register[Batch],""),FIFO[[#This Row],[Ind]])),"")</f>
        <v/>
      </c>
      <c r="C53" s="50" t="str">
        <f>IFERROR(VLOOKUP(FIFO[[#This Row],[Batch]],Register[],9),"")</f>
        <v/>
      </c>
      <c r="D53" s="11" t="str">
        <f>IF(FIFO[[#This Row],[Batch]]&lt;&gt;"",IFERROR(VLOOKUP(FIFO[[#This Row],[Batch]],Register[],5),""),"")</f>
        <v/>
      </c>
      <c r="F53" s="3">
        <f>MIN((IFERROR($D53-SUM($E53:E53),0)),(IFERROR(F$4-SUM(F$5:F52),0)))</f>
        <v>0</v>
      </c>
      <c r="G53" s="3">
        <f>MIN((IFERROR($D53-SUM($E53:F53),0)),(IFERROR(G$4-SUM(G$5:G52),0)))</f>
        <v>0</v>
      </c>
      <c r="H53" s="3">
        <f>MIN((IFERROR($D53-SUM($E53:G53),0)),(IFERROR(H$4-SUM(H$5:H52),0)))</f>
        <v>0</v>
      </c>
      <c r="I53" s="3">
        <f>MIN((IFERROR($D53-SUM($E53:H53),0)),(IFERROR(I$4-SUM(I$5:I52),0)))</f>
        <v>0</v>
      </c>
      <c r="J53" s="3">
        <f>MIN((IFERROR($D53-SUM($E53:I53),0)),(IFERROR(J$4-SUM(J$5:J52),0)))</f>
        <v>0</v>
      </c>
      <c r="K53" s="3">
        <f>MIN((IFERROR($D53-SUM($E53:J53),0)),(IFERROR(K$4-SUM(K$5:K52),0)))</f>
        <v>0</v>
      </c>
      <c r="L53" s="3">
        <f>MIN((IFERROR($D53-SUM($E53:K53),0)),(IFERROR(L$4-SUM(L$5:L52),0)))</f>
        <v>0</v>
      </c>
      <c r="M53" s="3">
        <f>MIN((IFERROR($D53-SUM($E53:L53),0)),(IFERROR(M$4-SUM(M$5:M52),0)))</f>
        <v>0</v>
      </c>
      <c r="N53" s="3">
        <f>MIN((IFERROR($D53-SUM($E53:L53),0)),(IFERROR(M$4-SUM(M$5:M52),0)))</f>
        <v>0</v>
      </c>
      <c r="O53" s="3">
        <f>MIN((IFERROR($D53-SUM($E53:M53),0)),(IFERROR(N$4-SUM(N$5:N52),0)))</f>
        <v>0</v>
      </c>
      <c r="P53" s="3">
        <f>MIN((IFERROR($D53-SUM($E53:N53),0)),(IFERROR(O$4-SUM(O$5:O52),0)))</f>
        <v>0</v>
      </c>
      <c r="Q53" s="3">
        <f>MIN((IFERROR($D53-SUM($E53:O53),0)),(IFERROR(P$4-SUM(P$5:P52),0)))</f>
        <v>0</v>
      </c>
      <c r="R53" s="3">
        <f>MIN((IFERROR($D53-SUM($E53:P53),0)),(IFERROR(Q$4-SUM(Q$5:Q52),0)))</f>
        <v>0</v>
      </c>
      <c r="S53" s="3">
        <f>MIN((IFERROR($D53-SUM($E53:Q53),0)),(IFERROR(R$4-SUM(R$5:R52),0)))</f>
        <v>0</v>
      </c>
      <c r="T53" s="3">
        <f>MIN((IFERROR($D53-SUM($E53:R53),0)),(IFERROR(S$4-SUM(S$5:S52),0)))</f>
        <v>0</v>
      </c>
      <c r="U53" s="3">
        <f>MIN((IFERROR($D53-SUM($E53:S53),0)),(IFERROR(T$4-SUM(T$5:T52),0)))</f>
        <v>0</v>
      </c>
      <c r="V53" s="3">
        <f>MIN((IFERROR($D53-SUM($E53:T53),0)),(IFERROR(U$4-SUM(U$5:U52),0)))</f>
        <v>0</v>
      </c>
      <c r="W53" s="3">
        <f>MIN((IFERROR($D53-SUM($E53:U53),0)),(IFERROR(V$4-SUM(V$5:V52),0)))</f>
        <v>0</v>
      </c>
      <c r="X53" s="3">
        <f>MIN((IFERROR($D53-SUM($E53:V53),0)),(IFERROR(W$4-SUM(W$5:W52),0)))</f>
        <v>0</v>
      </c>
      <c r="Y53" s="3">
        <f>MIN((IFERROR($D53-SUM($E53:W53),0)),(IFERROR(X$4-SUM(X$5:X52),0)))</f>
        <v>0</v>
      </c>
      <c r="Z53" s="3">
        <f>MIN((IFERROR($D53-SUM($E53:X53),0)),(IFERROR(Y$4-SUM(Y$5:Y52),0)))</f>
        <v>0</v>
      </c>
      <c r="AA53" s="3">
        <f>MIN((IFERROR($D53-SUM($E53:Y53),0)),(IFERROR(Z$4-SUM(Z$5:Z52),0)))</f>
        <v>0</v>
      </c>
      <c r="AB53" s="3">
        <f>MIN((IFERROR($D53-SUM($E53:Z53),0)),(IFERROR(AA$4-SUM(AA$5:AA52),0)))</f>
        <v>0</v>
      </c>
      <c r="AC53" s="3">
        <f>MIN((IFERROR($D53-SUM($E53:AA53),0)),(IFERROR(AB$4-SUM(AB$5:AB52),0)))</f>
        <v>0</v>
      </c>
      <c r="AD53" s="3">
        <f>MIN((IFERROR($D53-SUM($E53:AB53),0)),(IFERROR(AC$4-SUM(AC$5:AC52),0)))</f>
        <v>0</v>
      </c>
      <c r="AE53" s="3">
        <f>MIN((IFERROR($D53-SUM($E53:AC53),0)),(IFERROR(AD$4-SUM(AD$5:AD52),0)))</f>
        <v>0</v>
      </c>
      <c r="AF53" s="3">
        <f>MIN((IFERROR($D53-SUM($E53:AD53),0)),(IFERROR(AE$4-SUM(AE$5:AE52),0)))</f>
        <v>0</v>
      </c>
      <c r="AG53" s="3">
        <f>MIN((IFERROR($D53-SUM($E53:AE53),0)),(IFERROR(AF$4-SUM(AF$5:AF52),0)))</f>
        <v>0</v>
      </c>
      <c r="AH53" s="3">
        <f>MIN((IFERROR($D53-SUM($E53:AF53),0)),(IFERROR(AG$4-SUM(AG$5:AG52),0)))</f>
        <v>0</v>
      </c>
      <c r="AI53" s="3">
        <f>MIN((IFERROR($D53-SUM($E53:AG53),0)),(IFERROR(AH$4-SUM(AH$5:AH52),0)))</f>
        <v>0</v>
      </c>
      <c r="AJ53" s="3">
        <f>MIN((IFERROR($D53-SUM($E53:AH53),0)),(IFERROR(AI$4-SUM(AI$5:AI52),0)))</f>
        <v>0</v>
      </c>
      <c r="AK53" s="3">
        <f>MIN((IFERROR($D53-SUM($E53:AI53),0)),(IFERROR(AJ$4-SUM(AJ$5:AJ52),0)))</f>
        <v>0</v>
      </c>
      <c r="AL53" s="3">
        <f>MIN((IFERROR($D53-SUM($E53:AJ53),0)),(IFERROR(AK$4-SUM(AK$5:AK52),0)))</f>
        <v>0</v>
      </c>
      <c r="AM53" s="3">
        <f>MIN((IFERROR($D53-SUM($E53:AK53),0)),(IFERROR(AL$4-SUM(AL$5:AL52),0)))</f>
        <v>0</v>
      </c>
      <c r="AN53" s="3">
        <f>MIN((IFERROR($D53-SUM($E53:AL53),0)),(IFERROR(AM$4-SUM(AM$5:AM52),0)))</f>
        <v>0</v>
      </c>
      <c r="AO53" s="3">
        <f>MIN((IFERROR($D53-SUM($E53:AM53),0)),(IFERROR(AN$4-SUM(AN$5:AN52),0)))</f>
        <v>0</v>
      </c>
      <c r="AP53" s="3">
        <f>MIN((IFERROR($D53-SUM($E53:AN53),0)),(IFERROR(AO$4-SUM(AO$5:AO52),0)))</f>
        <v>0</v>
      </c>
      <c r="AQ53" s="3">
        <f>MIN((IFERROR($D53-SUM($E53:AO53),0)),(IFERROR(AP$4-SUM(AP$5:AP52),0)))</f>
        <v>0</v>
      </c>
      <c r="AR53" s="3">
        <f>MIN((IFERROR($D53-SUM($E53:AP53),0)),(IFERROR(AQ$4-SUM(AQ$5:AQ52),0)))</f>
        <v>0</v>
      </c>
      <c r="AS53" s="3">
        <f>MIN((IFERROR($D53-SUM($E53:AQ53),0)),(IFERROR(AR$4-SUM(AR$5:AR52),0)))</f>
        <v>0</v>
      </c>
      <c r="AT53" s="3">
        <f>MIN((IFERROR($D53-SUM($E53:AR53),0)),(IFERROR(AS$4-SUM(AS$5:AS52),0)))</f>
        <v>0</v>
      </c>
      <c r="AU53" s="3">
        <f>MIN((IFERROR($D53-SUM($E53:AS53),0)),(IFERROR(AT$4-SUM(AT$5:AT52),0)))</f>
        <v>0</v>
      </c>
      <c r="AV53" s="3">
        <f>MIN((IFERROR($D53-SUM($E53:AT53),0)),(IFERROR(AU$4-SUM(AU$5:AU52),0)))</f>
        <v>0</v>
      </c>
      <c r="AW53" s="3">
        <f>MIN((IFERROR($D53-SUM($E53:AU53),0)),(IFERROR(AV$4-SUM(AV$5:AV52),0)))</f>
        <v>0</v>
      </c>
      <c r="AX53" s="3">
        <f>MIN((IFERROR($D53-SUM($E53:AV53),0)),(IFERROR(AW$4-SUM(AW$5:AW52),0)))</f>
        <v>0</v>
      </c>
      <c r="AY53" s="3">
        <f>MIN((IFERROR($D53-SUM($E53:AW53),0)),(IFERROR(AX$4-SUM(AX$5:AX52),0)))</f>
        <v>0</v>
      </c>
      <c r="AZ53" s="3">
        <f>MIN((IFERROR($D53-SUM($E53:AX53),0)),(IFERROR(AY$4-SUM(AY$5:AY52),0)))</f>
        <v>0</v>
      </c>
      <c r="BA53" s="3">
        <f>MIN((IFERROR($D53-SUM($E53:AY53),0)),(IFERROR(AZ$4-SUM(AZ$5:AZ52),0)))</f>
        <v>0</v>
      </c>
      <c r="BB53" s="3">
        <f>MIN((IFERROR($D53-SUM($E53:AZ53),0)),(IFERROR(BA$4-SUM(BA$5:BA52),0)))</f>
        <v>0</v>
      </c>
      <c r="BC53" s="3">
        <f>MIN((IFERROR($D53-SUM($E53:BA53),0)),(IFERROR(BB$4-SUM(BB$5:BB52),0)))</f>
        <v>0</v>
      </c>
      <c r="BD53" s="3">
        <f>MIN((IFERROR($D53-SUM($E53:BB53),0)),(IFERROR(BC$4-SUM(BC$5:BC52),0)))</f>
        <v>0</v>
      </c>
      <c r="BE53" s="3">
        <f>MIN((IFERROR($D53-SUM($E53:BC53),0)),(IFERROR(BD$4-SUM(BD$5:BD52),0)))</f>
        <v>0</v>
      </c>
      <c r="BF53" s="3">
        <f>MIN((IFERROR($D53-SUM($E53:BD53),0)),(IFERROR(BE$4-SUM(BE$5:BE52),0)))</f>
        <v>0</v>
      </c>
      <c r="BG53" s="3">
        <f>MIN((IFERROR($D53-SUM($E53:BE53),0)),(IFERROR(BF$4-SUM(BF$5:BF52),0)))</f>
        <v>0</v>
      </c>
      <c r="BH53" s="3">
        <f>MIN((IFERROR($D53-SUM($E53:BF53),0)),(IFERROR(BG$4-SUM(BG$5:BG52),0)))</f>
        <v>0</v>
      </c>
      <c r="BI53" s="3">
        <f>MIN((IFERROR($D53-SUM($E53:BG53),0)),(IFERROR(BH$4-SUM(BH$5:BH52),0)))</f>
        <v>0</v>
      </c>
      <c r="BJ53" s="3">
        <f>MIN((IFERROR($D53-SUM($E53:BH53),0)),(IFERROR(BI$4-SUM(BI$5:BI52),0)))</f>
        <v>0</v>
      </c>
      <c r="BK53" s="3">
        <f>MIN((IFERROR($D53-SUM($E53:BI53),0)),(IFERROR(BJ$4-SUM(BJ$5:BJ52),0)))</f>
        <v>0</v>
      </c>
      <c r="BL53" s="3">
        <f>MIN((IFERROR($D53-SUM($E53:BJ53),0)),(IFERROR(BK$4-SUM(BK$5:BK52),0)))</f>
        <v>0</v>
      </c>
      <c r="BM53" s="3">
        <f>MIN((IFERROR($D53-SUM($E53:BK53),0)),(IFERROR(BL$4-SUM(BL$5:BL52),0)))</f>
        <v>0</v>
      </c>
      <c r="BN53" s="3">
        <f>MIN((IFERROR($D53-SUM($E53:BL53),0)),(IFERROR(BM$4-SUM(BM$5:BM52),0)))</f>
        <v>0</v>
      </c>
      <c r="BO53" s="3">
        <f>MIN((IFERROR($D53-SUM($E53:BM53),0)),(IFERROR(BN$4-SUM(BN$5:BN52),0)))</f>
        <v>0</v>
      </c>
      <c r="BP53" s="3">
        <f>MIN((IFERROR($D53-SUM($E53:BN53),0)),(IFERROR(BO$4-SUM(BO$5:BO52),0)))</f>
        <v>0</v>
      </c>
      <c r="BQ53" s="3">
        <f>MIN((IFERROR($D53-SUM($E53:BO53),0)),(IFERROR(BP$4-SUM(BP$5:BP52),0)))</f>
        <v>0</v>
      </c>
      <c r="BR53" s="3">
        <f>MIN((IFERROR($D53-SUM($E53:BP53),0)),(IFERROR(BQ$4-SUM(BQ$5:BQ52),0)))</f>
        <v>0</v>
      </c>
      <c r="BS53" s="3">
        <f>MIN((IFERROR($D53-SUM($E53:BQ53),0)),(IFERROR(BR$4-SUM(BR$5:BR52),0)))</f>
        <v>0</v>
      </c>
      <c r="BT53" s="3">
        <f>MIN((IFERROR($D53-SUM($E53:BR53),0)),(IFERROR(BS$4-SUM(BS$5:BS52),0)))</f>
        <v>0</v>
      </c>
      <c r="BU53" s="3">
        <f>MIN((IFERROR($D53-SUM($E53:BS53),0)),(IFERROR(BT$4-SUM(BT$5:BT52),0)))</f>
        <v>0</v>
      </c>
      <c r="BV53" s="3">
        <f>MIN((IFERROR($D53-SUM($E53:BT53),0)),(IFERROR(BU$4-SUM(BU$5:BU52),0)))</f>
        <v>0</v>
      </c>
      <c r="BW53" s="3">
        <f>MIN((IFERROR($D53-SUM($E53:BU53),0)),(IFERROR(BV$4-SUM(BV$5:BV52),0)))</f>
        <v>0</v>
      </c>
      <c r="BX53" s="3">
        <f>MIN((IFERROR($D53-SUM($E53:BV53),0)),(IFERROR(BW$4-SUM(BW$5:BW52),0)))</f>
        <v>0</v>
      </c>
      <c r="BY53" s="3">
        <f>MIN((IFERROR($D53-SUM($E53:BW53),0)),(IFERROR(BX$4-SUM(BX$5:BX52),0)))</f>
        <v>0</v>
      </c>
      <c r="BZ53" s="3">
        <f>MIN((IFERROR($D53-SUM($E53:BX53),0)),(IFERROR(BY$4-SUM(BY$5:BY52),0)))</f>
        <v>0</v>
      </c>
      <c r="CA53" s="3">
        <f>MIN((IFERROR($D53-SUM($E53:BY53),0)),(IFERROR(BZ$4-SUM(BZ$5:BZ52),0)))</f>
        <v>0</v>
      </c>
      <c r="CB53" s="3">
        <f>MIN((IFERROR($D53-SUM($E53:BZ53),0)),(IFERROR(CA$4-SUM(CA$5:CA52),0)))</f>
        <v>0</v>
      </c>
      <c r="CC53" s="3">
        <f>MIN((IFERROR($D53-SUM($E53:CA53),0)),(IFERROR(CB$4-SUM(CB$5:CB52),0)))</f>
        <v>0</v>
      </c>
      <c r="CD53" s="3">
        <f>MIN((IFERROR($D53-SUM($E53:CB53),0)),(IFERROR(CC$4-SUM(CC$5:CC52),0)))</f>
        <v>0</v>
      </c>
      <c r="CE53" s="3">
        <f>MIN((IFERROR($D53-SUM($E53:CC53),0)),(IFERROR(CD$4-SUM(CD$5:CD52),0)))</f>
        <v>0</v>
      </c>
      <c r="CF53" s="3">
        <f>MIN((IFERROR($D53-SUM($E53:CD53),0)),(IFERROR(CE$4-SUM(CE$5:CE52),0)))</f>
        <v>0</v>
      </c>
      <c r="CG53" s="3">
        <f>MIN((IFERROR($D53-SUM($E53:CE53),0)),(IFERROR(CF$4-SUM(CF$5:CF52),0)))</f>
        <v>0</v>
      </c>
      <c r="CH53" s="3">
        <f>MIN((IFERROR($D53-SUM($E53:CF53),0)),(IFERROR(CG$4-SUM(CG$5:CG52),0)))</f>
        <v>0</v>
      </c>
      <c r="CI53" s="3">
        <f>MIN((IFERROR($D53-SUM($E53:CG53),0)),(IFERROR(CH$4-SUM(CH$5:CH52),0)))</f>
        <v>0</v>
      </c>
      <c r="CJ53" s="3">
        <f>MIN((IFERROR($D53-SUM($E53:CH53),0)),(IFERROR(CI$4-SUM(CI$5:CI52),0)))</f>
        <v>0</v>
      </c>
      <c r="CK53" s="3">
        <f>MIN((IFERROR($D53-SUM($E53:CI53),0)),(IFERROR(CJ$4-SUM(CJ$5:CJ52),0)))</f>
        <v>0</v>
      </c>
      <c r="CL53" s="3">
        <f>MIN((IFERROR($D53-SUM($E53:CJ53),0)),(IFERROR(CK$4-SUM(CK$5:CK52),0)))</f>
        <v>0</v>
      </c>
      <c r="CM53" s="3">
        <f>MIN((IFERROR($D53-SUM($E53:CK53),0)),(IFERROR(CL$4-SUM(CL$5:CL52),0)))</f>
        <v>0</v>
      </c>
      <c r="CN53" s="3">
        <f>MIN((IFERROR($D53-SUM($E53:CL53),0)),(IFERROR(CM$4-SUM(CM$5:CM52),0)))</f>
        <v>0</v>
      </c>
      <c r="CO53" s="3">
        <f>MIN((IFERROR($D53-SUM($E53:CM53),0)),(IFERROR(CN$4-SUM(CN$5:CN52),0)))</f>
        <v>0</v>
      </c>
      <c r="CP53" s="3">
        <f>MIN((IFERROR($D53-SUM($E53:CN53),0)),(IFERROR(CO$4-SUM(CO$5:CO52),0)))</f>
        <v>0</v>
      </c>
      <c r="CQ53" s="3">
        <f>MIN((IFERROR($D53-SUM($E53:CO53),0)),(IFERROR(CP$4-SUM(CP$5:CP52),0)))</f>
        <v>0</v>
      </c>
      <c r="CR53" s="3">
        <f>MIN((IFERROR($D53-SUM($E53:CP53),0)),(IFERROR(CQ$4-SUM(CQ$5:CQ52),0)))</f>
        <v>0</v>
      </c>
      <c r="CS53" s="3">
        <f>MIN((IFERROR($D53-SUM($E53:CQ53),0)),(IFERROR(CR$4-SUM(CR$5:CR52),0)))</f>
        <v>0</v>
      </c>
      <c r="CT53" s="3">
        <f>MIN((IFERROR($D53-SUM($E53:CR53),0)),(IFERROR(CS$4-SUM(CS$5:CS52),0)))</f>
        <v>0</v>
      </c>
      <c r="CU53" s="3">
        <f>MIN((IFERROR($D53-SUM($E53:CS53),0)),(IFERROR(CT$4-SUM(CT$5:CT52),0)))</f>
        <v>0</v>
      </c>
      <c r="CV53" s="3">
        <f>MIN((IFERROR($D53-SUM($E53:CT53),0)),(IFERROR(CU$4-SUM(CU$5:CU52),0)))</f>
        <v>0</v>
      </c>
      <c r="CW53" s="3">
        <f>MIN((IFERROR($D53-SUM($E53:CU53),0)),(IFERROR(CV$4-SUM(CV$5:CV52),0)))</f>
        <v>0</v>
      </c>
      <c r="CX53" s="3">
        <f>MIN((IFERROR($D53-SUM($E53:CV53),0)),(IFERROR(CW$4-SUM(CW$5:CW52),0)))</f>
        <v>0</v>
      </c>
      <c r="CY53" s="3">
        <f>MIN((IFERROR($D53-SUM($E53:CW53),0)),(IFERROR(CX$4-SUM(CX$5:CX52),0)))</f>
        <v>0</v>
      </c>
      <c r="CZ53" s="3">
        <f>MIN((IFERROR($D53-SUM($E53:CX53),0)),(IFERROR(CY$4-SUM(CY$5:CY52),0)))</f>
        <v>0</v>
      </c>
      <c r="DA53" s="3">
        <f>MIN((IFERROR($D53-SUM($E53:CY53),0)),(IFERROR(CZ$4-SUM(CZ$5:CZ52),0)))</f>
        <v>0</v>
      </c>
    </row>
    <row r="54" spans="1:105" x14ac:dyDescent="0.25">
      <c r="A54" s="2">
        <f>ROW()-ROW(FIFO[[#Headers],[Ind]])</f>
        <v>49</v>
      </c>
      <c r="B54" s="10" t="str">
        <f t="array" ref="B54">IFERROR(INDEX(Register[Batch],SMALL(IF(Register[IN Token]=Token,Register[Batch],""),FIFO[[#This Row],[Ind]])),"")</f>
        <v/>
      </c>
      <c r="C54" s="50" t="str">
        <f>IFERROR(VLOOKUP(FIFO[[#This Row],[Batch]],Register[],9),"")</f>
        <v/>
      </c>
      <c r="D54" s="11" t="str">
        <f>IF(FIFO[[#This Row],[Batch]]&lt;&gt;"",IFERROR(VLOOKUP(FIFO[[#This Row],[Batch]],Register[],5),""),"")</f>
        <v/>
      </c>
      <c r="F54" s="3">
        <f>MIN((IFERROR($D54-SUM($E54:E54),0)),(IFERROR(F$4-SUM(F$5:F53),0)))</f>
        <v>0</v>
      </c>
      <c r="G54" s="3">
        <f>MIN((IFERROR($D54-SUM($E54:F54),0)),(IFERROR(G$4-SUM(G$5:G53),0)))</f>
        <v>0</v>
      </c>
      <c r="H54" s="3">
        <f>MIN((IFERROR($D54-SUM($E54:G54),0)),(IFERROR(H$4-SUM(H$5:H53),0)))</f>
        <v>0</v>
      </c>
      <c r="I54" s="3">
        <f>MIN((IFERROR($D54-SUM($E54:H54),0)),(IFERROR(I$4-SUM(I$5:I53),0)))</f>
        <v>0</v>
      </c>
      <c r="J54" s="3">
        <f>MIN((IFERROR($D54-SUM($E54:I54),0)),(IFERROR(J$4-SUM(J$5:J53),0)))</f>
        <v>0</v>
      </c>
      <c r="K54" s="3">
        <f>MIN((IFERROR($D54-SUM($E54:J54),0)),(IFERROR(K$4-SUM(K$5:K53),0)))</f>
        <v>0</v>
      </c>
      <c r="L54" s="3">
        <f>MIN((IFERROR($D54-SUM($E54:K54),0)),(IFERROR(L$4-SUM(L$5:L53),0)))</f>
        <v>0</v>
      </c>
      <c r="M54" s="3">
        <f>MIN((IFERROR($D54-SUM($E54:L54),0)),(IFERROR(M$4-SUM(M$5:M53),0)))</f>
        <v>0</v>
      </c>
      <c r="N54" s="3">
        <f>MIN((IFERROR($D54-SUM($E54:L54),0)),(IFERROR(M$4-SUM(M$5:M53),0)))</f>
        <v>0</v>
      </c>
      <c r="O54" s="3">
        <f>MIN((IFERROR($D54-SUM($E54:M54),0)),(IFERROR(N$4-SUM(N$5:N53),0)))</f>
        <v>0</v>
      </c>
      <c r="P54" s="3">
        <f>MIN((IFERROR($D54-SUM($E54:N54),0)),(IFERROR(O$4-SUM(O$5:O53),0)))</f>
        <v>0</v>
      </c>
      <c r="Q54" s="3">
        <f>MIN((IFERROR($D54-SUM($E54:O54),0)),(IFERROR(P$4-SUM(P$5:P53),0)))</f>
        <v>0</v>
      </c>
      <c r="R54" s="3">
        <f>MIN((IFERROR($D54-SUM($E54:P54),0)),(IFERROR(Q$4-SUM(Q$5:Q53),0)))</f>
        <v>0</v>
      </c>
      <c r="S54" s="3">
        <f>MIN((IFERROR($D54-SUM($E54:Q54),0)),(IFERROR(R$4-SUM(R$5:R53),0)))</f>
        <v>0</v>
      </c>
      <c r="T54" s="3">
        <f>MIN((IFERROR($D54-SUM($E54:R54),0)),(IFERROR(S$4-SUM(S$5:S53),0)))</f>
        <v>0</v>
      </c>
      <c r="U54" s="3">
        <f>MIN((IFERROR($D54-SUM($E54:S54),0)),(IFERROR(T$4-SUM(T$5:T53),0)))</f>
        <v>0</v>
      </c>
      <c r="V54" s="3">
        <f>MIN((IFERROR($D54-SUM($E54:T54),0)),(IFERROR(U$4-SUM(U$5:U53),0)))</f>
        <v>0</v>
      </c>
      <c r="W54" s="3">
        <f>MIN((IFERROR($D54-SUM($E54:U54),0)),(IFERROR(V$4-SUM(V$5:V53),0)))</f>
        <v>0</v>
      </c>
      <c r="X54" s="3">
        <f>MIN((IFERROR($D54-SUM($E54:V54),0)),(IFERROR(W$4-SUM(W$5:W53),0)))</f>
        <v>0</v>
      </c>
      <c r="Y54" s="3">
        <f>MIN((IFERROR($D54-SUM($E54:W54),0)),(IFERROR(X$4-SUM(X$5:X53),0)))</f>
        <v>0</v>
      </c>
      <c r="Z54" s="3">
        <f>MIN((IFERROR($D54-SUM($E54:X54),0)),(IFERROR(Y$4-SUM(Y$5:Y53),0)))</f>
        <v>0</v>
      </c>
      <c r="AA54" s="3">
        <f>MIN((IFERROR($D54-SUM($E54:Y54),0)),(IFERROR(Z$4-SUM(Z$5:Z53),0)))</f>
        <v>0</v>
      </c>
      <c r="AB54" s="3">
        <f>MIN((IFERROR($D54-SUM($E54:Z54),0)),(IFERROR(AA$4-SUM(AA$5:AA53),0)))</f>
        <v>0</v>
      </c>
      <c r="AC54" s="3">
        <f>MIN((IFERROR($D54-SUM($E54:AA54),0)),(IFERROR(AB$4-SUM(AB$5:AB53),0)))</f>
        <v>0</v>
      </c>
      <c r="AD54" s="3">
        <f>MIN((IFERROR($D54-SUM($E54:AB54),0)),(IFERROR(AC$4-SUM(AC$5:AC53),0)))</f>
        <v>0</v>
      </c>
      <c r="AE54" s="3">
        <f>MIN((IFERROR($D54-SUM($E54:AC54),0)),(IFERROR(AD$4-SUM(AD$5:AD53),0)))</f>
        <v>0</v>
      </c>
      <c r="AF54" s="3">
        <f>MIN((IFERROR($D54-SUM($E54:AD54),0)),(IFERROR(AE$4-SUM(AE$5:AE53),0)))</f>
        <v>0</v>
      </c>
      <c r="AG54" s="3">
        <f>MIN((IFERROR($D54-SUM($E54:AE54),0)),(IFERROR(AF$4-SUM(AF$5:AF53),0)))</f>
        <v>0</v>
      </c>
      <c r="AH54" s="3">
        <f>MIN((IFERROR($D54-SUM($E54:AF54),0)),(IFERROR(AG$4-SUM(AG$5:AG53),0)))</f>
        <v>0</v>
      </c>
      <c r="AI54" s="3">
        <f>MIN((IFERROR($D54-SUM($E54:AG54),0)),(IFERROR(AH$4-SUM(AH$5:AH53),0)))</f>
        <v>0</v>
      </c>
      <c r="AJ54" s="3">
        <f>MIN((IFERROR($D54-SUM($E54:AH54),0)),(IFERROR(AI$4-SUM(AI$5:AI53),0)))</f>
        <v>0</v>
      </c>
      <c r="AK54" s="3">
        <f>MIN((IFERROR($D54-SUM($E54:AI54),0)),(IFERROR(AJ$4-SUM(AJ$5:AJ53),0)))</f>
        <v>0</v>
      </c>
      <c r="AL54" s="3">
        <f>MIN((IFERROR($D54-SUM($E54:AJ54),0)),(IFERROR(AK$4-SUM(AK$5:AK53),0)))</f>
        <v>0</v>
      </c>
      <c r="AM54" s="3">
        <f>MIN((IFERROR($D54-SUM($E54:AK54),0)),(IFERROR(AL$4-SUM(AL$5:AL53),0)))</f>
        <v>0</v>
      </c>
      <c r="AN54" s="3">
        <f>MIN((IFERROR($D54-SUM($E54:AL54),0)),(IFERROR(AM$4-SUM(AM$5:AM53),0)))</f>
        <v>0</v>
      </c>
      <c r="AO54" s="3">
        <f>MIN((IFERROR($D54-SUM($E54:AM54),0)),(IFERROR(AN$4-SUM(AN$5:AN53),0)))</f>
        <v>0</v>
      </c>
      <c r="AP54" s="3">
        <f>MIN((IFERROR($D54-SUM($E54:AN54),0)),(IFERROR(AO$4-SUM(AO$5:AO53),0)))</f>
        <v>0</v>
      </c>
      <c r="AQ54" s="3">
        <f>MIN((IFERROR($D54-SUM($E54:AO54),0)),(IFERROR(AP$4-SUM(AP$5:AP53),0)))</f>
        <v>0</v>
      </c>
      <c r="AR54" s="3">
        <f>MIN((IFERROR($D54-SUM($E54:AP54),0)),(IFERROR(AQ$4-SUM(AQ$5:AQ53),0)))</f>
        <v>0</v>
      </c>
      <c r="AS54" s="3">
        <f>MIN((IFERROR($D54-SUM($E54:AQ54),0)),(IFERROR(AR$4-SUM(AR$5:AR53),0)))</f>
        <v>0</v>
      </c>
      <c r="AT54" s="3">
        <f>MIN((IFERROR($D54-SUM($E54:AR54),0)),(IFERROR(AS$4-SUM(AS$5:AS53),0)))</f>
        <v>0</v>
      </c>
      <c r="AU54" s="3">
        <f>MIN((IFERROR($D54-SUM($E54:AS54),0)),(IFERROR(AT$4-SUM(AT$5:AT53),0)))</f>
        <v>0</v>
      </c>
      <c r="AV54" s="3">
        <f>MIN((IFERROR($D54-SUM($E54:AT54),0)),(IFERROR(AU$4-SUM(AU$5:AU53),0)))</f>
        <v>0</v>
      </c>
      <c r="AW54" s="3">
        <f>MIN((IFERROR($D54-SUM($E54:AU54),0)),(IFERROR(AV$4-SUM(AV$5:AV53),0)))</f>
        <v>0</v>
      </c>
      <c r="AX54" s="3">
        <f>MIN((IFERROR($D54-SUM($E54:AV54),0)),(IFERROR(AW$4-SUM(AW$5:AW53),0)))</f>
        <v>0</v>
      </c>
      <c r="AY54" s="3">
        <f>MIN((IFERROR($D54-SUM($E54:AW54),0)),(IFERROR(AX$4-SUM(AX$5:AX53),0)))</f>
        <v>0</v>
      </c>
      <c r="AZ54" s="3">
        <f>MIN((IFERROR($D54-SUM($E54:AX54),0)),(IFERROR(AY$4-SUM(AY$5:AY53),0)))</f>
        <v>0</v>
      </c>
      <c r="BA54" s="3">
        <f>MIN((IFERROR($D54-SUM($E54:AY54),0)),(IFERROR(AZ$4-SUM(AZ$5:AZ53),0)))</f>
        <v>0</v>
      </c>
      <c r="BB54" s="3">
        <f>MIN((IFERROR($D54-SUM($E54:AZ54),0)),(IFERROR(BA$4-SUM(BA$5:BA53),0)))</f>
        <v>0</v>
      </c>
      <c r="BC54" s="3">
        <f>MIN((IFERROR($D54-SUM($E54:BA54),0)),(IFERROR(BB$4-SUM(BB$5:BB53),0)))</f>
        <v>0</v>
      </c>
      <c r="BD54" s="3">
        <f>MIN((IFERROR($D54-SUM($E54:BB54),0)),(IFERROR(BC$4-SUM(BC$5:BC53),0)))</f>
        <v>0</v>
      </c>
      <c r="BE54" s="3">
        <f>MIN((IFERROR($D54-SUM($E54:BC54),0)),(IFERROR(BD$4-SUM(BD$5:BD53),0)))</f>
        <v>0</v>
      </c>
      <c r="BF54" s="3">
        <f>MIN((IFERROR($D54-SUM($E54:BD54),0)),(IFERROR(BE$4-SUM(BE$5:BE53),0)))</f>
        <v>0</v>
      </c>
      <c r="BG54" s="3">
        <f>MIN((IFERROR($D54-SUM($E54:BE54),0)),(IFERROR(BF$4-SUM(BF$5:BF53),0)))</f>
        <v>0</v>
      </c>
      <c r="BH54" s="3">
        <f>MIN((IFERROR($D54-SUM($E54:BF54),0)),(IFERROR(BG$4-SUM(BG$5:BG53),0)))</f>
        <v>0</v>
      </c>
      <c r="BI54" s="3">
        <f>MIN((IFERROR($D54-SUM($E54:BG54),0)),(IFERROR(BH$4-SUM(BH$5:BH53),0)))</f>
        <v>0</v>
      </c>
      <c r="BJ54" s="3">
        <f>MIN((IFERROR($D54-SUM($E54:BH54),0)),(IFERROR(BI$4-SUM(BI$5:BI53),0)))</f>
        <v>0</v>
      </c>
      <c r="BK54" s="3">
        <f>MIN((IFERROR($D54-SUM($E54:BI54),0)),(IFERROR(BJ$4-SUM(BJ$5:BJ53),0)))</f>
        <v>0</v>
      </c>
      <c r="BL54" s="3">
        <f>MIN((IFERROR($D54-SUM($E54:BJ54),0)),(IFERROR(BK$4-SUM(BK$5:BK53),0)))</f>
        <v>0</v>
      </c>
      <c r="BM54" s="3">
        <f>MIN((IFERROR($D54-SUM($E54:BK54),0)),(IFERROR(BL$4-SUM(BL$5:BL53),0)))</f>
        <v>0</v>
      </c>
      <c r="BN54" s="3">
        <f>MIN((IFERROR($D54-SUM($E54:BL54),0)),(IFERROR(BM$4-SUM(BM$5:BM53),0)))</f>
        <v>0</v>
      </c>
      <c r="BO54" s="3">
        <f>MIN((IFERROR($D54-SUM($E54:BM54),0)),(IFERROR(BN$4-SUM(BN$5:BN53),0)))</f>
        <v>0</v>
      </c>
      <c r="BP54" s="3">
        <f>MIN((IFERROR($D54-SUM($E54:BN54),0)),(IFERROR(BO$4-SUM(BO$5:BO53),0)))</f>
        <v>0</v>
      </c>
      <c r="BQ54" s="3">
        <f>MIN((IFERROR($D54-SUM($E54:BO54),0)),(IFERROR(BP$4-SUM(BP$5:BP53),0)))</f>
        <v>0</v>
      </c>
      <c r="BR54" s="3">
        <f>MIN((IFERROR($D54-SUM($E54:BP54),0)),(IFERROR(BQ$4-SUM(BQ$5:BQ53),0)))</f>
        <v>0</v>
      </c>
      <c r="BS54" s="3">
        <f>MIN((IFERROR($D54-SUM($E54:BQ54),0)),(IFERROR(BR$4-SUM(BR$5:BR53),0)))</f>
        <v>0</v>
      </c>
      <c r="BT54" s="3">
        <f>MIN((IFERROR($D54-SUM($E54:BR54),0)),(IFERROR(BS$4-SUM(BS$5:BS53),0)))</f>
        <v>0</v>
      </c>
      <c r="BU54" s="3">
        <f>MIN((IFERROR($D54-SUM($E54:BS54),0)),(IFERROR(BT$4-SUM(BT$5:BT53),0)))</f>
        <v>0</v>
      </c>
      <c r="BV54" s="3">
        <f>MIN((IFERROR($D54-SUM($E54:BT54),0)),(IFERROR(BU$4-SUM(BU$5:BU53),0)))</f>
        <v>0</v>
      </c>
      <c r="BW54" s="3">
        <f>MIN((IFERROR($D54-SUM($E54:BU54),0)),(IFERROR(BV$4-SUM(BV$5:BV53),0)))</f>
        <v>0</v>
      </c>
      <c r="BX54" s="3">
        <f>MIN((IFERROR($D54-SUM($E54:BV54),0)),(IFERROR(BW$4-SUM(BW$5:BW53),0)))</f>
        <v>0</v>
      </c>
      <c r="BY54" s="3">
        <f>MIN((IFERROR($D54-SUM($E54:BW54),0)),(IFERROR(BX$4-SUM(BX$5:BX53),0)))</f>
        <v>0</v>
      </c>
      <c r="BZ54" s="3">
        <f>MIN((IFERROR($D54-SUM($E54:BX54),0)),(IFERROR(BY$4-SUM(BY$5:BY53),0)))</f>
        <v>0</v>
      </c>
      <c r="CA54" s="3">
        <f>MIN((IFERROR($D54-SUM($E54:BY54),0)),(IFERROR(BZ$4-SUM(BZ$5:BZ53),0)))</f>
        <v>0</v>
      </c>
      <c r="CB54" s="3">
        <f>MIN((IFERROR($D54-SUM($E54:BZ54),0)),(IFERROR(CA$4-SUM(CA$5:CA53),0)))</f>
        <v>0</v>
      </c>
      <c r="CC54" s="3">
        <f>MIN((IFERROR($D54-SUM($E54:CA54),0)),(IFERROR(CB$4-SUM(CB$5:CB53),0)))</f>
        <v>0</v>
      </c>
      <c r="CD54" s="3">
        <f>MIN((IFERROR($D54-SUM($E54:CB54),0)),(IFERROR(CC$4-SUM(CC$5:CC53),0)))</f>
        <v>0</v>
      </c>
      <c r="CE54" s="3">
        <f>MIN((IFERROR($D54-SUM($E54:CC54),0)),(IFERROR(CD$4-SUM(CD$5:CD53),0)))</f>
        <v>0</v>
      </c>
      <c r="CF54" s="3">
        <f>MIN((IFERROR($D54-SUM($E54:CD54),0)),(IFERROR(CE$4-SUM(CE$5:CE53),0)))</f>
        <v>0</v>
      </c>
      <c r="CG54" s="3">
        <f>MIN((IFERROR($D54-SUM($E54:CE54),0)),(IFERROR(CF$4-SUM(CF$5:CF53),0)))</f>
        <v>0</v>
      </c>
      <c r="CH54" s="3">
        <f>MIN((IFERROR($D54-SUM($E54:CF54),0)),(IFERROR(CG$4-SUM(CG$5:CG53),0)))</f>
        <v>0</v>
      </c>
      <c r="CI54" s="3">
        <f>MIN((IFERROR($D54-SUM($E54:CG54),0)),(IFERROR(CH$4-SUM(CH$5:CH53),0)))</f>
        <v>0</v>
      </c>
      <c r="CJ54" s="3">
        <f>MIN((IFERROR($D54-SUM($E54:CH54),0)),(IFERROR(CI$4-SUM(CI$5:CI53),0)))</f>
        <v>0</v>
      </c>
      <c r="CK54" s="3">
        <f>MIN((IFERROR($D54-SUM($E54:CI54),0)),(IFERROR(CJ$4-SUM(CJ$5:CJ53),0)))</f>
        <v>0</v>
      </c>
      <c r="CL54" s="3">
        <f>MIN((IFERROR($D54-SUM($E54:CJ54),0)),(IFERROR(CK$4-SUM(CK$5:CK53),0)))</f>
        <v>0</v>
      </c>
      <c r="CM54" s="3">
        <f>MIN((IFERROR($D54-SUM($E54:CK54),0)),(IFERROR(CL$4-SUM(CL$5:CL53),0)))</f>
        <v>0</v>
      </c>
      <c r="CN54" s="3">
        <f>MIN((IFERROR($D54-SUM($E54:CL54),0)),(IFERROR(CM$4-SUM(CM$5:CM53),0)))</f>
        <v>0</v>
      </c>
      <c r="CO54" s="3">
        <f>MIN((IFERROR($D54-SUM($E54:CM54),0)),(IFERROR(CN$4-SUM(CN$5:CN53),0)))</f>
        <v>0</v>
      </c>
      <c r="CP54" s="3">
        <f>MIN((IFERROR($D54-SUM($E54:CN54),0)),(IFERROR(CO$4-SUM(CO$5:CO53),0)))</f>
        <v>0</v>
      </c>
      <c r="CQ54" s="3">
        <f>MIN((IFERROR($D54-SUM($E54:CO54),0)),(IFERROR(CP$4-SUM(CP$5:CP53),0)))</f>
        <v>0</v>
      </c>
      <c r="CR54" s="3">
        <f>MIN((IFERROR($D54-SUM($E54:CP54),0)),(IFERROR(CQ$4-SUM(CQ$5:CQ53),0)))</f>
        <v>0</v>
      </c>
      <c r="CS54" s="3">
        <f>MIN((IFERROR($D54-SUM($E54:CQ54),0)),(IFERROR(CR$4-SUM(CR$5:CR53),0)))</f>
        <v>0</v>
      </c>
      <c r="CT54" s="3">
        <f>MIN((IFERROR($D54-SUM($E54:CR54),0)),(IFERROR(CS$4-SUM(CS$5:CS53),0)))</f>
        <v>0</v>
      </c>
      <c r="CU54" s="3">
        <f>MIN((IFERROR($D54-SUM($E54:CS54),0)),(IFERROR(CT$4-SUM(CT$5:CT53),0)))</f>
        <v>0</v>
      </c>
      <c r="CV54" s="3">
        <f>MIN((IFERROR($D54-SUM($E54:CT54),0)),(IFERROR(CU$4-SUM(CU$5:CU53),0)))</f>
        <v>0</v>
      </c>
      <c r="CW54" s="3">
        <f>MIN((IFERROR($D54-SUM($E54:CU54),0)),(IFERROR(CV$4-SUM(CV$5:CV53),0)))</f>
        <v>0</v>
      </c>
      <c r="CX54" s="3">
        <f>MIN((IFERROR($D54-SUM($E54:CV54),0)),(IFERROR(CW$4-SUM(CW$5:CW53),0)))</f>
        <v>0</v>
      </c>
      <c r="CY54" s="3">
        <f>MIN((IFERROR($D54-SUM($E54:CW54),0)),(IFERROR(CX$4-SUM(CX$5:CX53),0)))</f>
        <v>0</v>
      </c>
      <c r="CZ54" s="3">
        <f>MIN((IFERROR($D54-SUM($E54:CX54),0)),(IFERROR(CY$4-SUM(CY$5:CY53),0)))</f>
        <v>0</v>
      </c>
      <c r="DA54" s="3">
        <f>MIN((IFERROR($D54-SUM($E54:CY54),0)),(IFERROR(CZ$4-SUM(CZ$5:CZ53),0)))</f>
        <v>0</v>
      </c>
    </row>
    <row r="55" spans="1:105" x14ac:dyDescent="0.25">
      <c r="A55" s="2">
        <f>ROW()-ROW(FIFO[[#Headers],[Ind]])</f>
        <v>50</v>
      </c>
      <c r="B55" s="10" t="str">
        <f t="array" ref="B55">IFERROR(INDEX(Register[Batch],SMALL(IF(Register[IN Token]=Token,Register[Batch],""),FIFO[[#This Row],[Ind]])),"")</f>
        <v/>
      </c>
      <c r="C55" s="50" t="str">
        <f>IFERROR(VLOOKUP(FIFO[[#This Row],[Batch]],Register[],9),"")</f>
        <v/>
      </c>
      <c r="D55" s="11" t="str">
        <f>IF(FIFO[[#This Row],[Batch]]&lt;&gt;"",IFERROR(VLOOKUP(FIFO[[#This Row],[Batch]],Register[],5),""),"")</f>
        <v/>
      </c>
      <c r="F55" s="3">
        <f>MIN((IFERROR($D55-SUM($E55:E55),0)),(IFERROR(F$4-SUM(F$5:F54),0)))</f>
        <v>0</v>
      </c>
      <c r="G55" s="3">
        <f>MIN((IFERROR($D55-SUM($E55:F55),0)),(IFERROR(G$4-SUM(G$5:G54),0)))</f>
        <v>0</v>
      </c>
      <c r="H55" s="3">
        <f>MIN((IFERROR($D55-SUM($E55:G55),0)),(IFERROR(H$4-SUM(H$5:H54),0)))</f>
        <v>0</v>
      </c>
      <c r="I55" s="3">
        <f>MIN((IFERROR($D55-SUM($E55:H55),0)),(IFERROR(I$4-SUM(I$5:I54),0)))</f>
        <v>0</v>
      </c>
      <c r="J55" s="3">
        <f>MIN((IFERROR($D55-SUM($E55:I55),0)),(IFERROR(J$4-SUM(J$5:J54),0)))</f>
        <v>0</v>
      </c>
      <c r="K55" s="3">
        <f>MIN((IFERROR($D55-SUM($E55:J55),0)),(IFERROR(K$4-SUM(K$5:K54),0)))</f>
        <v>0</v>
      </c>
      <c r="L55" s="3">
        <f>MIN((IFERROR($D55-SUM($E55:K55),0)),(IFERROR(L$4-SUM(L$5:L54),0)))</f>
        <v>0</v>
      </c>
      <c r="M55" s="3">
        <f>MIN((IFERROR($D55-SUM($E55:L55),0)),(IFERROR(M$4-SUM(M$5:M54),0)))</f>
        <v>0</v>
      </c>
      <c r="N55" s="3">
        <f>MIN((IFERROR($D55-SUM($E55:L55),0)),(IFERROR(M$4-SUM(M$5:M54),0)))</f>
        <v>0</v>
      </c>
      <c r="O55" s="3">
        <f>MIN((IFERROR($D55-SUM($E55:M55),0)),(IFERROR(N$4-SUM(N$5:N54),0)))</f>
        <v>0</v>
      </c>
      <c r="P55" s="3">
        <f>MIN((IFERROR($D55-SUM($E55:N55),0)),(IFERROR(O$4-SUM(O$5:O54),0)))</f>
        <v>0</v>
      </c>
      <c r="Q55" s="3">
        <f>MIN((IFERROR($D55-SUM($E55:O55),0)),(IFERROR(P$4-SUM(P$5:P54),0)))</f>
        <v>0</v>
      </c>
      <c r="R55" s="3">
        <f>MIN((IFERROR($D55-SUM($E55:P55),0)),(IFERROR(Q$4-SUM(Q$5:Q54),0)))</f>
        <v>0</v>
      </c>
      <c r="S55" s="3">
        <f>MIN((IFERROR($D55-SUM($E55:Q55),0)),(IFERROR(R$4-SUM(R$5:R54),0)))</f>
        <v>0</v>
      </c>
      <c r="T55" s="3">
        <f>MIN((IFERROR($D55-SUM($E55:R55),0)),(IFERROR(S$4-SUM(S$5:S54),0)))</f>
        <v>0</v>
      </c>
      <c r="U55" s="3">
        <f>MIN((IFERROR($D55-SUM($E55:S55),0)),(IFERROR(T$4-SUM(T$5:T54),0)))</f>
        <v>0</v>
      </c>
      <c r="V55" s="3">
        <f>MIN((IFERROR($D55-SUM($E55:T55),0)),(IFERROR(U$4-SUM(U$5:U54),0)))</f>
        <v>0</v>
      </c>
      <c r="W55" s="3">
        <f>MIN((IFERROR($D55-SUM($E55:U55),0)),(IFERROR(V$4-SUM(V$5:V54),0)))</f>
        <v>0</v>
      </c>
      <c r="X55" s="3">
        <f>MIN((IFERROR($D55-SUM($E55:V55),0)),(IFERROR(W$4-SUM(W$5:W54),0)))</f>
        <v>0</v>
      </c>
      <c r="Y55" s="3">
        <f>MIN((IFERROR($D55-SUM($E55:W55),0)),(IFERROR(X$4-SUM(X$5:X54),0)))</f>
        <v>0</v>
      </c>
      <c r="Z55" s="3">
        <f>MIN((IFERROR($D55-SUM($E55:X55),0)),(IFERROR(Y$4-SUM(Y$5:Y54),0)))</f>
        <v>0</v>
      </c>
      <c r="AA55" s="3">
        <f>MIN((IFERROR($D55-SUM($E55:Y55),0)),(IFERROR(Z$4-SUM(Z$5:Z54),0)))</f>
        <v>0</v>
      </c>
      <c r="AB55" s="3">
        <f>MIN((IFERROR($D55-SUM($E55:Z55),0)),(IFERROR(AA$4-SUM(AA$5:AA54),0)))</f>
        <v>0</v>
      </c>
      <c r="AC55" s="3">
        <f>MIN((IFERROR($D55-SUM($E55:AA55),0)),(IFERROR(AB$4-SUM(AB$5:AB54),0)))</f>
        <v>0</v>
      </c>
      <c r="AD55" s="3">
        <f>MIN((IFERROR($D55-SUM($E55:AB55),0)),(IFERROR(AC$4-SUM(AC$5:AC54),0)))</f>
        <v>0</v>
      </c>
      <c r="AE55" s="3">
        <f>MIN((IFERROR($D55-SUM($E55:AC55),0)),(IFERROR(AD$4-SUM(AD$5:AD54),0)))</f>
        <v>0</v>
      </c>
      <c r="AF55" s="3">
        <f>MIN((IFERROR($D55-SUM($E55:AD55),0)),(IFERROR(AE$4-SUM(AE$5:AE54),0)))</f>
        <v>0</v>
      </c>
      <c r="AG55" s="3">
        <f>MIN((IFERROR($D55-SUM($E55:AE55),0)),(IFERROR(AF$4-SUM(AF$5:AF54),0)))</f>
        <v>0</v>
      </c>
      <c r="AH55" s="3">
        <f>MIN((IFERROR($D55-SUM($E55:AF55),0)),(IFERROR(AG$4-SUM(AG$5:AG54),0)))</f>
        <v>0</v>
      </c>
      <c r="AI55" s="3">
        <f>MIN((IFERROR($D55-SUM($E55:AG55),0)),(IFERROR(AH$4-SUM(AH$5:AH54),0)))</f>
        <v>0</v>
      </c>
      <c r="AJ55" s="3">
        <f>MIN((IFERROR($D55-SUM($E55:AH55),0)),(IFERROR(AI$4-SUM(AI$5:AI54),0)))</f>
        <v>0</v>
      </c>
      <c r="AK55" s="3">
        <f>MIN((IFERROR($D55-SUM($E55:AI55),0)),(IFERROR(AJ$4-SUM(AJ$5:AJ54),0)))</f>
        <v>0</v>
      </c>
      <c r="AL55" s="3">
        <f>MIN((IFERROR($D55-SUM($E55:AJ55),0)),(IFERROR(AK$4-SUM(AK$5:AK54),0)))</f>
        <v>0</v>
      </c>
      <c r="AM55" s="3">
        <f>MIN((IFERROR($D55-SUM($E55:AK55),0)),(IFERROR(AL$4-SUM(AL$5:AL54),0)))</f>
        <v>0</v>
      </c>
      <c r="AN55" s="3">
        <f>MIN((IFERROR($D55-SUM($E55:AL55),0)),(IFERROR(AM$4-SUM(AM$5:AM54),0)))</f>
        <v>0</v>
      </c>
      <c r="AO55" s="3">
        <f>MIN((IFERROR($D55-SUM($E55:AM55),0)),(IFERROR(AN$4-SUM(AN$5:AN54),0)))</f>
        <v>0</v>
      </c>
      <c r="AP55" s="3">
        <f>MIN((IFERROR($D55-SUM($E55:AN55),0)),(IFERROR(AO$4-SUM(AO$5:AO54),0)))</f>
        <v>0</v>
      </c>
      <c r="AQ55" s="3">
        <f>MIN((IFERROR($D55-SUM($E55:AO55),0)),(IFERROR(AP$4-SUM(AP$5:AP54),0)))</f>
        <v>0</v>
      </c>
      <c r="AR55" s="3">
        <f>MIN((IFERROR($D55-SUM($E55:AP55),0)),(IFERROR(AQ$4-SUM(AQ$5:AQ54),0)))</f>
        <v>0</v>
      </c>
      <c r="AS55" s="3">
        <f>MIN((IFERROR($D55-SUM($E55:AQ55),0)),(IFERROR(AR$4-SUM(AR$5:AR54),0)))</f>
        <v>0</v>
      </c>
      <c r="AT55" s="3">
        <f>MIN((IFERROR($D55-SUM($E55:AR55),0)),(IFERROR(AS$4-SUM(AS$5:AS54),0)))</f>
        <v>0</v>
      </c>
      <c r="AU55" s="3">
        <f>MIN((IFERROR($D55-SUM($E55:AS55),0)),(IFERROR(AT$4-SUM(AT$5:AT54),0)))</f>
        <v>0</v>
      </c>
      <c r="AV55" s="3">
        <f>MIN((IFERROR($D55-SUM($E55:AT55),0)),(IFERROR(AU$4-SUM(AU$5:AU54),0)))</f>
        <v>0</v>
      </c>
      <c r="AW55" s="3">
        <f>MIN((IFERROR($D55-SUM($E55:AU55),0)),(IFERROR(AV$4-SUM(AV$5:AV54),0)))</f>
        <v>0</v>
      </c>
      <c r="AX55" s="3">
        <f>MIN((IFERROR($D55-SUM($E55:AV55),0)),(IFERROR(AW$4-SUM(AW$5:AW54),0)))</f>
        <v>0</v>
      </c>
      <c r="AY55" s="3">
        <f>MIN((IFERROR($D55-SUM($E55:AW55),0)),(IFERROR(AX$4-SUM(AX$5:AX54),0)))</f>
        <v>0</v>
      </c>
      <c r="AZ55" s="3">
        <f>MIN((IFERROR($D55-SUM($E55:AX55),0)),(IFERROR(AY$4-SUM(AY$5:AY54),0)))</f>
        <v>0</v>
      </c>
      <c r="BA55" s="3">
        <f>MIN((IFERROR($D55-SUM($E55:AY55),0)),(IFERROR(AZ$4-SUM(AZ$5:AZ54),0)))</f>
        <v>0</v>
      </c>
      <c r="BB55" s="3">
        <f>MIN((IFERROR($D55-SUM($E55:AZ55),0)),(IFERROR(BA$4-SUM(BA$5:BA54),0)))</f>
        <v>0</v>
      </c>
      <c r="BC55" s="3">
        <f>MIN((IFERROR($D55-SUM($E55:BA55),0)),(IFERROR(BB$4-SUM(BB$5:BB54),0)))</f>
        <v>0</v>
      </c>
      <c r="BD55" s="3">
        <f>MIN((IFERROR($D55-SUM($E55:BB55),0)),(IFERROR(BC$4-SUM(BC$5:BC54),0)))</f>
        <v>0</v>
      </c>
      <c r="BE55" s="3">
        <f>MIN((IFERROR($D55-SUM($E55:BC55),0)),(IFERROR(BD$4-SUM(BD$5:BD54),0)))</f>
        <v>0</v>
      </c>
      <c r="BF55" s="3">
        <f>MIN((IFERROR($D55-SUM($E55:BD55),0)),(IFERROR(BE$4-SUM(BE$5:BE54),0)))</f>
        <v>0</v>
      </c>
      <c r="BG55" s="3">
        <f>MIN((IFERROR($D55-SUM($E55:BE55),0)),(IFERROR(BF$4-SUM(BF$5:BF54),0)))</f>
        <v>0</v>
      </c>
      <c r="BH55" s="3">
        <f>MIN((IFERROR($D55-SUM($E55:BF55),0)),(IFERROR(BG$4-SUM(BG$5:BG54),0)))</f>
        <v>0</v>
      </c>
      <c r="BI55" s="3">
        <f>MIN((IFERROR($D55-SUM($E55:BG55),0)),(IFERROR(BH$4-SUM(BH$5:BH54),0)))</f>
        <v>0</v>
      </c>
      <c r="BJ55" s="3">
        <f>MIN((IFERROR($D55-SUM($E55:BH55),0)),(IFERROR(BI$4-SUM(BI$5:BI54),0)))</f>
        <v>0</v>
      </c>
      <c r="BK55" s="3">
        <f>MIN((IFERROR($D55-SUM($E55:BI55),0)),(IFERROR(BJ$4-SUM(BJ$5:BJ54),0)))</f>
        <v>0</v>
      </c>
      <c r="BL55" s="3">
        <f>MIN((IFERROR($D55-SUM($E55:BJ55),0)),(IFERROR(BK$4-SUM(BK$5:BK54),0)))</f>
        <v>0</v>
      </c>
      <c r="BM55" s="3">
        <f>MIN((IFERROR($D55-SUM($E55:BK55),0)),(IFERROR(BL$4-SUM(BL$5:BL54),0)))</f>
        <v>0</v>
      </c>
      <c r="BN55" s="3">
        <f>MIN((IFERROR($D55-SUM($E55:BL55),0)),(IFERROR(BM$4-SUM(BM$5:BM54),0)))</f>
        <v>0</v>
      </c>
      <c r="BO55" s="3">
        <f>MIN((IFERROR($D55-SUM($E55:BM55),0)),(IFERROR(BN$4-SUM(BN$5:BN54),0)))</f>
        <v>0</v>
      </c>
      <c r="BP55" s="3">
        <f>MIN((IFERROR($D55-SUM($E55:BN55),0)),(IFERROR(BO$4-SUM(BO$5:BO54),0)))</f>
        <v>0</v>
      </c>
      <c r="BQ55" s="3">
        <f>MIN((IFERROR($D55-SUM($E55:BO55),0)),(IFERROR(BP$4-SUM(BP$5:BP54),0)))</f>
        <v>0</v>
      </c>
      <c r="BR55" s="3">
        <f>MIN((IFERROR($D55-SUM($E55:BP55),0)),(IFERROR(BQ$4-SUM(BQ$5:BQ54),0)))</f>
        <v>0</v>
      </c>
      <c r="BS55" s="3">
        <f>MIN((IFERROR($D55-SUM($E55:BQ55),0)),(IFERROR(BR$4-SUM(BR$5:BR54),0)))</f>
        <v>0</v>
      </c>
      <c r="BT55" s="3">
        <f>MIN((IFERROR($D55-SUM($E55:BR55),0)),(IFERROR(BS$4-SUM(BS$5:BS54),0)))</f>
        <v>0</v>
      </c>
      <c r="BU55" s="3">
        <f>MIN((IFERROR($D55-SUM($E55:BS55),0)),(IFERROR(BT$4-SUM(BT$5:BT54),0)))</f>
        <v>0</v>
      </c>
      <c r="BV55" s="3">
        <f>MIN((IFERROR($D55-SUM($E55:BT55),0)),(IFERROR(BU$4-SUM(BU$5:BU54),0)))</f>
        <v>0</v>
      </c>
      <c r="BW55" s="3">
        <f>MIN((IFERROR($D55-SUM($E55:BU55),0)),(IFERROR(BV$4-SUM(BV$5:BV54),0)))</f>
        <v>0</v>
      </c>
      <c r="BX55" s="3">
        <f>MIN((IFERROR($D55-SUM($E55:BV55),0)),(IFERROR(BW$4-SUM(BW$5:BW54),0)))</f>
        <v>0</v>
      </c>
      <c r="BY55" s="3">
        <f>MIN((IFERROR($D55-SUM($E55:BW55),0)),(IFERROR(BX$4-SUM(BX$5:BX54),0)))</f>
        <v>0</v>
      </c>
      <c r="BZ55" s="3">
        <f>MIN((IFERROR($D55-SUM($E55:BX55),0)),(IFERROR(BY$4-SUM(BY$5:BY54),0)))</f>
        <v>0</v>
      </c>
      <c r="CA55" s="3">
        <f>MIN((IFERROR($D55-SUM($E55:BY55),0)),(IFERROR(BZ$4-SUM(BZ$5:BZ54),0)))</f>
        <v>0</v>
      </c>
      <c r="CB55" s="3">
        <f>MIN((IFERROR($D55-SUM($E55:BZ55),0)),(IFERROR(CA$4-SUM(CA$5:CA54),0)))</f>
        <v>0</v>
      </c>
      <c r="CC55" s="3">
        <f>MIN((IFERROR($D55-SUM($E55:CA55),0)),(IFERROR(CB$4-SUM(CB$5:CB54),0)))</f>
        <v>0</v>
      </c>
      <c r="CD55" s="3">
        <f>MIN((IFERROR($D55-SUM($E55:CB55),0)),(IFERROR(CC$4-SUM(CC$5:CC54),0)))</f>
        <v>0</v>
      </c>
      <c r="CE55" s="3">
        <f>MIN((IFERROR($D55-SUM($E55:CC55),0)),(IFERROR(CD$4-SUM(CD$5:CD54),0)))</f>
        <v>0</v>
      </c>
      <c r="CF55" s="3">
        <f>MIN((IFERROR($D55-SUM($E55:CD55),0)),(IFERROR(CE$4-SUM(CE$5:CE54),0)))</f>
        <v>0</v>
      </c>
      <c r="CG55" s="3">
        <f>MIN((IFERROR($D55-SUM($E55:CE55),0)),(IFERROR(CF$4-SUM(CF$5:CF54),0)))</f>
        <v>0</v>
      </c>
      <c r="CH55" s="3">
        <f>MIN((IFERROR($D55-SUM($E55:CF55),0)),(IFERROR(CG$4-SUM(CG$5:CG54),0)))</f>
        <v>0</v>
      </c>
      <c r="CI55" s="3">
        <f>MIN((IFERROR($D55-SUM($E55:CG55),0)),(IFERROR(CH$4-SUM(CH$5:CH54),0)))</f>
        <v>0</v>
      </c>
      <c r="CJ55" s="3">
        <f>MIN((IFERROR($D55-SUM($E55:CH55),0)),(IFERROR(CI$4-SUM(CI$5:CI54),0)))</f>
        <v>0</v>
      </c>
      <c r="CK55" s="3">
        <f>MIN((IFERROR($D55-SUM($E55:CI55),0)),(IFERROR(CJ$4-SUM(CJ$5:CJ54),0)))</f>
        <v>0</v>
      </c>
      <c r="CL55" s="3">
        <f>MIN((IFERROR($D55-SUM($E55:CJ55),0)),(IFERROR(CK$4-SUM(CK$5:CK54),0)))</f>
        <v>0</v>
      </c>
      <c r="CM55" s="3">
        <f>MIN((IFERROR($D55-SUM($E55:CK55),0)),(IFERROR(CL$4-SUM(CL$5:CL54),0)))</f>
        <v>0</v>
      </c>
      <c r="CN55" s="3">
        <f>MIN((IFERROR($D55-SUM($E55:CL55),0)),(IFERROR(CM$4-SUM(CM$5:CM54),0)))</f>
        <v>0</v>
      </c>
      <c r="CO55" s="3">
        <f>MIN((IFERROR($D55-SUM($E55:CM55),0)),(IFERROR(CN$4-SUM(CN$5:CN54),0)))</f>
        <v>0</v>
      </c>
      <c r="CP55" s="3">
        <f>MIN((IFERROR($D55-SUM($E55:CN55),0)),(IFERROR(CO$4-SUM(CO$5:CO54),0)))</f>
        <v>0</v>
      </c>
      <c r="CQ55" s="3">
        <f>MIN((IFERROR($D55-SUM($E55:CO55),0)),(IFERROR(CP$4-SUM(CP$5:CP54),0)))</f>
        <v>0</v>
      </c>
      <c r="CR55" s="3">
        <f>MIN((IFERROR($D55-SUM($E55:CP55),0)),(IFERROR(CQ$4-SUM(CQ$5:CQ54),0)))</f>
        <v>0</v>
      </c>
      <c r="CS55" s="3">
        <f>MIN((IFERROR($D55-SUM($E55:CQ55),0)),(IFERROR(CR$4-SUM(CR$5:CR54),0)))</f>
        <v>0</v>
      </c>
      <c r="CT55" s="3">
        <f>MIN((IFERROR($D55-SUM($E55:CR55),0)),(IFERROR(CS$4-SUM(CS$5:CS54),0)))</f>
        <v>0</v>
      </c>
      <c r="CU55" s="3">
        <f>MIN((IFERROR($D55-SUM($E55:CS55),0)),(IFERROR(CT$4-SUM(CT$5:CT54),0)))</f>
        <v>0</v>
      </c>
      <c r="CV55" s="3">
        <f>MIN((IFERROR($D55-SUM($E55:CT55),0)),(IFERROR(CU$4-SUM(CU$5:CU54),0)))</f>
        <v>0</v>
      </c>
      <c r="CW55" s="3">
        <f>MIN((IFERROR($D55-SUM($E55:CU55),0)),(IFERROR(CV$4-SUM(CV$5:CV54),0)))</f>
        <v>0</v>
      </c>
      <c r="CX55" s="3">
        <f>MIN((IFERROR($D55-SUM($E55:CV55),0)),(IFERROR(CW$4-SUM(CW$5:CW54),0)))</f>
        <v>0</v>
      </c>
      <c r="CY55" s="3">
        <f>MIN((IFERROR($D55-SUM($E55:CW55),0)),(IFERROR(CX$4-SUM(CX$5:CX54),0)))</f>
        <v>0</v>
      </c>
      <c r="CZ55" s="3">
        <f>MIN((IFERROR($D55-SUM($E55:CX55),0)),(IFERROR(CY$4-SUM(CY$5:CY54),0)))</f>
        <v>0</v>
      </c>
      <c r="DA55" s="3">
        <f>MIN((IFERROR($D55-SUM($E55:CY55),0)),(IFERROR(CZ$4-SUM(CZ$5:CZ54),0)))</f>
        <v>0</v>
      </c>
    </row>
    <row r="56" spans="1:105" x14ac:dyDescent="0.25">
      <c r="A56" s="2">
        <f>ROW()-ROW(FIFO[[#Headers],[Ind]])</f>
        <v>51</v>
      </c>
      <c r="B56" s="10" t="str">
        <f t="array" ref="B56">IFERROR(INDEX(Register[Batch],SMALL(IF(Register[IN Token]=Token,Register[Batch],""),FIFO[[#This Row],[Ind]])),"")</f>
        <v/>
      </c>
      <c r="C56" s="50" t="str">
        <f>IFERROR(VLOOKUP(FIFO[[#This Row],[Batch]],Register[],9),"")</f>
        <v/>
      </c>
      <c r="D56" s="11" t="str">
        <f>IF(FIFO[[#This Row],[Batch]]&lt;&gt;"",IFERROR(VLOOKUP(FIFO[[#This Row],[Batch]],Register[],5),""),"")</f>
        <v/>
      </c>
      <c r="F56" s="3">
        <f>MIN((IFERROR($D56-SUM($E56:E56),0)),(IFERROR(F$4-SUM(F$5:F55),0)))</f>
        <v>0</v>
      </c>
      <c r="G56" s="3">
        <f>MIN((IFERROR($D56-SUM($E56:F56),0)),(IFERROR(G$4-SUM(G$5:G55),0)))</f>
        <v>0</v>
      </c>
      <c r="H56" s="3">
        <f>MIN((IFERROR($D56-SUM($E56:G56),0)),(IFERROR(H$4-SUM(H$5:H55),0)))</f>
        <v>0</v>
      </c>
      <c r="I56" s="3">
        <f>MIN((IFERROR($D56-SUM($E56:H56),0)),(IFERROR(I$4-SUM(I$5:I55),0)))</f>
        <v>0</v>
      </c>
      <c r="J56" s="3">
        <f>MIN((IFERROR($D56-SUM($E56:I56),0)),(IFERROR(J$4-SUM(J$5:J55),0)))</f>
        <v>0</v>
      </c>
      <c r="K56" s="3">
        <f>MIN((IFERROR($D56-SUM($E56:J56),0)),(IFERROR(K$4-SUM(K$5:K55),0)))</f>
        <v>0</v>
      </c>
      <c r="L56" s="3">
        <f>MIN((IFERROR($D56-SUM($E56:K56),0)),(IFERROR(L$4-SUM(L$5:L55),0)))</f>
        <v>0</v>
      </c>
      <c r="M56" s="3">
        <f>MIN((IFERROR($D56-SUM($E56:L56),0)),(IFERROR(M$4-SUM(M$5:M55),0)))</f>
        <v>0</v>
      </c>
      <c r="N56" s="3">
        <f>MIN((IFERROR($D56-SUM($E56:L56),0)),(IFERROR(M$4-SUM(M$5:M55),0)))</f>
        <v>0</v>
      </c>
      <c r="O56" s="3">
        <f>MIN((IFERROR($D56-SUM($E56:M56),0)),(IFERROR(N$4-SUM(N$5:N55),0)))</f>
        <v>0</v>
      </c>
      <c r="P56" s="3">
        <f>MIN((IFERROR($D56-SUM($E56:N56),0)),(IFERROR(O$4-SUM(O$5:O55),0)))</f>
        <v>0</v>
      </c>
      <c r="Q56" s="3">
        <f>MIN((IFERROR($D56-SUM($E56:O56),0)),(IFERROR(P$4-SUM(P$5:P55),0)))</f>
        <v>0</v>
      </c>
      <c r="R56" s="3">
        <f>MIN((IFERROR($D56-SUM($E56:P56),0)),(IFERROR(Q$4-SUM(Q$5:Q55),0)))</f>
        <v>0</v>
      </c>
      <c r="S56" s="3">
        <f>MIN((IFERROR($D56-SUM($E56:Q56),0)),(IFERROR(R$4-SUM(R$5:R55),0)))</f>
        <v>0</v>
      </c>
      <c r="T56" s="3">
        <f>MIN((IFERROR($D56-SUM($E56:R56),0)),(IFERROR(S$4-SUM(S$5:S55),0)))</f>
        <v>0</v>
      </c>
      <c r="U56" s="3">
        <f>MIN((IFERROR($D56-SUM($E56:S56),0)),(IFERROR(T$4-SUM(T$5:T55),0)))</f>
        <v>0</v>
      </c>
      <c r="V56" s="3">
        <f>MIN((IFERROR($D56-SUM($E56:T56),0)),(IFERROR(U$4-SUM(U$5:U55),0)))</f>
        <v>0</v>
      </c>
      <c r="W56" s="3">
        <f>MIN((IFERROR($D56-SUM($E56:U56),0)),(IFERROR(V$4-SUM(V$5:V55),0)))</f>
        <v>0</v>
      </c>
      <c r="X56" s="3">
        <f>MIN((IFERROR($D56-SUM($E56:V56),0)),(IFERROR(W$4-SUM(W$5:W55),0)))</f>
        <v>0</v>
      </c>
      <c r="Y56" s="3">
        <f>MIN((IFERROR($D56-SUM($E56:W56),0)),(IFERROR(X$4-SUM(X$5:X55),0)))</f>
        <v>0</v>
      </c>
      <c r="Z56" s="3">
        <f>MIN((IFERROR($D56-SUM($E56:X56),0)),(IFERROR(Y$4-SUM(Y$5:Y55),0)))</f>
        <v>0</v>
      </c>
      <c r="AA56" s="3">
        <f>MIN((IFERROR($D56-SUM($E56:Y56),0)),(IFERROR(Z$4-SUM(Z$5:Z55),0)))</f>
        <v>0</v>
      </c>
      <c r="AB56" s="3">
        <f>MIN((IFERROR($D56-SUM($E56:Z56),0)),(IFERROR(AA$4-SUM(AA$5:AA55),0)))</f>
        <v>0</v>
      </c>
      <c r="AC56" s="3">
        <f>MIN((IFERROR($D56-SUM($E56:AA56),0)),(IFERROR(AB$4-SUM(AB$5:AB55),0)))</f>
        <v>0</v>
      </c>
      <c r="AD56" s="3">
        <f>MIN((IFERROR($D56-SUM($E56:AB56),0)),(IFERROR(AC$4-SUM(AC$5:AC55),0)))</f>
        <v>0</v>
      </c>
      <c r="AE56" s="3">
        <f>MIN((IFERROR($D56-SUM($E56:AC56),0)),(IFERROR(AD$4-SUM(AD$5:AD55),0)))</f>
        <v>0</v>
      </c>
      <c r="AF56" s="3">
        <f>MIN((IFERROR($D56-SUM($E56:AD56),0)),(IFERROR(AE$4-SUM(AE$5:AE55),0)))</f>
        <v>0</v>
      </c>
      <c r="AG56" s="3">
        <f>MIN((IFERROR($D56-SUM($E56:AE56),0)),(IFERROR(AF$4-SUM(AF$5:AF55),0)))</f>
        <v>0</v>
      </c>
      <c r="AH56" s="3">
        <f>MIN((IFERROR($D56-SUM($E56:AF56),0)),(IFERROR(AG$4-SUM(AG$5:AG55),0)))</f>
        <v>0</v>
      </c>
      <c r="AI56" s="3">
        <f>MIN((IFERROR($D56-SUM($E56:AG56),0)),(IFERROR(AH$4-SUM(AH$5:AH55),0)))</f>
        <v>0</v>
      </c>
      <c r="AJ56" s="3">
        <f>MIN((IFERROR($D56-SUM($E56:AH56),0)),(IFERROR(AI$4-SUM(AI$5:AI55),0)))</f>
        <v>0</v>
      </c>
      <c r="AK56" s="3">
        <f>MIN((IFERROR($D56-SUM($E56:AI56),0)),(IFERROR(AJ$4-SUM(AJ$5:AJ55),0)))</f>
        <v>0</v>
      </c>
      <c r="AL56" s="3">
        <f>MIN((IFERROR($D56-SUM($E56:AJ56),0)),(IFERROR(AK$4-SUM(AK$5:AK55),0)))</f>
        <v>0</v>
      </c>
      <c r="AM56" s="3">
        <f>MIN((IFERROR($D56-SUM($E56:AK56),0)),(IFERROR(AL$4-SUM(AL$5:AL55),0)))</f>
        <v>0</v>
      </c>
      <c r="AN56" s="3">
        <f>MIN((IFERROR($D56-SUM($E56:AL56),0)),(IFERROR(AM$4-SUM(AM$5:AM55),0)))</f>
        <v>0</v>
      </c>
      <c r="AO56" s="3">
        <f>MIN((IFERROR($D56-SUM($E56:AM56),0)),(IFERROR(AN$4-SUM(AN$5:AN55),0)))</f>
        <v>0</v>
      </c>
      <c r="AP56" s="3">
        <f>MIN((IFERROR($D56-SUM($E56:AN56),0)),(IFERROR(AO$4-SUM(AO$5:AO55),0)))</f>
        <v>0</v>
      </c>
      <c r="AQ56" s="3">
        <f>MIN((IFERROR($D56-SUM($E56:AO56),0)),(IFERROR(AP$4-SUM(AP$5:AP55),0)))</f>
        <v>0</v>
      </c>
      <c r="AR56" s="3">
        <f>MIN((IFERROR($D56-SUM($E56:AP56),0)),(IFERROR(AQ$4-SUM(AQ$5:AQ55),0)))</f>
        <v>0</v>
      </c>
      <c r="AS56" s="3">
        <f>MIN((IFERROR($D56-SUM($E56:AQ56),0)),(IFERROR(AR$4-SUM(AR$5:AR55),0)))</f>
        <v>0</v>
      </c>
      <c r="AT56" s="3">
        <f>MIN((IFERROR($D56-SUM($E56:AR56),0)),(IFERROR(AS$4-SUM(AS$5:AS55),0)))</f>
        <v>0</v>
      </c>
      <c r="AU56" s="3">
        <f>MIN((IFERROR($D56-SUM($E56:AS56),0)),(IFERROR(AT$4-SUM(AT$5:AT55),0)))</f>
        <v>0</v>
      </c>
      <c r="AV56" s="3">
        <f>MIN((IFERROR($D56-SUM($E56:AT56),0)),(IFERROR(AU$4-SUM(AU$5:AU55),0)))</f>
        <v>0</v>
      </c>
      <c r="AW56" s="3">
        <f>MIN((IFERROR($D56-SUM($E56:AU56),0)),(IFERROR(AV$4-SUM(AV$5:AV55),0)))</f>
        <v>0</v>
      </c>
      <c r="AX56" s="3">
        <f>MIN((IFERROR($D56-SUM($E56:AV56),0)),(IFERROR(AW$4-SUM(AW$5:AW55),0)))</f>
        <v>0</v>
      </c>
      <c r="AY56" s="3">
        <f>MIN((IFERROR($D56-SUM($E56:AW56),0)),(IFERROR(AX$4-SUM(AX$5:AX55),0)))</f>
        <v>0</v>
      </c>
      <c r="AZ56" s="3">
        <f>MIN((IFERROR($D56-SUM($E56:AX56),0)),(IFERROR(AY$4-SUM(AY$5:AY55),0)))</f>
        <v>0</v>
      </c>
      <c r="BA56" s="3">
        <f>MIN((IFERROR($D56-SUM($E56:AY56),0)),(IFERROR(AZ$4-SUM(AZ$5:AZ55),0)))</f>
        <v>0</v>
      </c>
      <c r="BB56" s="3">
        <f>MIN((IFERROR($D56-SUM($E56:AZ56),0)),(IFERROR(BA$4-SUM(BA$5:BA55),0)))</f>
        <v>0</v>
      </c>
      <c r="BC56" s="3">
        <f>MIN((IFERROR($D56-SUM($E56:BA56),0)),(IFERROR(BB$4-SUM(BB$5:BB55),0)))</f>
        <v>0</v>
      </c>
      <c r="BD56" s="3">
        <f>MIN((IFERROR($D56-SUM($E56:BB56),0)),(IFERROR(BC$4-SUM(BC$5:BC55),0)))</f>
        <v>0</v>
      </c>
      <c r="BE56" s="3">
        <f>MIN((IFERROR($D56-SUM($E56:BC56),0)),(IFERROR(BD$4-SUM(BD$5:BD55),0)))</f>
        <v>0</v>
      </c>
      <c r="BF56" s="3">
        <f>MIN((IFERROR($D56-SUM($E56:BD56),0)),(IFERROR(BE$4-SUM(BE$5:BE55),0)))</f>
        <v>0</v>
      </c>
      <c r="BG56" s="3">
        <f>MIN((IFERROR($D56-SUM($E56:BE56),0)),(IFERROR(BF$4-SUM(BF$5:BF55),0)))</f>
        <v>0</v>
      </c>
      <c r="BH56" s="3">
        <f>MIN((IFERROR($D56-SUM($E56:BF56),0)),(IFERROR(BG$4-SUM(BG$5:BG55),0)))</f>
        <v>0</v>
      </c>
      <c r="BI56" s="3">
        <f>MIN((IFERROR($D56-SUM($E56:BG56),0)),(IFERROR(BH$4-SUM(BH$5:BH55),0)))</f>
        <v>0</v>
      </c>
      <c r="BJ56" s="3">
        <f>MIN((IFERROR($D56-SUM($E56:BH56),0)),(IFERROR(BI$4-SUM(BI$5:BI55),0)))</f>
        <v>0</v>
      </c>
      <c r="BK56" s="3">
        <f>MIN((IFERROR($D56-SUM($E56:BI56),0)),(IFERROR(BJ$4-SUM(BJ$5:BJ55),0)))</f>
        <v>0</v>
      </c>
      <c r="BL56" s="3">
        <f>MIN((IFERROR($D56-SUM($E56:BJ56),0)),(IFERROR(BK$4-SUM(BK$5:BK55),0)))</f>
        <v>0</v>
      </c>
      <c r="BM56" s="3">
        <f>MIN((IFERROR($D56-SUM($E56:BK56),0)),(IFERROR(BL$4-SUM(BL$5:BL55),0)))</f>
        <v>0</v>
      </c>
      <c r="BN56" s="3">
        <f>MIN((IFERROR($D56-SUM($E56:BL56),0)),(IFERROR(BM$4-SUM(BM$5:BM55),0)))</f>
        <v>0</v>
      </c>
      <c r="BO56" s="3">
        <f>MIN((IFERROR($D56-SUM($E56:BM56),0)),(IFERROR(BN$4-SUM(BN$5:BN55),0)))</f>
        <v>0</v>
      </c>
      <c r="BP56" s="3">
        <f>MIN((IFERROR($D56-SUM($E56:BN56),0)),(IFERROR(BO$4-SUM(BO$5:BO55),0)))</f>
        <v>0</v>
      </c>
      <c r="BQ56" s="3">
        <f>MIN((IFERROR($D56-SUM($E56:BO56),0)),(IFERROR(BP$4-SUM(BP$5:BP55),0)))</f>
        <v>0</v>
      </c>
      <c r="BR56" s="3">
        <f>MIN((IFERROR($D56-SUM($E56:BP56),0)),(IFERROR(BQ$4-SUM(BQ$5:BQ55),0)))</f>
        <v>0</v>
      </c>
      <c r="BS56" s="3">
        <f>MIN((IFERROR($D56-SUM($E56:BQ56),0)),(IFERROR(BR$4-SUM(BR$5:BR55),0)))</f>
        <v>0</v>
      </c>
      <c r="BT56" s="3">
        <f>MIN((IFERROR($D56-SUM($E56:BR56),0)),(IFERROR(BS$4-SUM(BS$5:BS55),0)))</f>
        <v>0</v>
      </c>
      <c r="BU56" s="3">
        <f>MIN((IFERROR($D56-SUM($E56:BS56),0)),(IFERROR(BT$4-SUM(BT$5:BT55),0)))</f>
        <v>0</v>
      </c>
      <c r="BV56" s="3">
        <f>MIN((IFERROR($D56-SUM($E56:BT56),0)),(IFERROR(BU$4-SUM(BU$5:BU55),0)))</f>
        <v>0</v>
      </c>
      <c r="BW56" s="3">
        <f>MIN((IFERROR($D56-SUM($E56:BU56),0)),(IFERROR(BV$4-SUM(BV$5:BV55),0)))</f>
        <v>0</v>
      </c>
      <c r="BX56" s="3">
        <f>MIN((IFERROR($D56-SUM($E56:BV56),0)),(IFERROR(BW$4-SUM(BW$5:BW55),0)))</f>
        <v>0</v>
      </c>
      <c r="BY56" s="3">
        <f>MIN((IFERROR($D56-SUM($E56:BW56),0)),(IFERROR(BX$4-SUM(BX$5:BX55),0)))</f>
        <v>0</v>
      </c>
      <c r="BZ56" s="3">
        <f>MIN((IFERROR($D56-SUM($E56:BX56),0)),(IFERROR(BY$4-SUM(BY$5:BY55),0)))</f>
        <v>0</v>
      </c>
      <c r="CA56" s="3">
        <f>MIN((IFERROR($D56-SUM($E56:BY56),0)),(IFERROR(BZ$4-SUM(BZ$5:BZ55),0)))</f>
        <v>0</v>
      </c>
      <c r="CB56" s="3">
        <f>MIN((IFERROR($D56-SUM($E56:BZ56),0)),(IFERROR(CA$4-SUM(CA$5:CA55),0)))</f>
        <v>0</v>
      </c>
      <c r="CC56" s="3">
        <f>MIN((IFERROR($D56-SUM($E56:CA56),0)),(IFERROR(CB$4-SUM(CB$5:CB55),0)))</f>
        <v>0</v>
      </c>
      <c r="CD56" s="3">
        <f>MIN((IFERROR($D56-SUM($E56:CB56),0)),(IFERROR(CC$4-SUM(CC$5:CC55),0)))</f>
        <v>0</v>
      </c>
      <c r="CE56" s="3">
        <f>MIN((IFERROR($D56-SUM($E56:CC56),0)),(IFERROR(CD$4-SUM(CD$5:CD55),0)))</f>
        <v>0</v>
      </c>
      <c r="CF56" s="3">
        <f>MIN((IFERROR($D56-SUM($E56:CD56),0)),(IFERROR(CE$4-SUM(CE$5:CE55),0)))</f>
        <v>0</v>
      </c>
      <c r="CG56" s="3">
        <f>MIN((IFERROR($D56-SUM($E56:CE56),0)),(IFERROR(CF$4-SUM(CF$5:CF55),0)))</f>
        <v>0</v>
      </c>
      <c r="CH56" s="3">
        <f>MIN((IFERROR($D56-SUM($E56:CF56),0)),(IFERROR(CG$4-SUM(CG$5:CG55),0)))</f>
        <v>0</v>
      </c>
      <c r="CI56" s="3">
        <f>MIN((IFERROR($D56-SUM($E56:CG56),0)),(IFERROR(CH$4-SUM(CH$5:CH55),0)))</f>
        <v>0</v>
      </c>
      <c r="CJ56" s="3">
        <f>MIN((IFERROR($D56-SUM($E56:CH56),0)),(IFERROR(CI$4-SUM(CI$5:CI55),0)))</f>
        <v>0</v>
      </c>
      <c r="CK56" s="3">
        <f>MIN((IFERROR($D56-SUM($E56:CI56),0)),(IFERROR(CJ$4-SUM(CJ$5:CJ55),0)))</f>
        <v>0</v>
      </c>
      <c r="CL56" s="3">
        <f>MIN((IFERROR($D56-SUM($E56:CJ56),0)),(IFERROR(CK$4-SUM(CK$5:CK55),0)))</f>
        <v>0</v>
      </c>
      <c r="CM56" s="3">
        <f>MIN((IFERROR($D56-SUM($E56:CK56),0)),(IFERROR(CL$4-SUM(CL$5:CL55),0)))</f>
        <v>0</v>
      </c>
      <c r="CN56" s="3">
        <f>MIN((IFERROR($D56-SUM($E56:CL56),0)),(IFERROR(CM$4-SUM(CM$5:CM55),0)))</f>
        <v>0</v>
      </c>
      <c r="CO56" s="3">
        <f>MIN((IFERROR($D56-SUM($E56:CM56),0)),(IFERROR(CN$4-SUM(CN$5:CN55),0)))</f>
        <v>0</v>
      </c>
      <c r="CP56" s="3">
        <f>MIN((IFERROR($D56-SUM($E56:CN56),0)),(IFERROR(CO$4-SUM(CO$5:CO55),0)))</f>
        <v>0</v>
      </c>
      <c r="CQ56" s="3">
        <f>MIN((IFERROR($D56-SUM($E56:CO56),0)),(IFERROR(CP$4-SUM(CP$5:CP55),0)))</f>
        <v>0</v>
      </c>
      <c r="CR56" s="3">
        <f>MIN((IFERROR($D56-SUM($E56:CP56),0)),(IFERROR(CQ$4-SUM(CQ$5:CQ55),0)))</f>
        <v>0</v>
      </c>
      <c r="CS56" s="3">
        <f>MIN((IFERROR($D56-SUM($E56:CQ56),0)),(IFERROR(CR$4-SUM(CR$5:CR55),0)))</f>
        <v>0</v>
      </c>
      <c r="CT56" s="3">
        <f>MIN((IFERROR($D56-SUM($E56:CR56),0)),(IFERROR(CS$4-SUM(CS$5:CS55),0)))</f>
        <v>0</v>
      </c>
      <c r="CU56" s="3">
        <f>MIN((IFERROR($D56-SUM($E56:CS56),0)),(IFERROR(CT$4-SUM(CT$5:CT55),0)))</f>
        <v>0</v>
      </c>
      <c r="CV56" s="3">
        <f>MIN((IFERROR($D56-SUM($E56:CT56),0)),(IFERROR(CU$4-SUM(CU$5:CU55),0)))</f>
        <v>0</v>
      </c>
      <c r="CW56" s="3">
        <f>MIN((IFERROR($D56-SUM($E56:CU56),0)),(IFERROR(CV$4-SUM(CV$5:CV55),0)))</f>
        <v>0</v>
      </c>
      <c r="CX56" s="3">
        <f>MIN((IFERROR($D56-SUM($E56:CV56),0)),(IFERROR(CW$4-SUM(CW$5:CW55),0)))</f>
        <v>0</v>
      </c>
      <c r="CY56" s="3">
        <f>MIN((IFERROR($D56-SUM($E56:CW56),0)),(IFERROR(CX$4-SUM(CX$5:CX55),0)))</f>
        <v>0</v>
      </c>
      <c r="CZ56" s="3">
        <f>MIN((IFERROR($D56-SUM($E56:CX56),0)),(IFERROR(CY$4-SUM(CY$5:CY55),0)))</f>
        <v>0</v>
      </c>
      <c r="DA56" s="3">
        <f>MIN((IFERROR($D56-SUM($E56:CY56),0)),(IFERROR(CZ$4-SUM(CZ$5:CZ55),0)))</f>
        <v>0</v>
      </c>
    </row>
    <row r="57" spans="1:105" x14ac:dyDescent="0.25">
      <c r="A57" s="2">
        <f>ROW()-ROW(FIFO[[#Headers],[Ind]])</f>
        <v>52</v>
      </c>
      <c r="B57" s="10" t="str">
        <f t="array" ref="B57">IFERROR(INDEX(Register[Batch],SMALL(IF(Register[IN Token]=Token,Register[Batch],""),FIFO[[#This Row],[Ind]])),"")</f>
        <v/>
      </c>
      <c r="C57" s="50" t="str">
        <f>IFERROR(VLOOKUP(FIFO[[#This Row],[Batch]],Register[],9),"")</f>
        <v/>
      </c>
      <c r="D57" s="11" t="str">
        <f>IF(FIFO[[#This Row],[Batch]]&lt;&gt;"",IFERROR(VLOOKUP(FIFO[[#This Row],[Batch]],Register[],5),""),"")</f>
        <v/>
      </c>
      <c r="F57" s="3">
        <f>MIN((IFERROR($D57-SUM($E57:E57),0)),(IFERROR(F$4-SUM(F$5:F56),0)))</f>
        <v>0</v>
      </c>
      <c r="G57" s="3">
        <f>MIN((IFERROR($D57-SUM($E57:F57),0)),(IFERROR(G$4-SUM(G$5:G56),0)))</f>
        <v>0</v>
      </c>
      <c r="H57" s="3">
        <f>MIN((IFERROR($D57-SUM($E57:G57),0)),(IFERROR(H$4-SUM(H$5:H56),0)))</f>
        <v>0</v>
      </c>
      <c r="I57" s="3">
        <f>MIN((IFERROR($D57-SUM($E57:H57),0)),(IFERROR(I$4-SUM(I$5:I56),0)))</f>
        <v>0</v>
      </c>
      <c r="J57" s="3">
        <f>MIN((IFERROR($D57-SUM($E57:I57),0)),(IFERROR(J$4-SUM(J$5:J56),0)))</f>
        <v>0</v>
      </c>
      <c r="K57" s="3">
        <f>MIN((IFERROR($D57-SUM($E57:J57),0)),(IFERROR(K$4-SUM(K$5:K56),0)))</f>
        <v>0</v>
      </c>
      <c r="L57" s="3">
        <f>MIN((IFERROR($D57-SUM($E57:K57),0)),(IFERROR(L$4-SUM(L$5:L56),0)))</f>
        <v>0</v>
      </c>
      <c r="M57" s="3">
        <f>MIN((IFERROR($D57-SUM($E57:L57),0)),(IFERROR(M$4-SUM(M$5:M56),0)))</f>
        <v>0</v>
      </c>
      <c r="N57" s="3">
        <f>MIN((IFERROR($D57-SUM($E57:L57),0)),(IFERROR(M$4-SUM(M$5:M56),0)))</f>
        <v>0</v>
      </c>
      <c r="O57" s="3">
        <f>MIN((IFERROR($D57-SUM($E57:M57),0)),(IFERROR(N$4-SUM(N$5:N56),0)))</f>
        <v>0</v>
      </c>
      <c r="P57" s="3">
        <f>MIN((IFERROR($D57-SUM($E57:N57),0)),(IFERROR(O$4-SUM(O$5:O56),0)))</f>
        <v>0</v>
      </c>
      <c r="Q57" s="3">
        <f>MIN((IFERROR($D57-SUM($E57:O57),0)),(IFERROR(P$4-SUM(P$5:P56),0)))</f>
        <v>0</v>
      </c>
      <c r="R57" s="3">
        <f>MIN((IFERROR($D57-SUM($E57:P57),0)),(IFERROR(Q$4-SUM(Q$5:Q56),0)))</f>
        <v>0</v>
      </c>
      <c r="S57" s="3">
        <f>MIN((IFERROR($D57-SUM($E57:Q57),0)),(IFERROR(R$4-SUM(R$5:R56),0)))</f>
        <v>0</v>
      </c>
      <c r="T57" s="3">
        <f>MIN((IFERROR($D57-SUM($E57:R57),0)),(IFERROR(S$4-SUM(S$5:S56),0)))</f>
        <v>0</v>
      </c>
      <c r="U57" s="3">
        <f>MIN((IFERROR($D57-SUM($E57:S57),0)),(IFERROR(T$4-SUM(T$5:T56),0)))</f>
        <v>0</v>
      </c>
      <c r="V57" s="3">
        <f>MIN((IFERROR($D57-SUM($E57:T57),0)),(IFERROR(U$4-SUM(U$5:U56),0)))</f>
        <v>0</v>
      </c>
      <c r="W57" s="3">
        <f>MIN((IFERROR($D57-SUM($E57:U57),0)),(IFERROR(V$4-SUM(V$5:V56),0)))</f>
        <v>0</v>
      </c>
      <c r="X57" s="3">
        <f>MIN((IFERROR($D57-SUM($E57:V57),0)),(IFERROR(W$4-SUM(W$5:W56),0)))</f>
        <v>0</v>
      </c>
      <c r="Y57" s="3">
        <f>MIN((IFERROR($D57-SUM($E57:W57),0)),(IFERROR(X$4-SUM(X$5:X56),0)))</f>
        <v>0</v>
      </c>
      <c r="Z57" s="3">
        <f>MIN((IFERROR($D57-SUM($E57:X57),0)),(IFERROR(Y$4-SUM(Y$5:Y56),0)))</f>
        <v>0</v>
      </c>
      <c r="AA57" s="3">
        <f>MIN((IFERROR($D57-SUM($E57:Y57),0)),(IFERROR(Z$4-SUM(Z$5:Z56),0)))</f>
        <v>0</v>
      </c>
      <c r="AB57" s="3">
        <f>MIN((IFERROR($D57-SUM($E57:Z57),0)),(IFERROR(AA$4-SUM(AA$5:AA56),0)))</f>
        <v>0</v>
      </c>
      <c r="AC57" s="3">
        <f>MIN((IFERROR($D57-SUM($E57:AA57),0)),(IFERROR(AB$4-SUM(AB$5:AB56),0)))</f>
        <v>0</v>
      </c>
      <c r="AD57" s="3">
        <f>MIN((IFERROR($D57-SUM($E57:AB57),0)),(IFERROR(AC$4-SUM(AC$5:AC56),0)))</f>
        <v>0</v>
      </c>
      <c r="AE57" s="3">
        <f>MIN((IFERROR($D57-SUM($E57:AC57),0)),(IFERROR(AD$4-SUM(AD$5:AD56),0)))</f>
        <v>0</v>
      </c>
      <c r="AF57" s="3">
        <f>MIN((IFERROR($D57-SUM($E57:AD57),0)),(IFERROR(AE$4-SUM(AE$5:AE56),0)))</f>
        <v>0</v>
      </c>
      <c r="AG57" s="3">
        <f>MIN((IFERROR($D57-SUM($E57:AE57),0)),(IFERROR(AF$4-SUM(AF$5:AF56),0)))</f>
        <v>0</v>
      </c>
      <c r="AH57" s="3">
        <f>MIN((IFERROR($D57-SUM($E57:AF57),0)),(IFERROR(AG$4-SUM(AG$5:AG56),0)))</f>
        <v>0</v>
      </c>
      <c r="AI57" s="3">
        <f>MIN((IFERROR($D57-SUM($E57:AG57),0)),(IFERROR(AH$4-SUM(AH$5:AH56),0)))</f>
        <v>0</v>
      </c>
      <c r="AJ57" s="3">
        <f>MIN((IFERROR($D57-SUM($E57:AH57),0)),(IFERROR(AI$4-SUM(AI$5:AI56),0)))</f>
        <v>0</v>
      </c>
      <c r="AK57" s="3">
        <f>MIN((IFERROR($D57-SUM($E57:AI57),0)),(IFERROR(AJ$4-SUM(AJ$5:AJ56),0)))</f>
        <v>0</v>
      </c>
      <c r="AL57" s="3">
        <f>MIN((IFERROR($D57-SUM($E57:AJ57),0)),(IFERROR(AK$4-SUM(AK$5:AK56),0)))</f>
        <v>0</v>
      </c>
      <c r="AM57" s="3">
        <f>MIN((IFERROR($D57-SUM($E57:AK57),0)),(IFERROR(AL$4-SUM(AL$5:AL56),0)))</f>
        <v>0</v>
      </c>
      <c r="AN57" s="3">
        <f>MIN((IFERROR($D57-SUM($E57:AL57),0)),(IFERROR(AM$4-SUM(AM$5:AM56),0)))</f>
        <v>0</v>
      </c>
      <c r="AO57" s="3">
        <f>MIN((IFERROR($D57-SUM($E57:AM57),0)),(IFERROR(AN$4-SUM(AN$5:AN56),0)))</f>
        <v>0</v>
      </c>
      <c r="AP57" s="3">
        <f>MIN((IFERROR($D57-SUM($E57:AN57),0)),(IFERROR(AO$4-SUM(AO$5:AO56),0)))</f>
        <v>0</v>
      </c>
      <c r="AQ57" s="3">
        <f>MIN((IFERROR($D57-SUM($E57:AO57),0)),(IFERROR(AP$4-SUM(AP$5:AP56),0)))</f>
        <v>0</v>
      </c>
      <c r="AR57" s="3">
        <f>MIN((IFERROR($D57-SUM($E57:AP57),0)),(IFERROR(AQ$4-SUM(AQ$5:AQ56),0)))</f>
        <v>0</v>
      </c>
      <c r="AS57" s="3">
        <f>MIN((IFERROR($D57-SUM($E57:AQ57),0)),(IFERROR(AR$4-SUM(AR$5:AR56),0)))</f>
        <v>0</v>
      </c>
      <c r="AT57" s="3">
        <f>MIN((IFERROR($D57-SUM($E57:AR57),0)),(IFERROR(AS$4-SUM(AS$5:AS56),0)))</f>
        <v>0</v>
      </c>
      <c r="AU57" s="3">
        <f>MIN((IFERROR($D57-SUM($E57:AS57),0)),(IFERROR(AT$4-SUM(AT$5:AT56),0)))</f>
        <v>0</v>
      </c>
      <c r="AV57" s="3">
        <f>MIN((IFERROR($D57-SUM($E57:AT57),0)),(IFERROR(AU$4-SUM(AU$5:AU56),0)))</f>
        <v>0</v>
      </c>
      <c r="AW57" s="3">
        <f>MIN((IFERROR($D57-SUM($E57:AU57),0)),(IFERROR(AV$4-SUM(AV$5:AV56),0)))</f>
        <v>0</v>
      </c>
      <c r="AX57" s="3">
        <f>MIN((IFERROR($D57-SUM($E57:AV57),0)),(IFERROR(AW$4-SUM(AW$5:AW56),0)))</f>
        <v>0</v>
      </c>
      <c r="AY57" s="3">
        <f>MIN((IFERROR($D57-SUM($E57:AW57),0)),(IFERROR(AX$4-SUM(AX$5:AX56),0)))</f>
        <v>0</v>
      </c>
      <c r="AZ57" s="3">
        <f>MIN((IFERROR($D57-SUM($E57:AX57),0)),(IFERROR(AY$4-SUM(AY$5:AY56),0)))</f>
        <v>0</v>
      </c>
      <c r="BA57" s="3">
        <f>MIN((IFERROR($D57-SUM($E57:AY57),0)),(IFERROR(AZ$4-SUM(AZ$5:AZ56),0)))</f>
        <v>0</v>
      </c>
      <c r="BB57" s="3">
        <f>MIN((IFERROR($D57-SUM($E57:AZ57),0)),(IFERROR(BA$4-SUM(BA$5:BA56),0)))</f>
        <v>0</v>
      </c>
      <c r="BC57" s="3">
        <f>MIN((IFERROR($D57-SUM($E57:BA57),0)),(IFERROR(BB$4-SUM(BB$5:BB56),0)))</f>
        <v>0</v>
      </c>
      <c r="BD57" s="3">
        <f>MIN((IFERROR($D57-SUM($E57:BB57),0)),(IFERROR(BC$4-SUM(BC$5:BC56),0)))</f>
        <v>0</v>
      </c>
      <c r="BE57" s="3">
        <f>MIN((IFERROR($D57-SUM($E57:BC57),0)),(IFERROR(BD$4-SUM(BD$5:BD56),0)))</f>
        <v>0</v>
      </c>
      <c r="BF57" s="3">
        <f>MIN((IFERROR($D57-SUM($E57:BD57),0)),(IFERROR(BE$4-SUM(BE$5:BE56),0)))</f>
        <v>0</v>
      </c>
      <c r="BG57" s="3">
        <f>MIN((IFERROR($D57-SUM($E57:BE57),0)),(IFERROR(BF$4-SUM(BF$5:BF56),0)))</f>
        <v>0</v>
      </c>
      <c r="BH57" s="3">
        <f>MIN((IFERROR($D57-SUM($E57:BF57),0)),(IFERROR(BG$4-SUM(BG$5:BG56),0)))</f>
        <v>0</v>
      </c>
      <c r="BI57" s="3">
        <f>MIN((IFERROR($D57-SUM($E57:BG57),0)),(IFERROR(BH$4-SUM(BH$5:BH56),0)))</f>
        <v>0</v>
      </c>
      <c r="BJ57" s="3">
        <f>MIN((IFERROR($D57-SUM($E57:BH57),0)),(IFERROR(BI$4-SUM(BI$5:BI56),0)))</f>
        <v>0</v>
      </c>
      <c r="BK57" s="3">
        <f>MIN((IFERROR($D57-SUM($E57:BI57),0)),(IFERROR(BJ$4-SUM(BJ$5:BJ56),0)))</f>
        <v>0</v>
      </c>
      <c r="BL57" s="3">
        <f>MIN((IFERROR($D57-SUM($E57:BJ57),0)),(IFERROR(BK$4-SUM(BK$5:BK56),0)))</f>
        <v>0</v>
      </c>
      <c r="BM57" s="3">
        <f>MIN((IFERROR($D57-SUM($E57:BK57),0)),(IFERROR(BL$4-SUM(BL$5:BL56),0)))</f>
        <v>0</v>
      </c>
      <c r="BN57" s="3">
        <f>MIN((IFERROR($D57-SUM($E57:BL57),0)),(IFERROR(BM$4-SUM(BM$5:BM56),0)))</f>
        <v>0</v>
      </c>
      <c r="BO57" s="3">
        <f>MIN((IFERROR($D57-SUM($E57:BM57),0)),(IFERROR(BN$4-SUM(BN$5:BN56),0)))</f>
        <v>0</v>
      </c>
      <c r="BP57" s="3">
        <f>MIN((IFERROR($D57-SUM($E57:BN57),0)),(IFERROR(BO$4-SUM(BO$5:BO56),0)))</f>
        <v>0</v>
      </c>
      <c r="BQ57" s="3">
        <f>MIN((IFERROR($D57-SUM($E57:BO57),0)),(IFERROR(BP$4-SUM(BP$5:BP56),0)))</f>
        <v>0</v>
      </c>
      <c r="BR57" s="3">
        <f>MIN((IFERROR($D57-SUM($E57:BP57),0)),(IFERROR(BQ$4-SUM(BQ$5:BQ56),0)))</f>
        <v>0</v>
      </c>
      <c r="BS57" s="3">
        <f>MIN((IFERROR($D57-SUM($E57:BQ57),0)),(IFERROR(BR$4-SUM(BR$5:BR56),0)))</f>
        <v>0</v>
      </c>
      <c r="BT57" s="3">
        <f>MIN((IFERROR($D57-SUM($E57:BR57),0)),(IFERROR(BS$4-SUM(BS$5:BS56),0)))</f>
        <v>0</v>
      </c>
      <c r="BU57" s="3">
        <f>MIN((IFERROR($D57-SUM($E57:BS57),0)),(IFERROR(BT$4-SUM(BT$5:BT56),0)))</f>
        <v>0</v>
      </c>
      <c r="BV57" s="3">
        <f>MIN((IFERROR($D57-SUM($E57:BT57),0)),(IFERROR(BU$4-SUM(BU$5:BU56),0)))</f>
        <v>0</v>
      </c>
      <c r="BW57" s="3">
        <f>MIN((IFERROR($D57-SUM($E57:BU57),0)),(IFERROR(BV$4-SUM(BV$5:BV56),0)))</f>
        <v>0</v>
      </c>
      <c r="BX57" s="3">
        <f>MIN((IFERROR($D57-SUM($E57:BV57),0)),(IFERROR(BW$4-SUM(BW$5:BW56),0)))</f>
        <v>0</v>
      </c>
      <c r="BY57" s="3">
        <f>MIN((IFERROR($D57-SUM($E57:BW57),0)),(IFERROR(BX$4-SUM(BX$5:BX56),0)))</f>
        <v>0</v>
      </c>
      <c r="BZ57" s="3">
        <f>MIN((IFERROR($D57-SUM($E57:BX57),0)),(IFERROR(BY$4-SUM(BY$5:BY56),0)))</f>
        <v>0</v>
      </c>
      <c r="CA57" s="3">
        <f>MIN((IFERROR($D57-SUM($E57:BY57),0)),(IFERROR(BZ$4-SUM(BZ$5:BZ56),0)))</f>
        <v>0</v>
      </c>
      <c r="CB57" s="3">
        <f>MIN((IFERROR($D57-SUM($E57:BZ57),0)),(IFERROR(CA$4-SUM(CA$5:CA56),0)))</f>
        <v>0</v>
      </c>
      <c r="CC57" s="3">
        <f>MIN((IFERROR($D57-SUM($E57:CA57),0)),(IFERROR(CB$4-SUM(CB$5:CB56),0)))</f>
        <v>0</v>
      </c>
      <c r="CD57" s="3">
        <f>MIN((IFERROR($D57-SUM($E57:CB57),0)),(IFERROR(CC$4-SUM(CC$5:CC56),0)))</f>
        <v>0</v>
      </c>
      <c r="CE57" s="3">
        <f>MIN((IFERROR($D57-SUM($E57:CC57),0)),(IFERROR(CD$4-SUM(CD$5:CD56),0)))</f>
        <v>0</v>
      </c>
      <c r="CF57" s="3">
        <f>MIN((IFERROR($D57-SUM($E57:CD57),0)),(IFERROR(CE$4-SUM(CE$5:CE56),0)))</f>
        <v>0</v>
      </c>
      <c r="CG57" s="3">
        <f>MIN((IFERROR($D57-SUM($E57:CE57),0)),(IFERROR(CF$4-SUM(CF$5:CF56),0)))</f>
        <v>0</v>
      </c>
      <c r="CH57" s="3">
        <f>MIN((IFERROR($D57-SUM($E57:CF57),0)),(IFERROR(CG$4-SUM(CG$5:CG56),0)))</f>
        <v>0</v>
      </c>
      <c r="CI57" s="3">
        <f>MIN((IFERROR($D57-SUM($E57:CG57),0)),(IFERROR(CH$4-SUM(CH$5:CH56),0)))</f>
        <v>0</v>
      </c>
      <c r="CJ57" s="3">
        <f>MIN((IFERROR($D57-SUM($E57:CH57),0)),(IFERROR(CI$4-SUM(CI$5:CI56),0)))</f>
        <v>0</v>
      </c>
      <c r="CK57" s="3">
        <f>MIN((IFERROR($D57-SUM($E57:CI57),0)),(IFERROR(CJ$4-SUM(CJ$5:CJ56),0)))</f>
        <v>0</v>
      </c>
      <c r="CL57" s="3">
        <f>MIN((IFERROR($D57-SUM($E57:CJ57),0)),(IFERROR(CK$4-SUM(CK$5:CK56),0)))</f>
        <v>0</v>
      </c>
      <c r="CM57" s="3">
        <f>MIN((IFERROR($D57-SUM($E57:CK57),0)),(IFERROR(CL$4-SUM(CL$5:CL56),0)))</f>
        <v>0</v>
      </c>
      <c r="CN57" s="3">
        <f>MIN((IFERROR($D57-SUM($E57:CL57),0)),(IFERROR(CM$4-SUM(CM$5:CM56),0)))</f>
        <v>0</v>
      </c>
      <c r="CO57" s="3">
        <f>MIN((IFERROR($D57-SUM($E57:CM57),0)),(IFERROR(CN$4-SUM(CN$5:CN56),0)))</f>
        <v>0</v>
      </c>
      <c r="CP57" s="3">
        <f>MIN((IFERROR($D57-SUM($E57:CN57),0)),(IFERROR(CO$4-SUM(CO$5:CO56),0)))</f>
        <v>0</v>
      </c>
      <c r="CQ57" s="3">
        <f>MIN((IFERROR($D57-SUM($E57:CO57),0)),(IFERROR(CP$4-SUM(CP$5:CP56),0)))</f>
        <v>0</v>
      </c>
      <c r="CR57" s="3">
        <f>MIN((IFERROR($D57-SUM($E57:CP57),0)),(IFERROR(CQ$4-SUM(CQ$5:CQ56),0)))</f>
        <v>0</v>
      </c>
      <c r="CS57" s="3">
        <f>MIN((IFERROR($D57-SUM($E57:CQ57),0)),(IFERROR(CR$4-SUM(CR$5:CR56),0)))</f>
        <v>0</v>
      </c>
      <c r="CT57" s="3">
        <f>MIN((IFERROR($D57-SUM($E57:CR57),0)),(IFERROR(CS$4-SUM(CS$5:CS56),0)))</f>
        <v>0</v>
      </c>
      <c r="CU57" s="3">
        <f>MIN((IFERROR($D57-SUM($E57:CS57),0)),(IFERROR(CT$4-SUM(CT$5:CT56),0)))</f>
        <v>0</v>
      </c>
      <c r="CV57" s="3">
        <f>MIN((IFERROR($D57-SUM($E57:CT57),0)),(IFERROR(CU$4-SUM(CU$5:CU56),0)))</f>
        <v>0</v>
      </c>
      <c r="CW57" s="3">
        <f>MIN((IFERROR($D57-SUM($E57:CU57),0)),(IFERROR(CV$4-SUM(CV$5:CV56),0)))</f>
        <v>0</v>
      </c>
      <c r="CX57" s="3">
        <f>MIN((IFERROR($D57-SUM($E57:CV57),0)),(IFERROR(CW$4-SUM(CW$5:CW56),0)))</f>
        <v>0</v>
      </c>
      <c r="CY57" s="3">
        <f>MIN((IFERROR($D57-SUM($E57:CW57),0)),(IFERROR(CX$4-SUM(CX$5:CX56),0)))</f>
        <v>0</v>
      </c>
      <c r="CZ57" s="3">
        <f>MIN((IFERROR($D57-SUM($E57:CX57),0)),(IFERROR(CY$4-SUM(CY$5:CY56),0)))</f>
        <v>0</v>
      </c>
      <c r="DA57" s="3">
        <f>MIN((IFERROR($D57-SUM($E57:CY57),0)),(IFERROR(CZ$4-SUM(CZ$5:CZ56),0)))</f>
        <v>0</v>
      </c>
    </row>
    <row r="58" spans="1:105" x14ac:dyDescent="0.25">
      <c r="A58" s="2">
        <f>ROW()-ROW(FIFO[[#Headers],[Ind]])</f>
        <v>53</v>
      </c>
      <c r="B58" s="10" t="str">
        <f t="array" ref="B58">IFERROR(INDEX(Register[Batch],SMALL(IF(Register[IN Token]=Token,Register[Batch],""),FIFO[[#This Row],[Ind]])),"")</f>
        <v/>
      </c>
      <c r="C58" s="50" t="str">
        <f>IFERROR(VLOOKUP(FIFO[[#This Row],[Batch]],Register[],9),"")</f>
        <v/>
      </c>
      <c r="D58" s="11" t="str">
        <f>IF(FIFO[[#This Row],[Batch]]&lt;&gt;"",IFERROR(VLOOKUP(FIFO[[#This Row],[Batch]],Register[],5),""),"")</f>
        <v/>
      </c>
      <c r="F58" s="3">
        <f>MIN((IFERROR($D58-SUM($E58:E58),0)),(IFERROR(F$4-SUM(F$5:F57),0)))</f>
        <v>0</v>
      </c>
      <c r="G58" s="3">
        <f>MIN((IFERROR($D58-SUM($E58:F58),0)),(IFERROR(G$4-SUM(G$5:G57),0)))</f>
        <v>0</v>
      </c>
      <c r="H58" s="3">
        <f>MIN((IFERROR($D58-SUM($E58:G58),0)),(IFERROR(H$4-SUM(H$5:H57),0)))</f>
        <v>0</v>
      </c>
      <c r="I58" s="3">
        <f>MIN((IFERROR($D58-SUM($E58:H58),0)),(IFERROR(I$4-SUM(I$5:I57),0)))</f>
        <v>0</v>
      </c>
      <c r="J58" s="3">
        <f>MIN((IFERROR($D58-SUM($E58:I58),0)),(IFERROR(J$4-SUM(J$5:J57),0)))</f>
        <v>0</v>
      </c>
      <c r="K58" s="3">
        <f>MIN((IFERROR($D58-SUM($E58:J58),0)),(IFERROR(K$4-SUM(K$5:K57),0)))</f>
        <v>0</v>
      </c>
      <c r="L58" s="3">
        <f>MIN((IFERROR($D58-SUM($E58:K58),0)),(IFERROR(L$4-SUM(L$5:L57),0)))</f>
        <v>0</v>
      </c>
      <c r="M58" s="3">
        <f>MIN((IFERROR($D58-SUM($E58:L58),0)),(IFERROR(M$4-SUM(M$5:M57),0)))</f>
        <v>0</v>
      </c>
      <c r="N58" s="3">
        <f>MIN((IFERROR($D58-SUM($E58:L58),0)),(IFERROR(M$4-SUM(M$5:M57),0)))</f>
        <v>0</v>
      </c>
      <c r="O58" s="3">
        <f>MIN((IFERROR($D58-SUM($E58:M58),0)),(IFERROR(N$4-SUM(N$5:N57),0)))</f>
        <v>0</v>
      </c>
      <c r="P58" s="3">
        <f>MIN((IFERROR($D58-SUM($E58:N58),0)),(IFERROR(O$4-SUM(O$5:O57),0)))</f>
        <v>0</v>
      </c>
      <c r="Q58" s="3">
        <f>MIN((IFERROR($D58-SUM($E58:O58),0)),(IFERROR(P$4-SUM(P$5:P57),0)))</f>
        <v>0</v>
      </c>
      <c r="R58" s="3">
        <f>MIN((IFERROR($D58-SUM($E58:P58),0)),(IFERROR(Q$4-SUM(Q$5:Q57),0)))</f>
        <v>0</v>
      </c>
      <c r="S58" s="3">
        <f>MIN((IFERROR($D58-SUM($E58:Q58),0)),(IFERROR(R$4-SUM(R$5:R57),0)))</f>
        <v>0</v>
      </c>
      <c r="T58" s="3">
        <f>MIN((IFERROR($D58-SUM($E58:R58),0)),(IFERROR(S$4-SUM(S$5:S57),0)))</f>
        <v>0</v>
      </c>
      <c r="U58" s="3">
        <f>MIN((IFERROR($D58-SUM($E58:S58),0)),(IFERROR(T$4-SUM(T$5:T57),0)))</f>
        <v>0</v>
      </c>
      <c r="V58" s="3">
        <f>MIN((IFERROR($D58-SUM($E58:T58),0)),(IFERROR(U$4-SUM(U$5:U57),0)))</f>
        <v>0</v>
      </c>
      <c r="W58" s="3">
        <f>MIN((IFERROR($D58-SUM($E58:U58),0)),(IFERROR(V$4-SUM(V$5:V57),0)))</f>
        <v>0</v>
      </c>
      <c r="X58" s="3">
        <f>MIN((IFERROR($D58-SUM($E58:V58),0)),(IFERROR(W$4-SUM(W$5:W57),0)))</f>
        <v>0</v>
      </c>
      <c r="Y58" s="3">
        <f>MIN((IFERROR($D58-SUM($E58:W58),0)),(IFERROR(X$4-SUM(X$5:X57),0)))</f>
        <v>0</v>
      </c>
      <c r="Z58" s="3">
        <f>MIN((IFERROR($D58-SUM($E58:X58),0)),(IFERROR(Y$4-SUM(Y$5:Y57),0)))</f>
        <v>0</v>
      </c>
      <c r="AA58" s="3">
        <f>MIN((IFERROR($D58-SUM($E58:Y58),0)),(IFERROR(Z$4-SUM(Z$5:Z57),0)))</f>
        <v>0</v>
      </c>
      <c r="AB58" s="3">
        <f>MIN((IFERROR($D58-SUM($E58:Z58),0)),(IFERROR(AA$4-SUM(AA$5:AA57),0)))</f>
        <v>0</v>
      </c>
      <c r="AC58" s="3">
        <f>MIN((IFERROR($D58-SUM($E58:AA58),0)),(IFERROR(AB$4-SUM(AB$5:AB57),0)))</f>
        <v>0</v>
      </c>
      <c r="AD58" s="3">
        <f>MIN((IFERROR($D58-SUM($E58:AB58),0)),(IFERROR(AC$4-SUM(AC$5:AC57),0)))</f>
        <v>0</v>
      </c>
      <c r="AE58" s="3">
        <f>MIN((IFERROR($D58-SUM($E58:AC58),0)),(IFERROR(AD$4-SUM(AD$5:AD57),0)))</f>
        <v>0</v>
      </c>
      <c r="AF58" s="3">
        <f>MIN((IFERROR($D58-SUM($E58:AD58),0)),(IFERROR(AE$4-SUM(AE$5:AE57),0)))</f>
        <v>0</v>
      </c>
      <c r="AG58" s="3">
        <f>MIN((IFERROR($D58-SUM($E58:AE58),0)),(IFERROR(AF$4-SUM(AF$5:AF57),0)))</f>
        <v>0</v>
      </c>
      <c r="AH58" s="3">
        <f>MIN((IFERROR($D58-SUM($E58:AF58),0)),(IFERROR(AG$4-SUM(AG$5:AG57),0)))</f>
        <v>0</v>
      </c>
      <c r="AI58" s="3">
        <f>MIN((IFERROR($D58-SUM($E58:AG58),0)),(IFERROR(AH$4-SUM(AH$5:AH57),0)))</f>
        <v>0</v>
      </c>
      <c r="AJ58" s="3">
        <f>MIN((IFERROR($D58-SUM($E58:AH58),0)),(IFERROR(AI$4-SUM(AI$5:AI57),0)))</f>
        <v>0</v>
      </c>
      <c r="AK58" s="3">
        <f>MIN((IFERROR($D58-SUM($E58:AI58),0)),(IFERROR(AJ$4-SUM(AJ$5:AJ57),0)))</f>
        <v>0</v>
      </c>
      <c r="AL58" s="3">
        <f>MIN((IFERROR($D58-SUM($E58:AJ58),0)),(IFERROR(AK$4-SUM(AK$5:AK57),0)))</f>
        <v>0</v>
      </c>
      <c r="AM58" s="3">
        <f>MIN((IFERROR($D58-SUM($E58:AK58),0)),(IFERROR(AL$4-SUM(AL$5:AL57),0)))</f>
        <v>0</v>
      </c>
      <c r="AN58" s="3">
        <f>MIN((IFERROR($D58-SUM($E58:AL58),0)),(IFERROR(AM$4-SUM(AM$5:AM57),0)))</f>
        <v>0</v>
      </c>
      <c r="AO58" s="3">
        <f>MIN((IFERROR($D58-SUM($E58:AM58),0)),(IFERROR(AN$4-SUM(AN$5:AN57),0)))</f>
        <v>0</v>
      </c>
      <c r="AP58" s="3">
        <f>MIN((IFERROR($D58-SUM($E58:AN58),0)),(IFERROR(AO$4-SUM(AO$5:AO57),0)))</f>
        <v>0</v>
      </c>
      <c r="AQ58" s="3">
        <f>MIN((IFERROR($D58-SUM($E58:AO58),0)),(IFERROR(AP$4-SUM(AP$5:AP57),0)))</f>
        <v>0</v>
      </c>
      <c r="AR58" s="3">
        <f>MIN((IFERROR($D58-SUM($E58:AP58),0)),(IFERROR(AQ$4-SUM(AQ$5:AQ57),0)))</f>
        <v>0</v>
      </c>
      <c r="AS58" s="3">
        <f>MIN((IFERROR($D58-SUM($E58:AQ58),0)),(IFERROR(AR$4-SUM(AR$5:AR57),0)))</f>
        <v>0</v>
      </c>
      <c r="AT58" s="3">
        <f>MIN((IFERROR($D58-SUM($E58:AR58),0)),(IFERROR(AS$4-SUM(AS$5:AS57),0)))</f>
        <v>0</v>
      </c>
      <c r="AU58" s="3">
        <f>MIN((IFERROR($D58-SUM($E58:AS58),0)),(IFERROR(AT$4-SUM(AT$5:AT57),0)))</f>
        <v>0</v>
      </c>
      <c r="AV58" s="3">
        <f>MIN((IFERROR($D58-SUM($E58:AT58),0)),(IFERROR(AU$4-SUM(AU$5:AU57),0)))</f>
        <v>0</v>
      </c>
      <c r="AW58" s="3">
        <f>MIN((IFERROR($D58-SUM($E58:AU58),0)),(IFERROR(AV$4-SUM(AV$5:AV57),0)))</f>
        <v>0</v>
      </c>
      <c r="AX58" s="3">
        <f>MIN((IFERROR($D58-SUM($E58:AV58),0)),(IFERROR(AW$4-SUM(AW$5:AW57),0)))</f>
        <v>0</v>
      </c>
      <c r="AY58" s="3">
        <f>MIN((IFERROR($D58-SUM($E58:AW58),0)),(IFERROR(AX$4-SUM(AX$5:AX57),0)))</f>
        <v>0</v>
      </c>
      <c r="AZ58" s="3">
        <f>MIN((IFERROR($D58-SUM($E58:AX58),0)),(IFERROR(AY$4-SUM(AY$5:AY57),0)))</f>
        <v>0</v>
      </c>
      <c r="BA58" s="3">
        <f>MIN((IFERROR($D58-SUM($E58:AY58),0)),(IFERROR(AZ$4-SUM(AZ$5:AZ57),0)))</f>
        <v>0</v>
      </c>
      <c r="BB58" s="3">
        <f>MIN((IFERROR($D58-SUM($E58:AZ58),0)),(IFERROR(BA$4-SUM(BA$5:BA57),0)))</f>
        <v>0</v>
      </c>
      <c r="BC58" s="3">
        <f>MIN((IFERROR($D58-SUM($E58:BA58),0)),(IFERROR(BB$4-SUM(BB$5:BB57),0)))</f>
        <v>0</v>
      </c>
      <c r="BD58" s="3">
        <f>MIN((IFERROR($D58-SUM($E58:BB58),0)),(IFERROR(BC$4-SUM(BC$5:BC57),0)))</f>
        <v>0</v>
      </c>
      <c r="BE58" s="3">
        <f>MIN((IFERROR($D58-SUM($E58:BC58),0)),(IFERROR(BD$4-SUM(BD$5:BD57),0)))</f>
        <v>0</v>
      </c>
      <c r="BF58" s="3">
        <f>MIN((IFERROR($D58-SUM($E58:BD58),0)),(IFERROR(BE$4-SUM(BE$5:BE57),0)))</f>
        <v>0</v>
      </c>
      <c r="BG58" s="3">
        <f>MIN((IFERROR($D58-SUM($E58:BE58),0)),(IFERROR(BF$4-SUM(BF$5:BF57),0)))</f>
        <v>0</v>
      </c>
      <c r="BH58" s="3">
        <f>MIN((IFERROR($D58-SUM($E58:BF58),0)),(IFERROR(BG$4-SUM(BG$5:BG57),0)))</f>
        <v>0</v>
      </c>
      <c r="BI58" s="3">
        <f>MIN((IFERROR($D58-SUM($E58:BG58),0)),(IFERROR(BH$4-SUM(BH$5:BH57),0)))</f>
        <v>0</v>
      </c>
      <c r="BJ58" s="3">
        <f>MIN((IFERROR($D58-SUM($E58:BH58),0)),(IFERROR(BI$4-SUM(BI$5:BI57),0)))</f>
        <v>0</v>
      </c>
      <c r="BK58" s="3">
        <f>MIN((IFERROR($D58-SUM($E58:BI58),0)),(IFERROR(BJ$4-SUM(BJ$5:BJ57),0)))</f>
        <v>0</v>
      </c>
      <c r="BL58" s="3">
        <f>MIN((IFERROR($D58-SUM($E58:BJ58),0)),(IFERROR(BK$4-SUM(BK$5:BK57),0)))</f>
        <v>0</v>
      </c>
      <c r="BM58" s="3">
        <f>MIN((IFERROR($D58-SUM($E58:BK58),0)),(IFERROR(BL$4-SUM(BL$5:BL57),0)))</f>
        <v>0</v>
      </c>
      <c r="BN58" s="3">
        <f>MIN((IFERROR($D58-SUM($E58:BL58),0)),(IFERROR(BM$4-SUM(BM$5:BM57),0)))</f>
        <v>0</v>
      </c>
      <c r="BO58" s="3">
        <f>MIN((IFERROR($D58-SUM($E58:BM58),0)),(IFERROR(BN$4-SUM(BN$5:BN57),0)))</f>
        <v>0</v>
      </c>
      <c r="BP58" s="3">
        <f>MIN((IFERROR($D58-SUM($E58:BN58),0)),(IFERROR(BO$4-SUM(BO$5:BO57),0)))</f>
        <v>0</v>
      </c>
      <c r="BQ58" s="3">
        <f>MIN((IFERROR($D58-SUM($E58:BO58),0)),(IFERROR(BP$4-SUM(BP$5:BP57),0)))</f>
        <v>0</v>
      </c>
      <c r="BR58" s="3">
        <f>MIN((IFERROR($D58-SUM($E58:BP58),0)),(IFERROR(BQ$4-SUM(BQ$5:BQ57),0)))</f>
        <v>0</v>
      </c>
      <c r="BS58" s="3">
        <f>MIN((IFERROR($D58-SUM($E58:BQ58),0)),(IFERROR(BR$4-SUM(BR$5:BR57),0)))</f>
        <v>0</v>
      </c>
      <c r="BT58" s="3">
        <f>MIN((IFERROR($D58-SUM($E58:BR58),0)),(IFERROR(BS$4-SUM(BS$5:BS57),0)))</f>
        <v>0</v>
      </c>
      <c r="BU58" s="3">
        <f>MIN((IFERROR($D58-SUM($E58:BS58),0)),(IFERROR(BT$4-SUM(BT$5:BT57),0)))</f>
        <v>0</v>
      </c>
      <c r="BV58" s="3">
        <f>MIN((IFERROR($D58-SUM($E58:BT58),0)),(IFERROR(BU$4-SUM(BU$5:BU57),0)))</f>
        <v>0</v>
      </c>
      <c r="BW58" s="3">
        <f>MIN((IFERROR($D58-SUM($E58:BU58),0)),(IFERROR(BV$4-SUM(BV$5:BV57),0)))</f>
        <v>0</v>
      </c>
      <c r="BX58" s="3">
        <f>MIN((IFERROR($D58-SUM($E58:BV58),0)),(IFERROR(BW$4-SUM(BW$5:BW57),0)))</f>
        <v>0</v>
      </c>
      <c r="BY58" s="3">
        <f>MIN((IFERROR($D58-SUM($E58:BW58),0)),(IFERROR(BX$4-SUM(BX$5:BX57),0)))</f>
        <v>0</v>
      </c>
      <c r="BZ58" s="3">
        <f>MIN((IFERROR($D58-SUM($E58:BX58),0)),(IFERROR(BY$4-SUM(BY$5:BY57),0)))</f>
        <v>0</v>
      </c>
      <c r="CA58" s="3">
        <f>MIN((IFERROR($D58-SUM($E58:BY58),0)),(IFERROR(BZ$4-SUM(BZ$5:BZ57),0)))</f>
        <v>0</v>
      </c>
      <c r="CB58" s="3">
        <f>MIN((IFERROR($D58-SUM($E58:BZ58),0)),(IFERROR(CA$4-SUM(CA$5:CA57),0)))</f>
        <v>0</v>
      </c>
      <c r="CC58" s="3">
        <f>MIN((IFERROR($D58-SUM($E58:CA58),0)),(IFERROR(CB$4-SUM(CB$5:CB57),0)))</f>
        <v>0</v>
      </c>
      <c r="CD58" s="3">
        <f>MIN((IFERROR($D58-SUM($E58:CB58),0)),(IFERROR(CC$4-SUM(CC$5:CC57),0)))</f>
        <v>0</v>
      </c>
      <c r="CE58" s="3">
        <f>MIN((IFERROR($D58-SUM($E58:CC58),0)),(IFERROR(CD$4-SUM(CD$5:CD57),0)))</f>
        <v>0</v>
      </c>
      <c r="CF58" s="3">
        <f>MIN((IFERROR($D58-SUM($E58:CD58),0)),(IFERROR(CE$4-SUM(CE$5:CE57),0)))</f>
        <v>0</v>
      </c>
      <c r="CG58" s="3">
        <f>MIN((IFERROR($D58-SUM($E58:CE58),0)),(IFERROR(CF$4-SUM(CF$5:CF57),0)))</f>
        <v>0</v>
      </c>
      <c r="CH58" s="3">
        <f>MIN((IFERROR($D58-SUM($E58:CF58),0)),(IFERROR(CG$4-SUM(CG$5:CG57),0)))</f>
        <v>0</v>
      </c>
      <c r="CI58" s="3">
        <f>MIN((IFERROR($D58-SUM($E58:CG58),0)),(IFERROR(CH$4-SUM(CH$5:CH57),0)))</f>
        <v>0</v>
      </c>
      <c r="CJ58" s="3">
        <f>MIN((IFERROR($D58-SUM($E58:CH58),0)),(IFERROR(CI$4-SUM(CI$5:CI57),0)))</f>
        <v>0</v>
      </c>
      <c r="CK58" s="3">
        <f>MIN((IFERROR($D58-SUM($E58:CI58),0)),(IFERROR(CJ$4-SUM(CJ$5:CJ57),0)))</f>
        <v>0</v>
      </c>
      <c r="CL58" s="3">
        <f>MIN((IFERROR($D58-SUM($E58:CJ58),0)),(IFERROR(CK$4-SUM(CK$5:CK57),0)))</f>
        <v>0</v>
      </c>
      <c r="CM58" s="3">
        <f>MIN((IFERROR($D58-SUM($E58:CK58),0)),(IFERROR(CL$4-SUM(CL$5:CL57),0)))</f>
        <v>0</v>
      </c>
      <c r="CN58" s="3">
        <f>MIN((IFERROR($D58-SUM($E58:CL58),0)),(IFERROR(CM$4-SUM(CM$5:CM57),0)))</f>
        <v>0</v>
      </c>
      <c r="CO58" s="3">
        <f>MIN((IFERROR($D58-SUM($E58:CM58),0)),(IFERROR(CN$4-SUM(CN$5:CN57),0)))</f>
        <v>0</v>
      </c>
      <c r="CP58" s="3">
        <f>MIN((IFERROR($D58-SUM($E58:CN58),0)),(IFERROR(CO$4-SUM(CO$5:CO57),0)))</f>
        <v>0</v>
      </c>
      <c r="CQ58" s="3">
        <f>MIN((IFERROR($D58-SUM($E58:CO58),0)),(IFERROR(CP$4-SUM(CP$5:CP57),0)))</f>
        <v>0</v>
      </c>
      <c r="CR58" s="3">
        <f>MIN((IFERROR($D58-SUM($E58:CP58),0)),(IFERROR(CQ$4-SUM(CQ$5:CQ57),0)))</f>
        <v>0</v>
      </c>
      <c r="CS58" s="3">
        <f>MIN((IFERROR($D58-SUM($E58:CQ58),0)),(IFERROR(CR$4-SUM(CR$5:CR57),0)))</f>
        <v>0</v>
      </c>
      <c r="CT58" s="3">
        <f>MIN((IFERROR($D58-SUM($E58:CR58),0)),(IFERROR(CS$4-SUM(CS$5:CS57),0)))</f>
        <v>0</v>
      </c>
      <c r="CU58" s="3">
        <f>MIN((IFERROR($D58-SUM($E58:CS58),0)),(IFERROR(CT$4-SUM(CT$5:CT57),0)))</f>
        <v>0</v>
      </c>
      <c r="CV58" s="3">
        <f>MIN((IFERROR($D58-SUM($E58:CT58),0)),(IFERROR(CU$4-SUM(CU$5:CU57),0)))</f>
        <v>0</v>
      </c>
      <c r="CW58" s="3">
        <f>MIN((IFERROR($D58-SUM($E58:CU58),0)),(IFERROR(CV$4-SUM(CV$5:CV57),0)))</f>
        <v>0</v>
      </c>
      <c r="CX58" s="3">
        <f>MIN((IFERROR($D58-SUM($E58:CV58),0)),(IFERROR(CW$4-SUM(CW$5:CW57),0)))</f>
        <v>0</v>
      </c>
      <c r="CY58" s="3">
        <f>MIN((IFERROR($D58-SUM($E58:CW58),0)),(IFERROR(CX$4-SUM(CX$5:CX57),0)))</f>
        <v>0</v>
      </c>
      <c r="CZ58" s="3">
        <f>MIN((IFERROR($D58-SUM($E58:CX58),0)),(IFERROR(CY$4-SUM(CY$5:CY57),0)))</f>
        <v>0</v>
      </c>
      <c r="DA58" s="3">
        <f>MIN((IFERROR($D58-SUM($E58:CY58),0)),(IFERROR(CZ$4-SUM(CZ$5:CZ57),0)))</f>
        <v>0</v>
      </c>
    </row>
    <row r="59" spans="1:105" x14ac:dyDescent="0.25">
      <c r="A59" s="2">
        <f>ROW()-ROW(FIFO[[#Headers],[Ind]])</f>
        <v>54</v>
      </c>
      <c r="B59" s="10" t="str">
        <f t="array" ref="B59">IFERROR(INDEX(Register[Batch],SMALL(IF(Register[IN Token]=Token,Register[Batch],""),FIFO[[#This Row],[Ind]])),"")</f>
        <v/>
      </c>
      <c r="C59" s="50" t="str">
        <f>IFERROR(VLOOKUP(FIFO[[#This Row],[Batch]],Register[],9),"")</f>
        <v/>
      </c>
      <c r="D59" s="11" t="str">
        <f>IF(FIFO[[#This Row],[Batch]]&lt;&gt;"",IFERROR(VLOOKUP(FIFO[[#This Row],[Batch]],Register[],5),""),"")</f>
        <v/>
      </c>
      <c r="F59" s="3">
        <f>MIN((IFERROR($D59-SUM($E59:E59),0)),(IFERROR(F$4-SUM(F$5:F58),0)))</f>
        <v>0</v>
      </c>
      <c r="G59" s="3">
        <f>MIN((IFERROR($D59-SUM($E59:F59),0)),(IFERROR(G$4-SUM(G$5:G58),0)))</f>
        <v>0</v>
      </c>
      <c r="H59" s="3">
        <f>MIN((IFERROR($D59-SUM($E59:G59),0)),(IFERROR(H$4-SUM(H$5:H58),0)))</f>
        <v>0</v>
      </c>
      <c r="I59" s="3">
        <f>MIN((IFERROR($D59-SUM($E59:H59),0)),(IFERROR(I$4-SUM(I$5:I58),0)))</f>
        <v>0</v>
      </c>
      <c r="J59" s="3">
        <f>MIN((IFERROR($D59-SUM($E59:I59),0)),(IFERROR(J$4-SUM(J$5:J58),0)))</f>
        <v>0</v>
      </c>
      <c r="K59" s="3">
        <f>MIN((IFERROR($D59-SUM($E59:J59),0)),(IFERROR(K$4-SUM(K$5:K58),0)))</f>
        <v>0</v>
      </c>
      <c r="L59" s="3">
        <f>MIN((IFERROR($D59-SUM($E59:K59),0)),(IFERROR(L$4-SUM(L$5:L58),0)))</f>
        <v>0</v>
      </c>
      <c r="M59" s="3">
        <f>MIN((IFERROR($D59-SUM($E59:L59),0)),(IFERROR(M$4-SUM(M$5:M58),0)))</f>
        <v>0</v>
      </c>
      <c r="N59" s="3">
        <f>MIN((IFERROR($D59-SUM($E59:L59),0)),(IFERROR(M$4-SUM(M$5:M58),0)))</f>
        <v>0</v>
      </c>
      <c r="O59" s="3">
        <f>MIN((IFERROR($D59-SUM($E59:M59),0)),(IFERROR(N$4-SUM(N$5:N58),0)))</f>
        <v>0</v>
      </c>
      <c r="P59" s="3">
        <f>MIN((IFERROR($D59-SUM($E59:N59),0)),(IFERROR(O$4-SUM(O$5:O58),0)))</f>
        <v>0</v>
      </c>
      <c r="Q59" s="3">
        <f>MIN((IFERROR($D59-SUM($E59:O59),0)),(IFERROR(P$4-SUM(P$5:P58),0)))</f>
        <v>0</v>
      </c>
      <c r="R59" s="3">
        <f>MIN((IFERROR($D59-SUM($E59:P59),0)),(IFERROR(Q$4-SUM(Q$5:Q58),0)))</f>
        <v>0</v>
      </c>
      <c r="S59" s="3">
        <f>MIN((IFERROR($D59-SUM($E59:Q59),0)),(IFERROR(R$4-SUM(R$5:R58),0)))</f>
        <v>0</v>
      </c>
      <c r="T59" s="3">
        <f>MIN((IFERROR($D59-SUM($E59:R59),0)),(IFERROR(S$4-SUM(S$5:S58),0)))</f>
        <v>0</v>
      </c>
      <c r="U59" s="3">
        <f>MIN((IFERROR($D59-SUM($E59:S59),0)),(IFERROR(T$4-SUM(T$5:T58),0)))</f>
        <v>0</v>
      </c>
      <c r="V59" s="3">
        <f>MIN((IFERROR($D59-SUM($E59:T59),0)),(IFERROR(U$4-SUM(U$5:U58),0)))</f>
        <v>0</v>
      </c>
      <c r="W59" s="3">
        <f>MIN((IFERROR($D59-SUM($E59:U59),0)),(IFERROR(V$4-SUM(V$5:V58),0)))</f>
        <v>0</v>
      </c>
      <c r="X59" s="3">
        <f>MIN((IFERROR($D59-SUM($E59:V59),0)),(IFERROR(W$4-SUM(W$5:W58),0)))</f>
        <v>0</v>
      </c>
      <c r="Y59" s="3">
        <f>MIN((IFERROR($D59-SUM($E59:W59),0)),(IFERROR(X$4-SUM(X$5:X58),0)))</f>
        <v>0</v>
      </c>
      <c r="Z59" s="3">
        <f>MIN((IFERROR($D59-SUM($E59:X59),0)),(IFERROR(Y$4-SUM(Y$5:Y58),0)))</f>
        <v>0</v>
      </c>
      <c r="AA59" s="3">
        <f>MIN((IFERROR($D59-SUM($E59:Y59),0)),(IFERROR(Z$4-SUM(Z$5:Z58),0)))</f>
        <v>0</v>
      </c>
      <c r="AB59" s="3">
        <f>MIN((IFERROR($D59-SUM($E59:Z59),0)),(IFERROR(AA$4-SUM(AA$5:AA58),0)))</f>
        <v>0</v>
      </c>
      <c r="AC59" s="3">
        <f>MIN((IFERROR($D59-SUM($E59:AA59),0)),(IFERROR(AB$4-SUM(AB$5:AB58),0)))</f>
        <v>0</v>
      </c>
      <c r="AD59" s="3">
        <f>MIN((IFERROR($D59-SUM($E59:AB59),0)),(IFERROR(AC$4-SUM(AC$5:AC58),0)))</f>
        <v>0</v>
      </c>
      <c r="AE59" s="3">
        <f>MIN((IFERROR($D59-SUM($E59:AC59),0)),(IFERROR(AD$4-SUM(AD$5:AD58),0)))</f>
        <v>0</v>
      </c>
      <c r="AF59" s="3">
        <f>MIN((IFERROR($D59-SUM($E59:AD59),0)),(IFERROR(AE$4-SUM(AE$5:AE58),0)))</f>
        <v>0</v>
      </c>
      <c r="AG59" s="3">
        <f>MIN((IFERROR($D59-SUM($E59:AE59),0)),(IFERROR(AF$4-SUM(AF$5:AF58),0)))</f>
        <v>0</v>
      </c>
      <c r="AH59" s="3">
        <f>MIN((IFERROR($D59-SUM($E59:AF59),0)),(IFERROR(AG$4-SUM(AG$5:AG58),0)))</f>
        <v>0</v>
      </c>
      <c r="AI59" s="3">
        <f>MIN((IFERROR($D59-SUM($E59:AG59),0)),(IFERROR(AH$4-SUM(AH$5:AH58),0)))</f>
        <v>0</v>
      </c>
      <c r="AJ59" s="3">
        <f>MIN((IFERROR($D59-SUM($E59:AH59),0)),(IFERROR(AI$4-SUM(AI$5:AI58),0)))</f>
        <v>0</v>
      </c>
      <c r="AK59" s="3">
        <f>MIN((IFERROR($D59-SUM($E59:AI59),0)),(IFERROR(AJ$4-SUM(AJ$5:AJ58),0)))</f>
        <v>0</v>
      </c>
      <c r="AL59" s="3">
        <f>MIN((IFERROR($D59-SUM($E59:AJ59),0)),(IFERROR(AK$4-SUM(AK$5:AK58),0)))</f>
        <v>0</v>
      </c>
      <c r="AM59" s="3">
        <f>MIN((IFERROR($D59-SUM($E59:AK59),0)),(IFERROR(AL$4-SUM(AL$5:AL58),0)))</f>
        <v>0</v>
      </c>
      <c r="AN59" s="3">
        <f>MIN((IFERROR($D59-SUM($E59:AL59),0)),(IFERROR(AM$4-SUM(AM$5:AM58),0)))</f>
        <v>0</v>
      </c>
      <c r="AO59" s="3">
        <f>MIN((IFERROR($D59-SUM($E59:AM59),0)),(IFERROR(AN$4-SUM(AN$5:AN58),0)))</f>
        <v>0</v>
      </c>
      <c r="AP59" s="3">
        <f>MIN((IFERROR($D59-SUM($E59:AN59),0)),(IFERROR(AO$4-SUM(AO$5:AO58),0)))</f>
        <v>0</v>
      </c>
      <c r="AQ59" s="3">
        <f>MIN((IFERROR($D59-SUM($E59:AO59),0)),(IFERROR(AP$4-SUM(AP$5:AP58),0)))</f>
        <v>0</v>
      </c>
      <c r="AR59" s="3">
        <f>MIN((IFERROR($D59-SUM($E59:AP59),0)),(IFERROR(AQ$4-SUM(AQ$5:AQ58),0)))</f>
        <v>0</v>
      </c>
      <c r="AS59" s="3">
        <f>MIN((IFERROR($D59-SUM($E59:AQ59),0)),(IFERROR(AR$4-SUM(AR$5:AR58),0)))</f>
        <v>0</v>
      </c>
      <c r="AT59" s="3">
        <f>MIN((IFERROR($D59-SUM($E59:AR59),0)),(IFERROR(AS$4-SUM(AS$5:AS58),0)))</f>
        <v>0</v>
      </c>
      <c r="AU59" s="3">
        <f>MIN((IFERROR($D59-SUM($E59:AS59),0)),(IFERROR(AT$4-SUM(AT$5:AT58),0)))</f>
        <v>0</v>
      </c>
      <c r="AV59" s="3">
        <f>MIN((IFERROR($D59-SUM($E59:AT59),0)),(IFERROR(AU$4-SUM(AU$5:AU58),0)))</f>
        <v>0</v>
      </c>
      <c r="AW59" s="3">
        <f>MIN((IFERROR($D59-SUM($E59:AU59),0)),(IFERROR(AV$4-SUM(AV$5:AV58),0)))</f>
        <v>0</v>
      </c>
      <c r="AX59" s="3">
        <f>MIN((IFERROR($D59-SUM($E59:AV59),0)),(IFERROR(AW$4-SUM(AW$5:AW58),0)))</f>
        <v>0</v>
      </c>
      <c r="AY59" s="3">
        <f>MIN((IFERROR($D59-SUM($E59:AW59),0)),(IFERROR(AX$4-SUM(AX$5:AX58),0)))</f>
        <v>0</v>
      </c>
      <c r="AZ59" s="3">
        <f>MIN((IFERROR($D59-SUM($E59:AX59),0)),(IFERROR(AY$4-SUM(AY$5:AY58),0)))</f>
        <v>0</v>
      </c>
      <c r="BA59" s="3">
        <f>MIN((IFERROR($D59-SUM($E59:AY59),0)),(IFERROR(AZ$4-SUM(AZ$5:AZ58),0)))</f>
        <v>0</v>
      </c>
      <c r="BB59" s="3">
        <f>MIN((IFERROR($D59-SUM($E59:AZ59),0)),(IFERROR(BA$4-SUM(BA$5:BA58),0)))</f>
        <v>0</v>
      </c>
      <c r="BC59" s="3">
        <f>MIN((IFERROR($D59-SUM($E59:BA59),0)),(IFERROR(BB$4-SUM(BB$5:BB58),0)))</f>
        <v>0</v>
      </c>
      <c r="BD59" s="3">
        <f>MIN((IFERROR($D59-SUM($E59:BB59),0)),(IFERROR(BC$4-SUM(BC$5:BC58),0)))</f>
        <v>0</v>
      </c>
      <c r="BE59" s="3">
        <f>MIN((IFERROR($D59-SUM($E59:BC59),0)),(IFERROR(BD$4-SUM(BD$5:BD58),0)))</f>
        <v>0</v>
      </c>
      <c r="BF59" s="3">
        <f>MIN((IFERROR($D59-SUM($E59:BD59),0)),(IFERROR(BE$4-SUM(BE$5:BE58),0)))</f>
        <v>0</v>
      </c>
      <c r="BG59" s="3">
        <f>MIN((IFERROR($D59-SUM($E59:BE59),0)),(IFERROR(BF$4-SUM(BF$5:BF58),0)))</f>
        <v>0</v>
      </c>
      <c r="BH59" s="3">
        <f>MIN((IFERROR($D59-SUM($E59:BF59),0)),(IFERROR(BG$4-SUM(BG$5:BG58),0)))</f>
        <v>0</v>
      </c>
      <c r="BI59" s="3">
        <f>MIN((IFERROR($D59-SUM($E59:BG59),0)),(IFERROR(BH$4-SUM(BH$5:BH58),0)))</f>
        <v>0</v>
      </c>
      <c r="BJ59" s="3">
        <f>MIN((IFERROR($D59-SUM($E59:BH59),0)),(IFERROR(BI$4-SUM(BI$5:BI58),0)))</f>
        <v>0</v>
      </c>
      <c r="BK59" s="3">
        <f>MIN((IFERROR($D59-SUM($E59:BI59),0)),(IFERROR(BJ$4-SUM(BJ$5:BJ58),0)))</f>
        <v>0</v>
      </c>
      <c r="BL59" s="3">
        <f>MIN((IFERROR($D59-SUM($E59:BJ59),0)),(IFERROR(BK$4-SUM(BK$5:BK58),0)))</f>
        <v>0</v>
      </c>
      <c r="BM59" s="3">
        <f>MIN((IFERROR($D59-SUM($E59:BK59),0)),(IFERROR(BL$4-SUM(BL$5:BL58),0)))</f>
        <v>0</v>
      </c>
      <c r="BN59" s="3">
        <f>MIN((IFERROR($D59-SUM($E59:BL59),0)),(IFERROR(BM$4-SUM(BM$5:BM58),0)))</f>
        <v>0</v>
      </c>
      <c r="BO59" s="3">
        <f>MIN((IFERROR($D59-SUM($E59:BM59),0)),(IFERROR(BN$4-SUM(BN$5:BN58),0)))</f>
        <v>0</v>
      </c>
      <c r="BP59" s="3">
        <f>MIN((IFERROR($D59-SUM($E59:BN59),0)),(IFERROR(BO$4-SUM(BO$5:BO58),0)))</f>
        <v>0</v>
      </c>
      <c r="BQ59" s="3">
        <f>MIN((IFERROR($D59-SUM($E59:BO59),0)),(IFERROR(BP$4-SUM(BP$5:BP58),0)))</f>
        <v>0</v>
      </c>
      <c r="BR59" s="3">
        <f>MIN((IFERROR($D59-SUM($E59:BP59),0)),(IFERROR(BQ$4-SUM(BQ$5:BQ58),0)))</f>
        <v>0</v>
      </c>
      <c r="BS59" s="3">
        <f>MIN((IFERROR($D59-SUM($E59:BQ59),0)),(IFERROR(BR$4-SUM(BR$5:BR58),0)))</f>
        <v>0</v>
      </c>
      <c r="BT59" s="3">
        <f>MIN((IFERROR($D59-SUM($E59:BR59),0)),(IFERROR(BS$4-SUM(BS$5:BS58),0)))</f>
        <v>0</v>
      </c>
      <c r="BU59" s="3">
        <f>MIN((IFERROR($D59-SUM($E59:BS59),0)),(IFERROR(BT$4-SUM(BT$5:BT58),0)))</f>
        <v>0</v>
      </c>
      <c r="BV59" s="3">
        <f>MIN((IFERROR($D59-SUM($E59:BT59),0)),(IFERROR(BU$4-SUM(BU$5:BU58),0)))</f>
        <v>0</v>
      </c>
      <c r="BW59" s="3">
        <f>MIN((IFERROR($D59-SUM($E59:BU59),0)),(IFERROR(BV$4-SUM(BV$5:BV58),0)))</f>
        <v>0</v>
      </c>
      <c r="BX59" s="3">
        <f>MIN((IFERROR($D59-SUM($E59:BV59),0)),(IFERROR(BW$4-SUM(BW$5:BW58),0)))</f>
        <v>0</v>
      </c>
      <c r="BY59" s="3">
        <f>MIN((IFERROR($D59-SUM($E59:BW59),0)),(IFERROR(BX$4-SUM(BX$5:BX58),0)))</f>
        <v>0</v>
      </c>
      <c r="BZ59" s="3">
        <f>MIN((IFERROR($D59-SUM($E59:BX59),0)),(IFERROR(BY$4-SUM(BY$5:BY58),0)))</f>
        <v>0</v>
      </c>
      <c r="CA59" s="3">
        <f>MIN((IFERROR($D59-SUM($E59:BY59),0)),(IFERROR(BZ$4-SUM(BZ$5:BZ58),0)))</f>
        <v>0</v>
      </c>
      <c r="CB59" s="3">
        <f>MIN((IFERROR($D59-SUM($E59:BZ59),0)),(IFERROR(CA$4-SUM(CA$5:CA58),0)))</f>
        <v>0</v>
      </c>
      <c r="CC59" s="3">
        <f>MIN((IFERROR($D59-SUM($E59:CA59),0)),(IFERROR(CB$4-SUM(CB$5:CB58),0)))</f>
        <v>0</v>
      </c>
      <c r="CD59" s="3">
        <f>MIN((IFERROR($D59-SUM($E59:CB59),0)),(IFERROR(CC$4-SUM(CC$5:CC58),0)))</f>
        <v>0</v>
      </c>
      <c r="CE59" s="3">
        <f>MIN((IFERROR($D59-SUM($E59:CC59),0)),(IFERROR(CD$4-SUM(CD$5:CD58),0)))</f>
        <v>0</v>
      </c>
      <c r="CF59" s="3">
        <f>MIN((IFERROR($D59-SUM($E59:CD59),0)),(IFERROR(CE$4-SUM(CE$5:CE58),0)))</f>
        <v>0</v>
      </c>
      <c r="CG59" s="3">
        <f>MIN((IFERROR($D59-SUM($E59:CE59),0)),(IFERROR(CF$4-SUM(CF$5:CF58),0)))</f>
        <v>0</v>
      </c>
      <c r="CH59" s="3">
        <f>MIN((IFERROR($D59-SUM($E59:CF59),0)),(IFERROR(CG$4-SUM(CG$5:CG58),0)))</f>
        <v>0</v>
      </c>
      <c r="CI59" s="3">
        <f>MIN((IFERROR($D59-SUM($E59:CG59),0)),(IFERROR(CH$4-SUM(CH$5:CH58),0)))</f>
        <v>0</v>
      </c>
      <c r="CJ59" s="3">
        <f>MIN((IFERROR($D59-SUM($E59:CH59),0)),(IFERROR(CI$4-SUM(CI$5:CI58),0)))</f>
        <v>0</v>
      </c>
      <c r="CK59" s="3">
        <f>MIN((IFERROR($D59-SUM($E59:CI59),0)),(IFERROR(CJ$4-SUM(CJ$5:CJ58),0)))</f>
        <v>0</v>
      </c>
      <c r="CL59" s="3">
        <f>MIN((IFERROR($D59-SUM($E59:CJ59),0)),(IFERROR(CK$4-SUM(CK$5:CK58),0)))</f>
        <v>0</v>
      </c>
      <c r="CM59" s="3">
        <f>MIN((IFERROR($D59-SUM($E59:CK59),0)),(IFERROR(CL$4-SUM(CL$5:CL58),0)))</f>
        <v>0</v>
      </c>
      <c r="CN59" s="3">
        <f>MIN((IFERROR($D59-SUM($E59:CL59),0)),(IFERROR(CM$4-SUM(CM$5:CM58),0)))</f>
        <v>0</v>
      </c>
      <c r="CO59" s="3">
        <f>MIN((IFERROR($D59-SUM($E59:CM59),0)),(IFERROR(CN$4-SUM(CN$5:CN58),0)))</f>
        <v>0</v>
      </c>
      <c r="CP59" s="3">
        <f>MIN((IFERROR($D59-SUM($E59:CN59),0)),(IFERROR(CO$4-SUM(CO$5:CO58),0)))</f>
        <v>0</v>
      </c>
      <c r="CQ59" s="3">
        <f>MIN((IFERROR($D59-SUM($E59:CO59),0)),(IFERROR(CP$4-SUM(CP$5:CP58),0)))</f>
        <v>0</v>
      </c>
      <c r="CR59" s="3">
        <f>MIN((IFERROR($D59-SUM($E59:CP59),0)),(IFERROR(CQ$4-SUM(CQ$5:CQ58),0)))</f>
        <v>0</v>
      </c>
      <c r="CS59" s="3">
        <f>MIN((IFERROR($D59-SUM($E59:CQ59),0)),(IFERROR(CR$4-SUM(CR$5:CR58),0)))</f>
        <v>0</v>
      </c>
      <c r="CT59" s="3">
        <f>MIN((IFERROR($D59-SUM($E59:CR59),0)),(IFERROR(CS$4-SUM(CS$5:CS58),0)))</f>
        <v>0</v>
      </c>
      <c r="CU59" s="3">
        <f>MIN((IFERROR($D59-SUM($E59:CS59),0)),(IFERROR(CT$4-SUM(CT$5:CT58),0)))</f>
        <v>0</v>
      </c>
      <c r="CV59" s="3">
        <f>MIN((IFERROR($D59-SUM($E59:CT59),0)),(IFERROR(CU$4-SUM(CU$5:CU58),0)))</f>
        <v>0</v>
      </c>
      <c r="CW59" s="3">
        <f>MIN((IFERROR($D59-SUM($E59:CU59),0)),(IFERROR(CV$4-SUM(CV$5:CV58),0)))</f>
        <v>0</v>
      </c>
      <c r="CX59" s="3">
        <f>MIN((IFERROR($D59-SUM($E59:CV59),0)),(IFERROR(CW$4-SUM(CW$5:CW58),0)))</f>
        <v>0</v>
      </c>
      <c r="CY59" s="3">
        <f>MIN((IFERROR($D59-SUM($E59:CW59),0)),(IFERROR(CX$4-SUM(CX$5:CX58),0)))</f>
        <v>0</v>
      </c>
      <c r="CZ59" s="3">
        <f>MIN((IFERROR($D59-SUM($E59:CX59),0)),(IFERROR(CY$4-SUM(CY$5:CY58),0)))</f>
        <v>0</v>
      </c>
      <c r="DA59" s="3">
        <f>MIN((IFERROR($D59-SUM($E59:CY59),0)),(IFERROR(CZ$4-SUM(CZ$5:CZ58),0)))</f>
        <v>0</v>
      </c>
    </row>
    <row r="60" spans="1:105" x14ac:dyDescent="0.25">
      <c r="A60" s="2">
        <f>ROW()-ROW(FIFO[[#Headers],[Ind]])</f>
        <v>55</v>
      </c>
      <c r="B60" s="10" t="str">
        <f t="array" ref="B60">IFERROR(INDEX(Register[Batch],SMALL(IF(Register[IN Token]=Token,Register[Batch],""),FIFO[[#This Row],[Ind]])),"")</f>
        <v/>
      </c>
      <c r="C60" s="50" t="str">
        <f>IFERROR(VLOOKUP(FIFO[[#This Row],[Batch]],Register[],9),"")</f>
        <v/>
      </c>
      <c r="D60" s="11" t="str">
        <f>IF(FIFO[[#This Row],[Batch]]&lt;&gt;"",IFERROR(VLOOKUP(FIFO[[#This Row],[Batch]],Register[],5),""),"")</f>
        <v/>
      </c>
      <c r="F60" s="3">
        <f>MIN((IFERROR($D60-SUM($E60:E60),0)),(IFERROR(F$4-SUM(F$5:F59),0)))</f>
        <v>0</v>
      </c>
      <c r="G60" s="3">
        <f>MIN((IFERROR($D60-SUM($E60:F60),0)),(IFERROR(G$4-SUM(G$5:G59),0)))</f>
        <v>0</v>
      </c>
      <c r="H60" s="3">
        <f>MIN((IFERROR($D60-SUM($E60:G60),0)),(IFERROR(H$4-SUM(H$5:H59),0)))</f>
        <v>0</v>
      </c>
      <c r="I60" s="3">
        <f>MIN((IFERROR($D60-SUM($E60:H60),0)),(IFERROR(I$4-SUM(I$5:I59),0)))</f>
        <v>0</v>
      </c>
      <c r="J60" s="3">
        <f>MIN((IFERROR($D60-SUM($E60:I60),0)),(IFERROR(J$4-SUM(J$5:J59),0)))</f>
        <v>0</v>
      </c>
      <c r="K60" s="3">
        <f>MIN((IFERROR($D60-SUM($E60:J60),0)),(IFERROR(K$4-SUM(K$5:K59),0)))</f>
        <v>0</v>
      </c>
      <c r="L60" s="3">
        <f>MIN((IFERROR($D60-SUM($E60:K60),0)),(IFERROR(L$4-SUM(L$5:L59),0)))</f>
        <v>0</v>
      </c>
      <c r="M60" s="3">
        <f>MIN((IFERROR($D60-SUM($E60:L60),0)),(IFERROR(M$4-SUM(M$5:M59),0)))</f>
        <v>0</v>
      </c>
      <c r="N60" s="3">
        <f>MIN((IFERROR($D60-SUM($E60:L60),0)),(IFERROR(M$4-SUM(M$5:M59),0)))</f>
        <v>0</v>
      </c>
      <c r="O60" s="3">
        <f>MIN((IFERROR($D60-SUM($E60:M60),0)),(IFERROR(N$4-SUM(N$5:N59),0)))</f>
        <v>0</v>
      </c>
      <c r="P60" s="3">
        <f>MIN((IFERROR($D60-SUM($E60:N60),0)),(IFERROR(O$4-SUM(O$5:O59),0)))</f>
        <v>0</v>
      </c>
      <c r="Q60" s="3">
        <f>MIN((IFERROR($D60-SUM($E60:O60),0)),(IFERROR(P$4-SUM(P$5:P59),0)))</f>
        <v>0</v>
      </c>
      <c r="R60" s="3">
        <f>MIN((IFERROR($D60-SUM($E60:P60),0)),(IFERROR(Q$4-SUM(Q$5:Q59),0)))</f>
        <v>0</v>
      </c>
      <c r="S60" s="3">
        <f>MIN((IFERROR($D60-SUM($E60:Q60),0)),(IFERROR(R$4-SUM(R$5:R59),0)))</f>
        <v>0</v>
      </c>
      <c r="T60" s="3">
        <f>MIN((IFERROR($D60-SUM($E60:R60),0)),(IFERROR(S$4-SUM(S$5:S59),0)))</f>
        <v>0</v>
      </c>
      <c r="U60" s="3">
        <f>MIN((IFERROR($D60-SUM($E60:S60),0)),(IFERROR(T$4-SUM(T$5:T59),0)))</f>
        <v>0</v>
      </c>
      <c r="V60" s="3">
        <f>MIN((IFERROR($D60-SUM($E60:T60),0)),(IFERROR(U$4-SUM(U$5:U59),0)))</f>
        <v>0</v>
      </c>
      <c r="W60" s="3">
        <f>MIN((IFERROR($D60-SUM($E60:U60),0)),(IFERROR(V$4-SUM(V$5:V59),0)))</f>
        <v>0</v>
      </c>
      <c r="X60" s="3">
        <f>MIN((IFERROR($D60-SUM($E60:V60),0)),(IFERROR(W$4-SUM(W$5:W59),0)))</f>
        <v>0</v>
      </c>
      <c r="Y60" s="3">
        <f>MIN((IFERROR($D60-SUM($E60:W60),0)),(IFERROR(X$4-SUM(X$5:X59),0)))</f>
        <v>0</v>
      </c>
      <c r="Z60" s="3">
        <f>MIN((IFERROR($D60-SUM($E60:X60),0)),(IFERROR(Y$4-SUM(Y$5:Y59),0)))</f>
        <v>0</v>
      </c>
      <c r="AA60" s="3">
        <f>MIN((IFERROR($D60-SUM($E60:Y60),0)),(IFERROR(Z$4-SUM(Z$5:Z59),0)))</f>
        <v>0</v>
      </c>
      <c r="AB60" s="3">
        <f>MIN((IFERROR($D60-SUM($E60:Z60),0)),(IFERROR(AA$4-SUM(AA$5:AA59),0)))</f>
        <v>0</v>
      </c>
      <c r="AC60" s="3">
        <f>MIN((IFERROR($D60-SUM($E60:AA60),0)),(IFERROR(AB$4-SUM(AB$5:AB59),0)))</f>
        <v>0</v>
      </c>
      <c r="AD60" s="3">
        <f>MIN((IFERROR($D60-SUM($E60:AB60),0)),(IFERROR(AC$4-SUM(AC$5:AC59),0)))</f>
        <v>0</v>
      </c>
      <c r="AE60" s="3">
        <f>MIN((IFERROR($D60-SUM($E60:AC60),0)),(IFERROR(AD$4-SUM(AD$5:AD59),0)))</f>
        <v>0</v>
      </c>
      <c r="AF60" s="3">
        <f>MIN((IFERROR($D60-SUM($E60:AD60),0)),(IFERROR(AE$4-SUM(AE$5:AE59),0)))</f>
        <v>0</v>
      </c>
      <c r="AG60" s="3">
        <f>MIN((IFERROR($D60-SUM($E60:AE60),0)),(IFERROR(AF$4-SUM(AF$5:AF59),0)))</f>
        <v>0</v>
      </c>
      <c r="AH60" s="3">
        <f>MIN((IFERROR($D60-SUM($E60:AF60),0)),(IFERROR(AG$4-SUM(AG$5:AG59),0)))</f>
        <v>0</v>
      </c>
      <c r="AI60" s="3">
        <f>MIN((IFERROR($D60-SUM($E60:AG60),0)),(IFERROR(AH$4-SUM(AH$5:AH59),0)))</f>
        <v>0</v>
      </c>
      <c r="AJ60" s="3">
        <f>MIN((IFERROR($D60-SUM($E60:AH60),0)),(IFERROR(AI$4-SUM(AI$5:AI59),0)))</f>
        <v>0</v>
      </c>
      <c r="AK60" s="3">
        <f>MIN((IFERROR($D60-SUM($E60:AI60),0)),(IFERROR(AJ$4-SUM(AJ$5:AJ59),0)))</f>
        <v>0</v>
      </c>
      <c r="AL60" s="3">
        <f>MIN((IFERROR($D60-SUM($E60:AJ60),0)),(IFERROR(AK$4-SUM(AK$5:AK59),0)))</f>
        <v>0</v>
      </c>
      <c r="AM60" s="3">
        <f>MIN((IFERROR($D60-SUM($E60:AK60),0)),(IFERROR(AL$4-SUM(AL$5:AL59),0)))</f>
        <v>0</v>
      </c>
      <c r="AN60" s="3">
        <f>MIN((IFERROR($D60-SUM($E60:AL60),0)),(IFERROR(AM$4-SUM(AM$5:AM59),0)))</f>
        <v>0</v>
      </c>
      <c r="AO60" s="3">
        <f>MIN((IFERROR($D60-SUM($E60:AM60),0)),(IFERROR(AN$4-SUM(AN$5:AN59),0)))</f>
        <v>0</v>
      </c>
      <c r="AP60" s="3">
        <f>MIN((IFERROR($D60-SUM($E60:AN60),0)),(IFERROR(AO$4-SUM(AO$5:AO59),0)))</f>
        <v>0</v>
      </c>
      <c r="AQ60" s="3">
        <f>MIN((IFERROR($D60-SUM($E60:AO60),0)),(IFERROR(AP$4-SUM(AP$5:AP59),0)))</f>
        <v>0</v>
      </c>
      <c r="AR60" s="3">
        <f>MIN((IFERROR($D60-SUM($E60:AP60),0)),(IFERROR(AQ$4-SUM(AQ$5:AQ59),0)))</f>
        <v>0</v>
      </c>
      <c r="AS60" s="3">
        <f>MIN((IFERROR($D60-SUM($E60:AQ60),0)),(IFERROR(AR$4-SUM(AR$5:AR59),0)))</f>
        <v>0</v>
      </c>
      <c r="AT60" s="3">
        <f>MIN((IFERROR($D60-SUM($E60:AR60),0)),(IFERROR(AS$4-SUM(AS$5:AS59),0)))</f>
        <v>0</v>
      </c>
      <c r="AU60" s="3">
        <f>MIN((IFERROR($D60-SUM($E60:AS60),0)),(IFERROR(AT$4-SUM(AT$5:AT59),0)))</f>
        <v>0</v>
      </c>
      <c r="AV60" s="3">
        <f>MIN((IFERROR($D60-SUM($E60:AT60),0)),(IFERROR(AU$4-SUM(AU$5:AU59),0)))</f>
        <v>0</v>
      </c>
      <c r="AW60" s="3">
        <f>MIN((IFERROR($D60-SUM($E60:AU60),0)),(IFERROR(AV$4-SUM(AV$5:AV59),0)))</f>
        <v>0</v>
      </c>
      <c r="AX60" s="3">
        <f>MIN((IFERROR($D60-SUM($E60:AV60),0)),(IFERROR(AW$4-SUM(AW$5:AW59),0)))</f>
        <v>0</v>
      </c>
      <c r="AY60" s="3">
        <f>MIN((IFERROR($D60-SUM($E60:AW60),0)),(IFERROR(AX$4-SUM(AX$5:AX59),0)))</f>
        <v>0</v>
      </c>
      <c r="AZ60" s="3">
        <f>MIN((IFERROR($D60-SUM($E60:AX60),0)),(IFERROR(AY$4-SUM(AY$5:AY59),0)))</f>
        <v>0</v>
      </c>
      <c r="BA60" s="3">
        <f>MIN((IFERROR($D60-SUM($E60:AY60),0)),(IFERROR(AZ$4-SUM(AZ$5:AZ59),0)))</f>
        <v>0</v>
      </c>
      <c r="BB60" s="3">
        <f>MIN((IFERROR($D60-SUM($E60:AZ60),0)),(IFERROR(BA$4-SUM(BA$5:BA59),0)))</f>
        <v>0</v>
      </c>
      <c r="BC60" s="3">
        <f>MIN((IFERROR($D60-SUM($E60:BA60),0)),(IFERROR(BB$4-SUM(BB$5:BB59),0)))</f>
        <v>0</v>
      </c>
      <c r="BD60" s="3">
        <f>MIN((IFERROR($D60-SUM($E60:BB60),0)),(IFERROR(BC$4-SUM(BC$5:BC59),0)))</f>
        <v>0</v>
      </c>
      <c r="BE60" s="3">
        <f>MIN((IFERROR($D60-SUM($E60:BC60),0)),(IFERROR(BD$4-SUM(BD$5:BD59),0)))</f>
        <v>0</v>
      </c>
      <c r="BF60" s="3">
        <f>MIN((IFERROR($D60-SUM($E60:BD60),0)),(IFERROR(BE$4-SUM(BE$5:BE59),0)))</f>
        <v>0</v>
      </c>
      <c r="BG60" s="3">
        <f>MIN((IFERROR($D60-SUM($E60:BE60),0)),(IFERROR(BF$4-SUM(BF$5:BF59),0)))</f>
        <v>0</v>
      </c>
      <c r="BH60" s="3">
        <f>MIN((IFERROR($D60-SUM($E60:BF60),0)),(IFERROR(BG$4-SUM(BG$5:BG59),0)))</f>
        <v>0</v>
      </c>
      <c r="BI60" s="3">
        <f>MIN((IFERROR($D60-SUM($E60:BG60),0)),(IFERROR(BH$4-SUM(BH$5:BH59),0)))</f>
        <v>0</v>
      </c>
      <c r="BJ60" s="3">
        <f>MIN((IFERROR($D60-SUM($E60:BH60),0)),(IFERROR(BI$4-SUM(BI$5:BI59),0)))</f>
        <v>0</v>
      </c>
      <c r="BK60" s="3">
        <f>MIN((IFERROR($D60-SUM($E60:BI60),0)),(IFERROR(BJ$4-SUM(BJ$5:BJ59),0)))</f>
        <v>0</v>
      </c>
      <c r="BL60" s="3">
        <f>MIN((IFERROR($D60-SUM($E60:BJ60),0)),(IFERROR(BK$4-SUM(BK$5:BK59),0)))</f>
        <v>0</v>
      </c>
      <c r="BM60" s="3">
        <f>MIN((IFERROR($D60-SUM($E60:BK60),0)),(IFERROR(BL$4-SUM(BL$5:BL59),0)))</f>
        <v>0</v>
      </c>
      <c r="BN60" s="3">
        <f>MIN((IFERROR($D60-SUM($E60:BL60),0)),(IFERROR(BM$4-SUM(BM$5:BM59),0)))</f>
        <v>0</v>
      </c>
      <c r="BO60" s="3">
        <f>MIN((IFERROR($D60-SUM($E60:BM60),0)),(IFERROR(BN$4-SUM(BN$5:BN59),0)))</f>
        <v>0</v>
      </c>
      <c r="BP60" s="3">
        <f>MIN((IFERROR($D60-SUM($E60:BN60),0)),(IFERROR(BO$4-SUM(BO$5:BO59),0)))</f>
        <v>0</v>
      </c>
      <c r="BQ60" s="3">
        <f>MIN((IFERROR($D60-SUM($E60:BO60),0)),(IFERROR(BP$4-SUM(BP$5:BP59),0)))</f>
        <v>0</v>
      </c>
      <c r="BR60" s="3">
        <f>MIN((IFERROR($D60-SUM($E60:BP60),0)),(IFERROR(BQ$4-SUM(BQ$5:BQ59),0)))</f>
        <v>0</v>
      </c>
      <c r="BS60" s="3">
        <f>MIN((IFERROR($D60-SUM($E60:BQ60),0)),(IFERROR(BR$4-SUM(BR$5:BR59),0)))</f>
        <v>0</v>
      </c>
      <c r="BT60" s="3">
        <f>MIN((IFERROR($D60-SUM($E60:BR60),0)),(IFERROR(BS$4-SUM(BS$5:BS59),0)))</f>
        <v>0</v>
      </c>
      <c r="BU60" s="3">
        <f>MIN((IFERROR($D60-SUM($E60:BS60),0)),(IFERROR(BT$4-SUM(BT$5:BT59),0)))</f>
        <v>0</v>
      </c>
      <c r="BV60" s="3">
        <f>MIN((IFERROR($D60-SUM($E60:BT60),0)),(IFERROR(BU$4-SUM(BU$5:BU59),0)))</f>
        <v>0</v>
      </c>
      <c r="BW60" s="3">
        <f>MIN((IFERROR($D60-SUM($E60:BU60),0)),(IFERROR(BV$4-SUM(BV$5:BV59),0)))</f>
        <v>0</v>
      </c>
      <c r="BX60" s="3">
        <f>MIN((IFERROR($D60-SUM($E60:BV60),0)),(IFERROR(BW$4-SUM(BW$5:BW59),0)))</f>
        <v>0</v>
      </c>
      <c r="BY60" s="3">
        <f>MIN((IFERROR($D60-SUM($E60:BW60),0)),(IFERROR(BX$4-SUM(BX$5:BX59),0)))</f>
        <v>0</v>
      </c>
      <c r="BZ60" s="3">
        <f>MIN((IFERROR($D60-SUM($E60:BX60),0)),(IFERROR(BY$4-SUM(BY$5:BY59),0)))</f>
        <v>0</v>
      </c>
      <c r="CA60" s="3">
        <f>MIN((IFERROR($D60-SUM($E60:BY60),0)),(IFERROR(BZ$4-SUM(BZ$5:BZ59),0)))</f>
        <v>0</v>
      </c>
      <c r="CB60" s="3">
        <f>MIN((IFERROR($D60-SUM($E60:BZ60),0)),(IFERROR(CA$4-SUM(CA$5:CA59),0)))</f>
        <v>0</v>
      </c>
      <c r="CC60" s="3">
        <f>MIN((IFERROR($D60-SUM($E60:CA60),0)),(IFERROR(CB$4-SUM(CB$5:CB59),0)))</f>
        <v>0</v>
      </c>
      <c r="CD60" s="3">
        <f>MIN((IFERROR($D60-SUM($E60:CB60),0)),(IFERROR(CC$4-SUM(CC$5:CC59),0)))</f>
        <v>0</v>
      </c>
      <c r="CE60" s="3">
        <f>MIN((IFERROR($D60-SUM($E60:CC60),0)),(IFERROR(CD$4-SUM(CD$5:CD59),0)))</f>
        <v>0</v>
      </c>
      <c r="CF60" s="3">
        <f>MIN((IFERROR($D60-SUM($E60:CD60),0)),(IFERROR(CE$4-SUM(CE$5:CE59),0)))</f>
        <v>0</v>
      </c>
      <c r="CG60" s="3">
        <f>MIN((IFERROR($D60-SUM($E60:CE60),0)),(IFERROR(CF$4-SUM(CF$5:CF59),0)))</f>
        <v>0</v>
      </c>
      <c r="CH60" s="3">
        <f>MIN((IFERROR($D60-SUM($E60:CF60),0)),(IFERROR(CG$4-SUM(CG$5:CG59),0)))</f>
        <v>0</v>
      </c>
      <c r="CI60" s="3">
        <f>MIN((IFERROR($D60-SUM($E60:CG60),0)),(IFERROR(CH$4-SUM(CH$5:CH59),0)))</f>
        <v>0</v>
      </c>
      <c r="CJ60" s="3">
        <f>MIN((IFERROR($D60-SUM($E60:CH60),0)),(IFERROR(CI$4-SUM(CI$5:CI59),0)))</f>
        <v>0</v>
      </c>
      <c r="CK60" s="3">
        <f>MIN((IFERROR($D60-SUM($E60:CI60),0)),(IFERROR(CJ$4-SUM(CJ$5:CJ59),0)))</f>
        <v>0</v>
      </c>
      <c r="CL60" s="3">
        <f>MIN((IFERROR($D60-SUM($E60:CJ60),0)),(IFERROR(CK$4-SUM(CK$5:CK59),0)))</f>
        <v>0</v>
      </c>
      <c r="CM60" s="3">
        <f>MIN((IFERROR($D60-SUM($E60:CK60),0)),(IFERROR(CL$4-SUM(CL$5:CL59),0)))</f>
        <v>0</v>
      </c>
      <c r="CN60" s="3">
        <f>MIN((IFERROR($D60-SUM($E60:CL60),0)),(IFERROR(CM$4-SUM(CM$5:CM59),0)))</f>
        <v>0</v>
      </c>
      <c r="CO60" s="3">
        <f>MIN((IFERROR($D60-SUM($E60:CM60),0)),(IFERROR(CN$4-SUM(CN$5:CN59),0)))</f>
        <v>0</v>
      </c>
      <c r="CP60" s="3">
        <f>MIN((IFERROR($D60-SUM($E60:CN60),0)),(IFERROR(CO$4-SUM(CO$5:CO59),0)))</f>
        <v>0</v>
      </c>
      <c r="CQ60" s="3">
        <f>MIN((IFERROR($D60-SUM($E60:CO60),0)),(IFERROR(CP$4-SUM(CP$5:CP59),0)))</f>
        <v>0</v>
      </c>
      <c r="CR60" s="3">
        <f>MIN((IFERROR($D60-SUM($E60:CP60),0)),(IFERROR(CQ$4-SUM(CQ$5:CQ59),0)))</f>
        <v>0</v>
      </c>
      <c r="CS60" s="3">
        <f>MIN((IFERROR($D60-SUM($E60:CQ60),0)),(IFERROR(CR$4-SUM(CR$5:CR59),0)))</f>
        <v>0</v>
      </c>
      <c r="CT60" s="3">
        <f>MIN((IFERROR($D60-SUM($E60:CR60),0)),(IFERROR(CS$4-SUM(CS$5:CS59),0)))</f>
        <v>0</v>
      </c>
      <c r="CU60" s="3">
        <f>MIN((IFERROR($D60-SUM($E60:CS60),0)),(IFERROR(CT$4-SUM(CT$5:CT59),0)))</f>
        <v>0</v>
      </c>
      <c r="CV60" s="3">
        <f>MIN((IFERROR($D60-SUM($E60:CT60),0)),(IFERROR(CU$4-SUM(CU$5:CU59),0)))</f>
        <v>0</v>
      </c>
      <c r="CW60" s="3">
        <f>MIN((IFERROR($D60-SUM($E60:CU60),0)),(IFERROR(CV$4-SUM(CV$5:CV59),0)))</f>
        <v>0</v>
      </c>
      <c r="CX60" s="3">
        <f>MIN((IFERROR($D60-SUM($E60:CV60),0)),(IFERROR(CW$4-SUM(CW$5:CW59),0)))</f>
        <v>0</v>
      </c>
      <c r="CY60" s="3">
        <f>MIN((IFERROR($D60-SUM($E60:CW60),0)),(IFERROR(CX$4-SUM(CX$5:CX59),0)))</f>
        <v>0</v>
      </c>
      <c r="CZ60" s="3">
        <f>MIN((IFERROR($D60-SUM($E60:CX60),0)),(IFERROR(CY$4-SUM(CY$5:CY59),0)))</f>
        <v>0</v>
      </c>
      <c r="DA60" s="3">
        <f>MIN((IFERROR($D60-SUM($E60:CY60),0)),(IFERROR(CZ$4-SUM(CZ$5:CZ59),0)))</f>
        <v>0</v>
      </c>
    </row>
    <row r="61" spans="1:105" x14ac:dyDescent="0.25">
      <c r="A61" s="2">
        <f>ROW()-ROW(FIFO[[#Headers],[Ind]])</f>
        <v>56</v>
      </c>
      <c r="B61" s="10" t="str">
        <f t="array" ref="B61">IFERROR(INDEX(Register[Batch],SMALL(IF(Register[IN Token]=Token,Register[Batch],""),FIFO[[#This Row],[Ind]])),"")</f>
        <v/>
      </c>
      <c r="C61" s="50" t="str">
        <f>IFERROR(VLOOKUP(FIFO[[#This Row],[Batch]],Register[],9),"")</f>
        <v/>
      </c>
      <c r="D61" s="11" t="str">
        <f>IF(FIFO[[#This Row],[Batch]]&lt;&gt;"",IFERROR(VLOOKUP(FIFO[[#This Row],[Batch]],Register[],5),""),"")</f>
        <v/>
      </c>
      <c r="F61" s="3">
        <f>MIN((IFERROR($D61-SUM($E61:E61),0)),(IFERROR(F$4-SUM(F$5:F60),0)))</f>
        <v>0</v>
      </c>
      <c r="G61" s="3">
        <f>MIN((IFERROR($D61-SUM($E61:F61),0)),(IFERROR(G$4-SUM(G$5:G60),0)))</f>
        <v>0</v>
      </c>
      <c r="H61" s="3">
        <f>MIN((IFERROR($D61-SUM($E61:G61),0)),(IFERROR(H$4-SUM(H$5:H60),0)))</f>
        <v>0</v>
      </c>
      <c r="I61" s="3">
        <f>MIN((IFERROR($D61-SUM($E61:H61),0)),(IFERROR(I$4-SUM(I$5:I60),0)))</f>
        <v>0</v>
      </c>
      <c r="J61" s="3">
        <f>MIN((IFERROR($D61-SUM($E61:I61),0)),(IFERROR(J$4-SUM(J$5:J60),0)))</f>
        <v>0</v>
      </c>
      <c r="K61" s="3">
        <f>MIN((IFERROR($D61-SUM($E61:J61),0)),(IFERROR(K$4-SUM(K$5:K60),0)))</f>
        <v>0</v>
      </c>
      <c r="L61" s="3">
        <f>MIN((IFERROR($D61-SUM($E61:K61),0)),(IFERROR(L$4-SUM(L$5:L60),0)))</f>
        <v>0</v>
      </c>
      <c r="M61" s="3">
        <f>MIN((IFERROR($D61-SUM($E61:L61),0)),(IFERROR(M$4-SUM(M$5:M60),0)))</f>
        <v>0</v>
      </c>
      <c r="N61" s="3">
        <f>MIN((IFERROR($D61-SUM($E61:L61),0)),(IFERROR(M$4-SUM(M$5:M60),0)))</f>
        <v>0</v>
      </c>
      <c r="O61" s="3">
        <f>MIN((IFERROR($D61-SUM($E61:M61),0)),(IFERROR(N$4-SUM(N$5:N60),0)))</f>
        <v>0</v>
      </c>
      <c r="P61" s="3">
        <f>MIN((IFERROR($D61-SUM($E61:N61),0)),(IFERROR(O$4-SUM(O$5:O60),0)))</f>
        <v>0</v>
      </c>
      <c r="Q61" s="3">
        <f>MIN((IFERROR($D61-SUM($E61:O61),0)),(IFERROR(P$4-SUM(P$5:P60),0)))</f>
        <v>0</v>
      </c>
      <c r="R61" s="3">
        <f>MIN((IFERROR($D61-SUM($E61:P61),0)),(IFERROR(Q$4-SUM(Q$5:Q60),0)))</f>
        <v>0</v>
      </c>
      <c r="S61" s="3">
        <f>MIN((IFERROR($D61-SUM($E61:Q61),0)),(IFERROR(R$4-SUM(R$5:R60),0)))</f>
        <v>0</v>
      </c>
      <c r="T61" s="3">
        <f>MIN((IFERROR($D61-SUM($E61:R61),0)),(IFERROR(S$4-SUM(S$5:S60),0)))</f>
        <v>0</v>
      </c>
      <c r="U61" s="3">
        <f>MIN((IFERROR($D61-SUM($E61:S61),0)),(IFERROR(T$4-SUM(T$5:T60),0)))</f>
        <v>0</v>
      </c>
      <c r="V61" s="3">
        <f>MIN((IFERROR($D61-SUM($E61:T61),0)),(IFERROR(U$4-SUM(U$5:U60),0)))</f>
        <v>0</v>
      </c>
      <c r="W61" s="3">
        <f>MIN((IFERROR($D61-SUM($E61:U61),0)),(IFERROR(V$4-SUM(V$5:V60),0)))</f>
        <v>0</v>
      </c>
      <c r="X61" s="3">
        <f>MIN((IFERROR($D61-SUM($E61:V61),0)),(IFERROR(W$4-SUM(W$5:W60),0)))</f>
        <v>0</v>
      </c>
      <c r="Y61" s="3">
        <f>MIN((IFERROR($D61-SUM($E61:W61),0)),(IFERROR(X$4-SUM(X$5:X60),0)))</f>
        <v>0</v>
      </c>
      <c r="Z61" s="3">
        <f>MIN((IFERROR($D61-SUM($E61:X61),0)),(IFERROR(Y$4-SUM(Y$5:Y60),0)))</f>
        <v>0</v>
      </c>
      <c r="AA61" s="3">
        <f>MIN((IFERROR($D61-SUM($E61:Y61),0)),(IFERROR(Z$4-SUM(Z$5:Z60),0)))</f>
        <v>0</v>
      </c>
      <c r="AB61" s="3">
        <f>MIN((IFERROR($D61-SUM($E61:Z61),0)),(IFERROR(AA$4-SUM(AA$5:AA60),0)))</f>
        <v>0</v>
      </c>
      <c r="AC61" s="3">
        <f>MIN((IFERROR($D61-SUM($E61:AA61),0)),(IFERROR(AB$4-SUM(AB$5:AB60),0)))</f>
        <v>0</v>
      </c>
      <c r="AD61" s="3">
        <f>MIN((IFERROR($D61-SUM($E61:AB61),0)),(IFERROR(AC$4-SUM(AC$5:AC60),0)))</f>
        <v>0</v>
      </c>
      <c r="AE61" s="3">
        <f>MIN((IFERROR($D61-SUM($E61:AC61),0)),(IFERROR(AD$4-SUM(AD$5:AD60),0)))</f>
        <v>0</v>
      </c>
      <c r="AF61" s="3">
        <f>MIN((IFERROR($D61-SUM($E61:AD61),0)),(IFERROR(AE$4-SUM(AE$5:AE60),0)))</f>
        <v>0</v>
      </c>
      <c r="AG61" s="3">
        <f>MIN((IFERROR($D61-SUM($E61:AE61),0)),(IFERROR(AF$4-SUM(AF$5:AF60),0)))</f>
        <v>0</v>
      </c>
      <c r="AH61" s="3">
        <f>MIN((IFERROR($D61-SUM($E61:AF61),0)),(IFERROR(AG$4-SUM(AG$5:AG60),0)))</f>
        <v>0</v>
      </c>
      <c r="AI61" s="3">
        <f>MIN((IFERROR($D61-SUM($E61:AG61),0)),(IFERROR(AH$4-SUM(AH$5:AH60),0)))</f>
        <v>0</v>
      </c>
      <c r="AJ61" s="3">
        <f>MIN((IFERROR($D61-SUM($E61:AH61),0)),(IFERROR(AI$4-SUM(AI$5:AI60),0)))</f>
        <v>0</v>
      </c>
      <c r="AK61" s="3">
        <f>MIN((IFERROR($D61-SUM($E61:AI61),0)),(IFERROR(AJ$4-SUM(AJ$5:AJ60),0)))</f>
        <v>0</v>
      </c>
      <c r="AL61" s="3">
        <f>MIN((IFERROR($D61-SUM($E61:AJ61),0)),(IFERROR(AK$4-SUM(AK$5:AK60),0)))</f>
        <v>0</v>
      </c>
      <c r="AM61" s="3">
        <f>MIN((IFERROR($D61-SUM($E61:AK61),0)),(IFERROR(AL$4-SUM(AL$5:AL60),0)))</f>
        <v>0</v>
      </c>
      <c r="AN61" s="3">
        <f>MIN((IFERROR($D61-SUM($E61:AL61),0)),(IFERROR(AM$4-SUM(AM$5:AM60),0)))</f>
        <v>0</v>
      </c>
      <c r="AO61" s="3">
        <f>MIN((IFERROR($D61-SUM($E61:AM61),0)),(IFERROR(AN$4-SUM(AN$5:AN60),0)))</f>
        <v>0</v>
      </c>
      <c r="AP61" s="3">
        <f>MIN((IFERROR($D61-SUM($E61:AN61),0)),(IFERROR(AO$4-SUM(AO$5:AO60),0)))</f>
        <v>0</v>
      </c>
      <c r="AQ61" s="3">
        <f>MIN((IFERROR($D61-SUM($E61:AO61),0)),(IFERROR(AP$4-SUM(AP$5:AP60),0)))</f>
        <v>0</v>
      </c>
      <c r="AR61" s="3">
        <f>MIN((IFERROR($D61-SUM($E61:AP61),0)),(IFERROR(AQ$4-SUM(AQ$5:AQ60),0)))</f>
        <v>0</v>
      </c>
      <c r="AS61" s="3">
        <f>MIN((IFERROR($D61-SUM($E61:AQ61),0)),(IFERROR(AR$4-SUM(AR$5:AR60),0)))</f>
        <v>0</v>
      </c>
      <c r="AT61" s="3">
        <f>MIN((IFERROR($D61-SUM($E61:AR61),0)),(IFERROR(AS$4-SUM(AS$5:AS60),0)))</f>
        <v>0</v>
      </c>
      <c r="AU61" s="3">
        <f>MIN((IFERROR($D61-SUM($E61:AS61),0)),(IFERROR(AT$4-SUM(AT$5:AT60),0)))</f>
        <v>0</v>
      </c>
      <c r="AV61" s="3">
        <f>MIN((IFERROR($D61-SUM($E61:AT61),0)),(IFERROR(AU$4-SUM(AU$5:AU60),0)))</f>
        <v>0</v>
      </c>
      <c r="AW61" s="3">
        <f>MIN((IFERROR($D61-SUM($E61:AU61),0)),(IFERROR(AV$4-SUM(AV$5:AV60),0)))</f>
        <v>0</v>
      </c>
      <c r="AX61" s="3">
        <f>MIN((IFERROR($D61-SUM($E61:AV61),0)),(IFERROR(AW$4-SUM(AW$5:AW60),0)))</f>
        <v>0</v>
      </c>
      <c r="AY61" s="3">
        <f>MIN((IFERROR($D61-SUM($E61:AW61),0)),(IFERROR(AX$4-SUM(AX$5:AX60),0)))</f>
        <v>0</v>
      </c>
      <c r="AZ61" s="3">
        <f>MIN((IFERROR($D61-SUM($E61:AX61),0)),(IFERROR(AY$4-SUM(AY$5:AY60),0)))</f>
        <v>0</v>
      </c>
      <c r="BA61" s="3">
        <f>MIN((IFERROR($D61-SUM($E61:AY61),0)),(IFERROR(AZ$4-SUM(AZ$5:AZ60),0)))</f>
        <v>0</v>
      </c>
      <c r="BB61" s="3">
        <f>MIN((IFERROR($D61-SUM($E61:AZ61),0)),(IFERROR(BA$4-SUM(BA$5:BA60),0)))</f>
        <v>0</v>
      </c>
      <c r="BC61" s="3">
        <f>MIN((IFERROR($D61-SUM($E61:BA61),0)),(IFERROR(BB$4-SUM(BB$5:BB60),0)))</f>
        <v>0</v>
      </c>
      <c r="BD61" s="3">
        <f>MIN((IFERROR($D61-SUM($E61:BB61),0)),(IFERROR(BC$4-SUM(BC$5:BC60),0)))</f>
        <v>0</v>
      </c>
      <c r="BE61" s="3">
        <f>MIN((IFERROR($D61-SUM($E61:BC61),0)),(IFERROR(BD$4-SUM(BD$5:BD60),0)))</f>
        <v>0</v>
      </c>
      <c r="BF61" s="3">
        <f>MIN((IFERROR($D61-SUM($E61:BD61),0)),(IFERROR(BE$4-SUM(BE$5:BE60),0)))</f>
        <v>0</v>
      </c>
      <c r="BG61" s="3">
        <f>MIN((IFERROR($D61-SUM($E61:BE61),0)),(IFERROR(BF$4-SUM(BF$5:BF60),0)))</f>
        <v>0</v>
      </c>
      <c r="BH61" s="3">
        <f>MIN((IFERROR($D61-SUM($E61:BF61),0)),(IFERROR(BG$4-SUM(BG$5:BG60),0)))</f>
        <v>0</v>
      </c>
      <c r="BI61" s="3">
        <f>MIN((IFERROR($D61-SUM($E61:BG61),0)),(IFERROR(BH$4-SUM(BH$5:BH60),0)))</f>
        <v>0</v>
      </c>
      <c r="BJ61" s="3">
        <f>MIN((IFERROR($D61-SUM($E61:BH61),0)),(IFERROR(BI$4-SUM(BI$5:BI60),0)))</f>
        <v>0</v>
      </c>
      <c r="BK61" s="3">
        <f>MIN((IFERROR($D61-SUM($E61:BI61),0)),(IFERROR(BJ$4-SUM(BJ$5:BJ60),0)))</f>
        <v>0</v>
      </c>
      <c r="BL61" s="3">
        <f>MIN((IFERROR($D61-SUM($E61:BJ61),0)),(IFERROR(BK$4-SUM(BK$5:BK60),0)))</f>
        <v>0</v>
      </c>
      <c r="BM61" s="3">
        <f>MIN((IFERROR($D61-SUM($E61:BK61),0)),(IFERROR(BL$4-SUM(BL$5:BL60),0)))</f>
        <v>0</v>
      </c>
      <c r="BN61" s="3">
        <f>MIN((IFERROR($D61-SUM($E61:BL61),0)),(IFERROR(BM$4-SUM(BM$5:BM60),0)))</f>
        <v>0</v>
      </c>
      <c r="BO61" s="3">
        <f>MIN((IFERROR($D61-SUM($E61:BM61),0)),(IFERROR(BN$4-SUM(BN$5:BN60),0)))</f>
        <v>0</v>
      </c>
      <c r="BP61" s="3">
        <f>MIN((IFERROR($D61-SUM($E61:BN61),0)),(IFERROR(BO$4-SUM(BO$5:BO60),0)))</f>
        <v>0</v>
      </c>
      <c r="BQ61" s="3">
        <f>MIN((IFERROR($D61-SUM($E61:BO61),0)),(IFERROR(BP$4-SUM(BP$5:BP60),0)))</f>
        <v>0</v>
      </c>
      <c r="BR61" s="3">
        <f>MIN((IFERROR($D61-SUM($E61:BP61),0)),(IFERROR(BQ$4-SUM(BQ$5:BQ60),0)))</f>
        <v>0</v>
      </c>
      <c r="BS61" s="3">
        <f>MIN((IFERROR($D61-SUM($E61:BQ61),0)),(IFERROR(BR$4-SUM(BR$5:BR60),0)))</f>
        <v>0</v>
      </c>
      <c r="BT61" s="3">
        <f>MIN((IFERROR($D61-SUM($E61:BR61),0)),(IFERROR(BS$4-SUM(BS$5:BS60),0)))</f>
        <v>0</v>
      </c>
      <c r="BU61" s="3">
        <f>MIN((IFERROR($D61-SUM($E61:BS61),0)),(IFERROR(BT$4-SUM(BT$5:BT60),0)))</f>
        <v>0</v>
      </c>
      <c r="BV61" s="3">
        <f>MIN((IFERROR($D61-SUM($E61:BT61),0)),(IFERROR(BU$4-SUM(BU$5:BU60),0)))</f>
        <v>0</v>
      </c>
      <c r="BW61" s="3">
        <f>MIN((IFERROR($D61-SUM($E61:BU61),0)),(IFERROR(BV$4-SUM(BV$5:BV60),0)))</f>
        <v>0</v>
      </c>
      <c r="BX61" s="3">
        <f>MIN((IFERROR($D61-SUM($E61:BV61),0)),(IFERROR(BW$4-SUM(BW$5:BW60),0)))</f>
        <v>0</v>
      </c>
      <c r="BY61" s="3">
        <f>MIN((IFERROR($D61-SUM($E61:BW61),0)),(IFERROR(BX$4-SUM(BX$5:BX60),0)))</f>
        <v>0</v>
      </c>
      <c r="BZ61" s="3">
        <f>MIN((IFERROR($D61-SUM($E61:BX61),0)),(IFERROR(BY$4-SUM(BY$5:BY60),0)))</f>
        <v>0</v>
      </c>
      <c r="CA61" s="3">
        <f>MIN((IFERROR($D61-SUM($E61:BY61),0)),(IFERROR(BZ$4-SUM(BZ$5:BZ60),0)))</f>
        <v>0</v>
      </c>
      <c r="CB61" s="3">
        <f>MIN((IFERROR($D61-SUM($E61:BZ61),0)),(IFERROR(CA$4-SUM(CA$5:CA60),0)))</f>
        <v>0</v>
      </c>
      <c r="CC61" s="3">
        <f>MIN((IFERROR($D61-SUM($E61:CA61),0)),(IFERROR(CB$4-SUM(CB$5:CB60),0)))</f>
        <v>0</v>
      </c>
      <c r="CD61" s="3">
        <f>MIN((IFERROR($D61-SUM($E61:CB61),0)),(IFERROR(CC$4-SUM(CC$5:CC60),0)))</f>
        <v>0</v>
      </c>
      <c r="CE61" s="3">
        <f>MIN((IFERROR($D61-SUM($E61:CC61),0)),(IFERROR(CD$4-SUM(CD$5:CD60),0)))</f>
        <v>0</v>
      </c>
      <c r="CF61" s="3">
        <f>MIN((IFERROR($D61-SUM($E61:CD61),0)),(IFERROR(CE$4-SUM(CE$5:CE60),0)))</f>
        <v>0</v>
      </c>
      <c r="CG61" s="3">
        <f>MIN((IFERROR($D61-SUM($E61:CE61),0)),(IFERROR(CF$4-SUM(CF$5:CF60),0)))</f>
        <v>0</v>
      </c>
      <c r="CH61" s="3">
        <f>MIN((IFERROR($D61-SUM($E61:CF61),0)),(IFERROR(CG$4-SUM(CG$5:CG60),0)))</f>
        <v>0</v>
      </c>
      <c r="CI61" s="3">
        <f>MIN((IFERROR($D61-SUM($E61:CG61),0)),(IFERROR(CH$4-SUM(CH$5:CH60),0)))</f>
        <v>0</v>
      </c>
      <c r="CJ61" s="3">
        <f>MIN((IFERROR($D61-SUM($E61:CH61),0)),(IFERROR(CI$4-SUM(CI$5:CI60),0)))</f>
        <v>0</v>
      </c>
      <c r="CK61" s="3">
        <f>MIN((IFERROR($D61-SUM($E61:CI61),0)),(IFERROR(CJ$4-SUM(CJ$5:CJ60),0)))</f>
        <v>0</v>
      </c>
      <c r="CL61" s="3">
        <f>MIN((IFERROR($D61-SUM($E61:CJ61),0)),(IFERROR(CK$4-SUM(CK$5:CK60),0)))</f>
        <v>0</v>
      </c>
      <c r="CM61" s="3">
        <f>MIN((IFERROR($D61-SUM($E61:CK61),0)),(IFERROR(CL$4-SUM(CL$5:CL60),0)))</f>
        <v>0</v>
      </c>
      <c r="CN61" s="3">
        <f>MIN((IFERROR($D61-SUM($E61:CL61),0)),(IFERROR(CM$4-SUM(CM$5:CM60),0)))</f>
        <v>0</v>
      </c>
      <c r="CO61" s="3">
        <f>MIN((IFERROR($D61-SUM($E61:CM61),0)),(IFERROR(CN$4-SUM(CN$5:CN60),0)))</f>
        <v>0</v>
      </c>
      <c r="CP61" s="3">
        <f>MIN((IFERROR($D61-SUM($E61:CN61),0)),(IFERROR(CO$4-SUM(CO$5:CO60),0)))</f>
        <v>0</v>
      </c>
      <c r="CQ61" s="3">
        <f>MIN((IFERROR($D61-SUM($E61:CO61),0)),(IFERROR(CP$4-SUM(CP$5:CP60),0)))</f>
        <v>0</v>
      </c>
      <c r="CR61" s="3">
        <f>MIN((IFERROR($D61-SUM($E61:CP61),0)),(IFERROR(CQ$4-SUM(CQ$5:CQ60),0)))</f>
        <v>0</v>
      </c>
      <c r="CS61" s="3">
        <f>MIN((IFERROR($D61-SUM($E61:CQ61),0)),(IFERROR(CR$4-SUM(CR$5:CR60),0)))</f>
        <v>0</v>
      </c>
      <c r="CT61" s="3">
        <f>MIN((IFERROR($D61-SUM($E61:CR61),0)),(IFERROR(CS$4-SUM(CS$5:CS60),0)))</f>
        <v>0</v>
      </c>
      <c r="CU61" s="3">
        <f>MIN((IFERROR($D61-SUM($E61:CS61),0)),(IFERROR(CT$4-SUM(CT$5:CT60),0)))</f>
        <v>0</v>
      </c>
      <c r="CV61" s="3">
        <f>MIN((IFERROR($D61-SUM($E61:CT61),0)),(IFERROR(CU$4-SUM(CU$5:CU60),0)))</f>
        <v>0</v>
      </c>
      <c r="CW61" s="3">
        <f>MIN((IFERROR($D61-SUM($E61:CU61),0)),(IFERROR(CV$4-SUM(CV$5:CV60),0)))</f>
        <v>0</v>
      </c>
      <c r="CX61" s="3">
        <f>MIN((IFERROR($D61-SUM($E61:CV61),0)),(IFERROR(CW$4-SUM(CW$5:CW60),0)))</f>
        <v>0</v>
      </c>
      <c r="CY61" s="3">
        <f>MIN((IFERROR($D61-SUM($E61:CW61),0)),(IFERROR(CX$4-SUM(CX$5:CX60),0)))</f>
        <v>0</v>
      </c>
      <c r="CZ61" s="3">
        <f>MIN((IFERROR($D61-SUM($E61:CX61),0)),(IFERROR(CY$4-SUM(CY$5:CY60),0)))</f>
        <v>0</v>
      </c>
      <c r="DA61" s="3">
        <f>MIN((IFERROR($D61-SUM($E61:CY61),0)),(IFERROR(CZ$4-SUM(CZ$5:CZ60),0)))</f>
        <v>0</v>
      </c>
    </row>
    <row r="62" spans="1:105" x14ac:dyDescent="0.25">
      <c r="A62" s="2">
        <f>ROW()-ROW(FIFO[[#Headers],[Ind]])</f>
        <v>57</v>
      </c>
      <c r="B62" s="10" t="str">
        <f t="array" ref="B62">IFERROR(INDEX(Register[Batch],SMALL(IF(Register[IN Token]=Token,Register[Batch],""),FIFO[[#This Row],[Ind]])),"")</f>
        <v/>
      </c>
      <c r="C62" s="50" t="str">
        <f>IFERROR(VLOOKUP(FIFO[[#This Row],[Batch]],Register[],9),"")</f>
        <v/>
      </c>
      <c r="D62" s="11" t="str">
        <f>IF(FIFO[[#This Row],[Batch]]&lt;&gt;"",IFERROR(VLOOKUP(FIFO[[#This Row],[Batch]],Register[],5),""),"")</f>
        <v/>
      </c>
      <c r="F62" s="3">
        <f>MIN((IFERROR($D62-SUM($E62:E62),0)),(IFERROR(F$4-SUM(F$5:F61),0)))</f>
        <v>0</v>
      </c>
      <c r="G62" s="3">
        <f>MIN((IFERROR($D62-SUM($E62:F62),0)),(IFERROR(G$4-SUM(G$5:G61),0)))</f>
        <v>0</v>
      </c>
      <c r="H62" s="3">
        <f>MIN((IFERROR($D62-SUM($E62:G62),0)),(IFERROR(H$4-SUM(H$5:H61),0)))</f>
        <v>0</v>
      </c>
      <c r="I62" s="3">
        <f>MIN((IFERROR($D62-SUM($E62:H62),0)),(IFERROR(I$4-SUM(I$5:I61),0)))</f>
        <v>0</v>
      </c>
      <c r="J62" s="3">
        <f>MIN((IFERROR($D62-SUM($E62:I62),0)),(IFERROR(J$4-SUM(J$5:J61),0)))</f>
        <v>0</v>
      </c>
      <c r="K62" s="3">
        <f>MIN((IFERROR($D62-SUM($E62:J62),0)),(IFERROR(K$4-SUM(K$5:K61),0)))</f>
        <v>0</v>
      </c>
      <c r="L62" s="3">
        <f>MIN((IFERROR($D62-SUM($E62:K62),0)),(IFERROR(L$4-SUM(L$5:L61),0)))</f>
        <v>0</v>
      </c>
      <c r="M62" s="3">
        <f>MIN((IFERROR($D62-SUM($E62:L62),0)),(IFERROR(M$4-SUM(M$5:M61),0)))</f>
        <v>0</v>
      </c>
      <c r="N62" s="3">
        <f>MIN((IFERROR($D62-SUM($E62:L62),0)),(IFERROR(M$4-SUM(M$5:M61),0)))</f>
        <v>0</v>
      </c>
      <c r="O62" s="3">
        <f>MIN((IFERROR($D62-SUM($E62:M62),0)),(IFERROR(N$4-SUM(N$5:N61),0)))</f>
        <v>0</v>
      </c>
      <c r="P62" s="3">
        <f>MIN((IFERROR($D62-SUM($E62:N62),0)),(IFERROR(O$4-SUM(O$5:O61),0)))</f>
        <v>0</v>
      </c>
      <c r="Q62" s="3">
        <f>MIN((IFERROR($D62-SUM($E62:O62),0)),(IFERROR(P$4-SUM(P$5:P61),0)))</f>
        <v>0</v>
      </c>
      <c r="R62" s="3">
        <f>MIN((IFERROR($D62-SUM($E62:P62),0)),(IFERROR(Q$4-SUM(Q$5:Q61),0)))</f>
        <v>0</v>
      </c>
      <c r="S62" s="3">
        <f>MIN((IFERROR($D62-SUM($E62:Q62),0)),(IFERROR(R$4-SUM(R$5:R61),0)))</f>
        <v>0</v>
      </c>
      <c r="T62" s="3">
        <f>MIN((IFERROR($D62-SUM($E62:R62),0)),(IFERROR(S$4-SUM(S$5:S61),0)))</f>
        <v>0</v>
      </c>
      <c r="U62" s="3">
        <f>MIN((IFERROR($D62-SUM($E62:S62),0)),(IFERROR(T$4-SUM(T$5:T61),0)))</f>
        <v>0</v>
      </c>
      <c r="V62" s="3">
        <f>MIN((IFERROR($D62-SUM($E62:T62),0)),(IFERROR(U$4-SUM(U$5:U61),0)))</f>
        <v>0</v>
      </c>
      <c r="W62" s="3">
        <f>MIN((IFERROR($D62-SUM($E62:U62),0)),(IFERROR(V$4-SUM(V$5:V61),0)))</f>
        <v>0</v>
      </c>
      <c r="X62" s="3">
        <f>MIN((IFERROR($D62-SUM($E62:V62),0)),(IFERROR(W$4-SUM(W$5:W61),0)))</f>
        <v>0</v>
      </c>
      <c r="Y62" s="3">
        <f>MIN((IFERROR($D62-SUM($E62:W62),0)),(IFERROR(X$4-SUM(X$5:X61),0)))</f>
        <v>0</v>
      </c>
      <c r="Z62" s="3">
        <f>MIN((IFERROR($D62-SUM($E62:X62),0)),(IFERROR(Y$4-SUM(Y$5:Y61),0)))</f>
        <v>0</v>
      </c>
      <c r="AA62" s="3">
        <f>MIN((IFERROR($D62-SUM($E62:Y62),0)),(IFERROR(Z$4-SUM(Z$5:Z61),0)))</f>
        <v>0</v>
      </c>
      <c r="AB62" s="3">
        <f>MIN((IFERROR($D62-SUM($E62:Z62),0)),(IFERROR(AA$4-SUM(AA$5:AA61),0)))</f>
        <v>0</v>
      </c>
      <c r="AC62" s="3">
        <f>MIN((IFERROR($D62-SUM($E62:AA62),0)),(IFERROR(AB$4-SUM(AB$5:AB61),0)))</f>
        <v>0</v>
      </c>
      <c r="AD62" s="3">
        <f>MIN((IFERROR($D62-SUM($E62:AB62),0)),(IFERROR(AC$4-SUM(AC$5:AC61),0)))</f>
        <v>0</v>
      </c>
      <c r="AE62" s="3">
        <f>MIN((IFERROR($D62-SUM($E62:AC62),0)),(IFERROR(AD$4-SUM(AD$5:AD61),0)))</f>
        <v>0</v>
      </c>
      <c r="AF62" s="3">
        <f>MIN((IFERROR($D62-SUM($E62:AD62),0)),(IFERROR(AE$4-SUM(AE$5:AE61),0)))</f>
        <v>0</v>
      </c>
      <c r="AG62" s="3">
        <f>MIN((IFERROR($D62-SUM($E62:AE62),0)),(IFERROR(AF$4-SUM(AF$5:AF61),0)))</f>
        <v>0</v>
      </c>
      <c r="AH62" s="3">
        <f>MIN((IFERROR($D62-SUM($E62:AF62),0)),(IFERROR(AG$4-SUM(AG$5:AG61),0)))</f>
        <v>0</v>
      </c>
      <c r="AI62" s="3">
        <f>MIN((IFERROR($D62-SUM($E62:AG62),0)),(IFERROR(AH$4-SUM(AH$5:AH61),0)))</f>
        <v>0</v>
      </c>
      <c r="AJ62" s="3">
        <f>MIN((IFERROR($D62-SUM($E62:AH62),0)),(IFERROR(AI$4-SUM(AI$5:AI61),0)))</f>
        <v>0</v>
      </c>
      <c r="AK62" s="3">
        <f>MIN((IFERROR($D62-SUM($E62:AI62),0)),(IFERROR(AJ$4-SUM(AJ$5:AJ61),0)))</f>
        <v>0</v>
      </c>
      <c r="AL62" s="3">
        <f>MIN((IFERROR($D62-SUM($E62:AJ62),0)),(IFERROR(AK$4-SUM(AK$5:AK61),0)))</f>
        <v>0</v>
      </c>
      <c r="AM62" s="3">
        <f>MIN((IFERROR($D62-SUM($E62:AK62),0)),(IFERROR(AL$4-SUM(AL$5:AL61),0)))</f>
        <v>0</v>
      </c>
      <c r="AN62" s="3">
        <f>MIN((IFERROR($D62-SUM($E62:AL62),0)),(IFERROR(AM$4-SUM(AM$5:AM61),0)))</f>
        <v>0</v>
      </c>
      <c r="AO62" s="3">
        <f>MIN((IFERROR($D62-SUM($E62:AM62),0)),(IFERROR(AN$4-SUM(AN$5:AN61),0)))</f>
        <v>0</v>
      </c>
      <c r="AP62" s="3">
        <f>MIN((IFERROR($D62-SUM($E62:AN62),0)),(IFERROR(AO$4-SUM(AO$5:AO61),0)))</f>
        <v>0</v>
      </c>
      <c r="AQ62" s="3">
        <f>MIN((IFERROR($D62-SUM($E62:AO62),0)),(IFERROR(AP$4-SUM(AP$5:AP61),0)))</f>
        <v>0</v>
      </c>
      <c r="AR62" s="3">
        <f>MIN((IFERROR($D62-SUM($E62:AP62),0)),(IFERROR(AQ$4-SUM(AQ$5:AQ61),0)))</f>
        <v>0</v>
      </c>
      <c r="AS62" s="3">
        <f>MIN((IFERROR($D62-SUM($E62:AQ62),0)),(IFERROR(AR$4-SUM(AR$5:AR61),0)))</f>
        <v>0</v>
      </c>
      <c r="AT62" s="3">
        <f>MIN((IFERROR($D62-SUM($E62:AR62),0)),(IFERROR(AS$4-SUM(AS$5:AS61),0)))</f>
        <v>0</v>
      </c>
      <c r="AU62" s="3">
        <f>MIN((IFERROR($D62-SUM($E62:AS62),0)),(IFERROR(AT$4-SUM(AT$5:AT61),0)))</f>
        <v>0</v>
      </c>
      <c r="AV62" s="3">
        <f>MIN((IFERROR($D62-SUM($E62:AT62),0)),(IFERROR(AU$4-SUM(AU$5:AU61),0)))</f>
        <v>0</v>
      </c>
      <c r="AW62" s="3">
        <f>MIN((IFERROR($D62-SUM($E62:AU62),0)),(IFERROR(AV$4-SUM(AV$5:AV61),0)))</f>
        <v>0</v>
      </c>
      <c r="AX62" s="3">
        <f>MIN((IFERROR($D62-SUM($E62:AV62),0)),(IFERROR(AW$4-SUM(AW$5:AW61),0)))</f>
        <v>0</v>
      </c>
      <c r="AY62" s="3">
        <f>MIN((IFERROR($D62-SUM($E62:AW62),0)),(IFERROR(AX$4-SUM(AX$5:AX61),0)))</f>
        <v>0</v>
      </c>
      <c r="AZ62" s="3">
        <f>MIN((IFERROR($D62-SUM($E62:AX62),0)),(IFERROR(AY$4-SUM(AY$5:AY61),0)))</f>
        <v>0</v>
      </c>
      <c r="BA62" s="3">
        <f>MIN((IFERROR($D62-SUM($E62:AY62),0)),(IFERROR(AZ$4-SUM(AZ$5:AZ61),0)))</f>
        <v>0</v>
      </c>
      <c r="BB62" s="3">
        <f>MIN((IFERROR($D62-SUM($E62:AZ62),0)),(IFERROR(BA$4-SUM(BA$5:BA61),0)))</f>
        <v>0</v>
      </c>
      <c r="BC62" s="3">
        <f>MIN((IFERROR($D62-SUM($E62:BA62),0)),(IFERROR(BB$4-SUM(BB$5:BB61),0)))</f>
        <v>0</v>
      </c>
      <c r="BD62" s="3">
        <f>MIN((IFERROR($D62-SUM($E62:BB62),0)),(IFERROR(BC$4-SUM(BC$5:BC61),0)))</f>
        <v>0</v>
      </c>
      <c r="BE62" s="3">
        <f>MIN((IFERROR($D62-SUM($E62:BC62),0)),(IFERROR(BD$4-SUM(BD$5:BD61),0)))</f>
        <v>0</v>
      </c>
      <c r="BF62" s="3">
        <f>MIN((IFERROR($D62-SUM($E62:BD62),0)),(IFERROR(BE$4-SUM(BE$5:BE61),0)))</f>
        <v>0</v>
      </c>
      <c r="BG62" s="3">
        <f>MIN((IFERROR($D62-SUM($E62:BE62),0)),(IFERROR(BF$4-SUM(BF$5:BF61),0)))</f>
        <v>0</v>
      </c>
      <c r="BH62" s="3">
        <f>MIN((IFERROR($D62-SUM($E62:BF62),0)),(IFERROR(BG$4-SUM(BG$5:BG61),0)))</f>
        <v>0</v>
      </c>
      <c r="BI62" s="3">
        <f>MIN((IFERROR($D62-SUM($E62:BG62),0)),(IFERROR(BH$4-SUM(BH$5:BH61),0)))</f>
        <v>0</v>
      </c>
      <c r="BJ62" s="3">
        <f>MIN((IFERROR($D62-SUM($E62:BH62),0)),(IFERROR(BI$4-SUM(BI$5:BI61),0)))</f>
        <v>0</v>
      </c>
      <c r="BK62" s="3">
        <f>MIN((IFERROR($D62-SUM($E62:BI62),0)),(IFERROR(BJ$4-SUM(BJ$5:BJ61),0)))</f>
        <v>0</v>
      </c>
      <c r="BL62" s="3">
        <f>MIN((IFERROR($D62-SUM($E62:BJ62),0)),(IFERROR(BK$4-SUM(BK$5:BK61),0)))</f>
        <v>0</v>
      </c>
      <c r="BM62" s="3">
        <f>MIN((IFERROR($D62-SUM($E62:BK62),0)),(IFERROR(BL$4-SUM(BL$5:BL61),0)))</f>
        <v>0</v>
      </c>
      <c r="BN62" s="3">
        <f>MIN((IFERROR($D62-SUM($E62:BL62),0)),(IFERROR(BM$4-SUM(BM$5:BM61),0)))</f>
        <v>0</v>
      </c>
      <c r="BO62" s="3">
        <f>MIN((IFERROR($D62-SUM($E62:BM62),0)),(IFERROR(BN$4-SUM(BN$5:BN61),0)))</f>
        <v>0</v>
      </c>
      <c r="BP62" s="3">
        <f>MIN((IFERROR($D62-SUM($E62:BN62),0)),(IFERROR(BO$4-SUM(BO$5:BO61),0)))</f>
        <v>0</v>
      </c>
      <c r="BQ62" s="3">
        <f>MIN((IFERROR($D62-SUM($E62:BO62),0)),(IFERROR(BP$4-SUM(BP$5:BP61),0)))</f>
        <v>0</v>
      </c>
      <c r="BR62" s="3">
        <f>MIN((IFERROR($D62-SUM($E62:BP62),0)),(IFERROR(BQ$4-SUM(BQ$5:BQ61),0)))</f>
        <v>0</v>
      </c>
      <c r="BS62" s="3">
        <f>MIN((IFERROR($D62-SUM($E62:BQ62),0)),(IFERROR(BR$4-SUM(BR$5:BR61),0)))</f>
        <v>0</v>
      </c>
      <c r="BT62" s="3">
        <f>MIN((IFERROR($D62-SUM($E62:BR62),0)),(IFERROR(BS$4-SUM(BS$5:BS61),0)))</f>
        <v>0</v>
      </c>
      <c r="BU62" s="3">
        <f>MIN((IFERROR($D62-SUM($E62:BS62),0)),(IFERROR(BT$4-SUM(BT$5:BT61),0)))</f>
        <v>0</v>
      </c>
      <c r="BV62" s="3">
        <f>MIN((IFERROR($D62-SUM($E62:BT62),0)),(IFERROR(BU$4-SUM(BU$5:BU61),0)))</f>
        <v>0</v>
      </c>
      <c r="BW62" s="3">
        <f>MIN((IFERROR($D62-SUM($E62:BU62),0)),(IFERROR(BV$4-SUM(BV$5:BV61),0)))</f>
        <v>0</v>
      </c>
      <c r="BX62" s="3">
        <f>MIN((IFERROR($D62-SUM($E62:BV62),0)),(IFERROR(BW$4-SUM(BW$5:BW61),0)))</f>
        <v>0</v>
      </c>
      <c r="BY62" s="3">
        <f>MIN((IFERROR($D62-SUM($E62:BW62),0)),(IFERROR(BX$4-SUM(BX$5:BX61),0)))</f>
        <v>0</v>
      </c>
      <c r="BZ62" s="3">
        <f>MIN((IFERROR($D62-SUM($E62:BX62),0)),(IFERROR(BY$4-SUM(BY$5:BY61),0)))</f>
        <v>0</v>
      </c>
      <c r="CA62" s="3">
        <f>MIN((IFERROR($D62-SUM($E62:BY62),0)),(IFERROR(BZ$4-SUM(BZ$5:BZ61),0)))</f>
        <v>0</v>
      </c>
      <c r="CB62" s="3">
        <f>MIN((IFERROR($D62-SUM($E62:BZ62),0)),(IFERROR(CA$4-SUM(CA$5:CA61),0)))</f>
        <v>0</v>
      </c>
      <c r="CC62" s="3">
        <f>MIN((IFERROR($D62-SUM($E62:CA62),0)),(IFERROR(CB$4-SUM(CB$5:CB61),0)))</f>
        <v>0</v>
      </c>
      <c r="CD62" s="3">
        <f>MIN((IFERROR($D62-SUM($E62:CB62),0)),(IFERROR(CC$4-SUM(CC$5:CC61),0)))</f>
        <v>0</v>
      </c>
      <c r="CE62" s="3">
        <f>MIN((IFERROR($D62-SUM($E62:CC62),0)),(IFERROR(CD$4-SUM(CD$5:CD61),0)))</f>
        <v>0</v>
      </c>
      <c r="CF62" s="3">
        <f>MIN((IFERROR($D62-SUM($E62:CD62),0)),(IFERROR(CE$4-SUM(CE$5:CE61),0)))</f>
        <v>0</v>
      </c>
      <c r="CG62" s="3">
        <f>MIN((IFERROR($D62-SUM($E62:CE62),0)),(IFERROR(CF$4-SUM(CF$5:CF61),0)))</f>
        <v>0</v>
      </c>
      <c r="CH62" s="3">
        <f>MIN((IFERROR($D62-SUM($E62:CF62),0)),(IFERROR(CG$4-SUM(CG$5:CG61),0)))</f>
        <v>0</v>
      </c>
      <c r="CI62" s="3">
        <f>MIN((IFERROR($D62-SUM($E62:CG62),0)),(IFERROR(CH$4-SUM(CH$5:CH61),0)))</f>
        <v>0</v>
      </c>
      <c r="CJ62" s="3">
        <f>MIN((IFERROR($D62-SUM($E62:CH62),0)),(IFERROR(CI$4-SUM(CI$5:CI61),0)))</f>
        <v>0</v>
      </c>
      <c r="CK62" s="3">
        <f>MIN((IFERROR($D62-SUM($E62:CI62),0)),(IFERROR(CJ$4-SUM(CJ$5:CJ61),0)))</f>
        <v>0</v>
      </c>
      <c r="CL62" s="3">
        <f>MIN((IFERROR($D62-SUM($E62:CJ62),0)),(IFERROR(CK$4-SUM(CK$5:CK61),0)))</f>
        <v>0</v>
      </c>
      <c r="CM62" s="3">
        <f>MIN((IFERROR($D62-SUM($E62:CK62),0)),(IFERROR(CL$4-SUM(CL$5:CL61),0)))</f>
        <v>0</v>
      </c>
      <c r="CN62" s="3">
        <f>MIN((IFERROR($D62-SUM($E62:CL62),0)),(IFERROR(CM$4-SUM(CM$5:CM61),0)))</f>
        <v>0</v>
      </c>
      <c r="CO62" s="3">
        <f>MIN((IFERROR($D62-SUM($E62:CM62),0)),(IFERROR(CN$4-SUM(CN$5:CN61),0)))</f>
        <v>0</v>
      </c>
      <c r="CP62" s="3">
        <f>MIN((IFERROR($D62-SUM($E62:CN62),0)),(IFERROR(CO$4-SUM(CO$5:CO61),0)))</f>
        <v>0</v>
      </c>
      <c r="CQ62" s="3">
        <f>MIN((IFERROR($D62-SUM($E62:CO62),0)),(IFERROR(CP$4-SUM(CP$5:CP61),0)))</f>
        <v>0</v>
      </c>
      <c r="CR62" s="3">
        <f>MIN((IFERROR($D62-SUM($E62:CP62),0)),(IFERROR(CQ$4-SUM(CQ$5:CQ61),0)))</f>
        <v>0</v>
      </c>
      <c r="CS62" s="3">
        <f>MIN((IFERROR($D62-SUM($E62:CQ62),0)),(IFERROR(CR$4-SUM(CR$5:CR61),0)))</f>
        <v>0</v>
      </c>
      <c r="CT62" s="3">
        <f>MIN((IFERROR($D62-SUM($E62:CR62),0)),(IFERROR(CS$4-SUM(CS$5:CS61),0)))</f>
        <v>0</v>
      </c>
      <c r="CU62" s="3">
        <f>MIN((IFERROR($D62-SUM($E62:CS62),0)),(IFERROR(CT$4-SUM(CT$5:CT61),0)))</f>
        <v>0</v>
      </c>
      <c r="CV62" s="3">
        <f>MIN((IFERROR($D62-SUM($E62:CT62),0)),(IFERROR(CU$4-SUM(CU$5:CU61),0)))</f>
        <v>0</v>
      </c>
      <c r="CW62" s="3">
        <f>MIN((IFERROR($D62-SUM($E62:CU62),0)),(IFERROR(CV$4-SUM(CV$5:CV61),0)))</f>
        <v>0</v>
      </c>
      <c r="CX62" s="3">
        <f>MIN((IFERROR($D62-SUM($E62:CV62),0)),(IFERROR(CW$4-SUM(CW$5:CW61),0)))</f>
        <v>0</v>
      </c>
      <c r="CY62" s="3">
        <f>MIN((IFERROR($D62-SUM($E62:CW62),0)),(IFERROR(CX$4-SUM(CX$5:CX61),0)))</f>
        <v>0</v>
      </c>
      <c r="CZ62" s="3">
        <f>MIN((IFERROR($D62-SUM($E62:CX62),0)),(IFERROR(CY$4-SUM(CY$5:CY61),0)))</f>
        <v>0</v>
      </c>
      <c r="DA62" s="3">
        <f>MIN((IFERROR($D62-SUM($E62:CY62),0)),(IFERROR(CZ$4-SUM(CZ$5:CZ61),0)))</f>
        <v>0</v>
      </c>
    </row>
    <row r="63" spans="1:105" x14ac:dyDescent="0.25">
      <c r="A63" s="2">
        <f>ROW()-ROW(FIFO[[#Headers],[Ind]])</f>
        <v>58</v>
      </c>
      <c r="B63" s="10" t="str">
        <f t="array" ref="B63">IFERROR(INDEX(Register[Batch],SMALL(IF(Register[IN Token]=Token,Register[Batch],""),FIFO[[#This Row],[Ind]])),"")</f>
        <v/>
      </c>
      <c r="C63" s="50" t="str">
        <f>IFERROR(VLOOKUP(FIFO[[#This Row],[Batch]],Register[],9),"")</f>
        <v/>
      </c>
      <c r="D63" s="11" t="str">
        <f>IF(FIFO[[#This Row],[Batch]]&lt;&gt;"",IFERROR(VLOOKUP(FIFO[[#This Row],[Batch]],Register[],5),""),"")</f>
        <v/>
      </c>
      <c r="F63" s="3">
        <f>MIN((IFERROR($D63-SUM($E63:E63),0)),(IFERROR(F$4-SUM(F$5:F62),0)))</f>
        <v>0</v>
      </c>
      <c r="G63" s="3">
        <f>MIN((IFERROR($D63-SUM($E63:F63),0)),(IFERROR(G$4-SUM(G$5:G62),0)))</f>
        <v>0</v>
      </c>
      <c r="H63" s="3">
        <f>MIN((IFERROR($D63-SUM($E63:G63),0)),(IFERROR(H$4-SUM(H$5:H62),0)))</f>
        <v>0</v>
      </c>
      <c r="I63" s="3">
        <f>MIN((IFERROR($D63-SUM($E63:H63),0)),(IFERROR(I$4-SUM(I$5:I62),0)))</f>
        <v>0</v>
      </c>
      <c r="J63" s="3">
        <f>MIN((IFERROR($D63-SUM($E63:I63),0)),(IFERROR(J$4-SUM(J$5:J62),0)))</f>
        <v>0</v>
      </c>
      <c r="K63" s="3">
        <f>MIN((IFERROR($D63-SUM($E63:J63),0)),(IFERROR(K$4-SUM(K$5:K62),0)))</f>
        <v>0</v>
      </c>
      <c r="L63" s="3">
        <f>MIN((IFERROR($D63-SUM($E63:K63),0)),(IFERROR(L$4-SUM(L$5:L62),0)))</f>
        <v>0</v>
      </c>
      <c r="M63" s="3">
        <f>MIN((IFERROR($D63-SUM($E63:L63),0)),(IFERROR(M$4-SUM(M$5:M62),0)))</f>
        <v>0</v>
      </c>
      <c r="N63" s="3">
        <f>MIN((IFERROR($D63-SUM($E63:L63),0)),(IFERROR(M$4-SUM(M$5:M62),0)))</f>
        <v>0</v>
      </c>
      <c r="O63" s="3">
        <f>MIN((IFERROR($D63-SUM($E63:M63),0)),(IFERROR(N$4-SUM(N$5:N62),0)))</f>
        <v>0</v>
      </c>
      <c r="P63" s="3">
        <f>MIN((IFERROR($D63-SUM($E63:N63),0)),(IFERROR(O$4-SUM(O$5:O62),0)))</f>
        <v>0</v>
      </c>
      <c r="Q63" s="3">
        <f>MIN((IFERROR($D63-SUM($E63:O63),0)),(IFERROR(P$4-SUM(P$5:P62),0)))</f>
        <v>0</v>
      </c>
      <c r="R63" s="3">
        <f>MIN((IFERROR($D63-SUM($E63:P63),0)),(IFERROR(Q$4-SUM(Q$5:Q62),0)))</f>
        <v>0</v>
      </c>
      <c r="S63" s="3">
        <f>MIN((IFERROR($D63-SUM($E63:Q63),0)),(IFERROR(R$4-SUM(R$5:R62),0)))</f>
        <v>0</v>
      </c>
      <c r="T63" s="3">
        <f>MIN((IFERROR($D63-SUM($E63:R63),0)),(IFERROR(S$4-SUM(S$5:S62),0)))</f>
        <v>0</v>
      </c>
      <c r="U63" s="3">
        <f>MIN((IFERROR($D63-SUM($E63:S63),0)),(IFERROR(T$4-SUM(T$5:T62),0)))</f>
        <v>0</v>
      </c>
      <c r="V63" s="3">
        <f>MIN((IFERROR($D63-SUM($E63:T63),0)),(IFERROR(U$4-SUM(U$5:U62),0)))</f>
        <v>0</v>
      </c>
      <c r="W63" s="3">
        <f>MIN((IFERROR($D63-SUM($E63:U63),0)),(IFERROR(V$4-SUM(V$5:V62),0)))</f>
        <v>0</v>
      </c>
      <c r="X63" s="3">
        <f>MIN((IFERROR($D63-SUM($E63:V63),0)),(IFERROR(W$4-SUM(W$5:W62),0)))</f>
        <v>0</v>
      </c>
      <c r="Y63" s="3">
        <f>MIN((IFERROR($D63-SUM($E63:W63),0)),(IFERROR(X$4-SUM(X$5:X62),0)))</f>
        <v>0</v>
      </c>
      <c r="Z63" s="3">
        <f>MIN((IFERROR($D63-SUM($E63:X63),0)),(IFERROR(Y$4-SUM(Y$5:Y62),0)))</f>
        <v>0</v>
      </c>
      <c r="AA63" s="3">
        <f>MIN((IFERROR($D63-SUM($E63:Y63),0)),(IFERROR(Z$4-SUM(Z$5:Z62),0)))</f>
        <v>0</v>
      </c>
      <c r="AB63" s="3">
        <f>MIN((IFERROR($D63-SUM($E63:Z63),0)),(IFERROR(AA$4-SUM(AA$5:AA62),0)))</f>
        <v>0</v>
      </c>
      <c r="AC63" s="3">
        <f>MIN((IFERROR($D63-SUM($E63:AA63),0)),(IFERROR(AB$4-SUM(AB$5:AB62),0)))</f>
        <v>0</v>
      </c>
      <c r="AD63" s="3">
        <f>MIN((IFERROR($D63-SUM($E63:AB63),0)),(IFERROR(AC$4-SUM(AC$5:AC62),0)))</f>
        <v>0</v>
      </c>
      <c r="AE63" s="3">
        <f>MIN((IFERROR($D63-SUM($E63:AC63),0)),(IFERROR(AD$4-SUM(AD$5:AD62),0)))</f>
        <v>0</v>
      </c>
      <c r="AF63" s="3">
        <f>MIN((IFERROR($D63-SUM($E63:AD63),0)),(IFERROR(AE$4-SUM(AE$5:AE62),0)))</f>
        <v>0</v>
      </c>
      <c r="AG63" s="3">
        <f>MIN((IFERROR($D63-SUM($E63:AE63),0)),(IFERROR(AF$4-SUM(AF$5:AF62),0)))</f>
        <v>0</v>
      </c>
      <c r="AH63" s="3">
        <f>MIN((IFERROR($D63-SUM($E63:AF63),0)),(IFERROR(AG$4-SUM(AG$5:AG62),0)))</f>
        <v>0</v>
      </c>
      <c r="AI63" s="3">
        <f>MIN((IFERROR($D63-SUM($E63:AG63),0)),(IFERROR(AH$4-SUM(AH$5:AH62),0)))</f>
        <v>0</v>
      </c>
      <c r="AJ63" s="3">
        <f>MIN((IFERROR($D63-SUM($E63:AH63),0)),(IFERROR(AI$4-SUM(AI$5:AI62),0)))</f>
        <v>0</v>
      </c>
      <c r="AK63" s="3">
        <f>MIN((IFERROR($D63-SUM($E63:AI63),0)),(IFERROR(AJ$4-SUM(AJ$5:AJ62),0)))</f>
        <v>0</v>
      </c>
      <c r="AL63" s="3">
        <f>MIN((IFERROR($D63-SUM($E63:AJ63),0)),(IFERROR(AK$4-SUM(AK$5:AK62),0)))</f>
        <v>0</v>
      </c>
      <c r="AM63" s="3">
        <f>MIN((IFERROR($D63-SUM($E63:AK63),0)),(IFERROR(AL$4-SUM(AL$5:AL62),0)))</f>
        <v>0</v>
      </c>
      <c r="AN63" s="3">
        <f>MIN((IFERROR($D63-SUM($E63:AL63),0)),(IFERROR(AM$4-SUM(AM$5:AM62),0)))</f>
        <v>0</v>
      </c>
      <c r="AO63" s="3">
        <f>MIN((IFERROR($D63-SUM($E63:AM63),0)),(IFERROR(AN$4-SUM(AN$5:AN62),0)))</f>
        <v>0</v>
      </c>
      <c r="AP63" s="3">
        <f>MIN((IFERROR($D63-SUM($E63:AN63),0)),(IFERROR(AO$4-SUM(AO$5:AO62),0)))</f>
        <v>0</v>
      </c>
      <c r="AQ63" s="3">
        <f>MIN((IFERROR($D63-SUM($E63:AO63),0)),(IFERROR(AP$4-SUM(AP$5:AP62),0)))</f>
        <v>0</v>
      </c>
      <c r="AR63" s="3">
        <f>MIN((IFERROR($D63-SUM($E63:AP63),0)),(IFERROR(AQ$4-SUM(AQ$5:AQ62),0)))</f>
        <v>0</v>
      </c>
      <c r="AS63" s="3">
        <f>MIN((IFERROR($D63-SUM($E63:AQ63),0)),(IFERROR(AR$4-SUM(AR$5:AR62),0)))</f>
        <v>0</v>
      </c>
      <c r="AT63" s="3">
        <f>MIN((IFERROR($D63-SUM($E63:AR63),0)),(IFERROR(AS$4-SUM(AS$5:AS62),0)))</f>
        <v>0</v>
      </c>
      <c r="AU63" s="3">
        <f>MIN((IFERROR($D63-SUM($E63:AS63),0)),(IFERROR(AT$4-SUM(AT$5:AT62),0)))</f>
        <v>0</v>
      </c>
      <c r="AV63" s="3">
        <f>MIN((IFERROR($D63-SUM($E63:AT63),0)),(IFERROR(AU$4-SUM(AU$5:AU62),0)))</f>
        <v>0</v>
      </c>
      <c r="AW63" s="3">
        <f>MIN((IFERROR($D63-SUM($E63:AU63),0)),(IFERROR(AV$4-SUM(AV$5:AV62),0)))</f>
        <v>0</v>
      </c>
      <c r="AX63" s="3">
        <f>MIN((IFERROR($D63-SUM($E63:AV63),0)),(IFERROR(AW$4-SUM(AW$5:AW62),0)))</f>
        <v>0</v>
      </c>
      <c r="AY63" s="3">
        <f>MIN((IFERROR($D63-SUM($E63:AW63),0)),(IFERROR(AX$4-SUM(AX$5:AX62),0)))</f>
        <v>0</v>
      </c>
      <c r="AZ63" s="3">
        <f>MIN((IFERROR($D63-SUM($E63:AX63),0)),(IFERROR(AY$4-SUM(AY$5:AY62),0)))</f>
        <v>0</v>
      </c>
      <c r="BA63" s="3">
        <f>MIN((IFERROR($D63-SUM($E63:AY63),0)),(IFERROR(AZ$4-SUM(AZ$5:AZ62),0)))</f>
        <v>0</v>
      </c>
      <c r="BB63" s="3">
        <f>MIN((IFERROR($D63-SUM($E63:AZ63),0)),(IFERROR(BA$4-SUM(BA$5:BA62),0)))</f>
        <v>0</v>
      </c>
      <c r="BC63" s="3">
        <f>MIN((IFERROR($D63-SUM($E63:BA63),0)),(IFERROR(BB$4-SUM(BB$5:BB62),0)))</f>
        <v>0</v>
      </c>
      <c r="BD63" s="3">
        <f>MIN((IFERROR($D63-SUM($E63:BB63),0)),(IFERROR(BC$4-SUM(BC$5:BC62),0)))</f>
        <v>0</v>
      </c>
      <c r="BE63" s="3">
        <f>MIN((IFERROR($D63-SUM($E63:BC63),0)),(IFERROR(BD$4-SUM(BD$5:BD62),0)))</f>
        <v>0</v>
      </c>
      <c r="BF63" s="3">
        <f>MIN((IFERROR($D63-SUM($E63:BD63),0)),(IFERROR(BE$4-SUM(BE$5:BE62),0)))</f>
        <v>0</v>
      </c>
      <c r="BG63" s="3">
        <f>MIN((IFERROR($D63-SUM($E63:BE63),0)),(IFERROR(BF$4-SUM(BF$5:BF62),0)))</f>
        <v>0</v>
      </c>
      <c r="BH63" s="3">
        <f>MIN((IFERROR($D63-SUM($E63:BF63),0)),(IFERROR(BG$4-SUM(BG$5:BG62),0)))</f>
        <v>0</v>
      </c>
      <c r="BI63" s="3">
        <f>MIN((IFERROR($D63-SUM($E63:BG63),0)),(IFERROR(BH$4-SUM(BH$5:BH62),0)))</f>
        <v>0</v>
      </c>
      <c r="BJ63" s="3">
        <f>MIN((IFERROR($D63-SUM($E63:BH63),0)),(IFERROR(BI$4-SUM(BI$5:BI62),0)))</f>
        <v>0</v>
      </c>
      <c r="BK63" s="3">
        <f>MIN((IFERROR($D63-SUM($E63:BI63),0)),(IFERROR(BJ$4-SUM(BJ$5:BJ62),0)))</f>
        <v>0</v>
      </c>
      <c r="BL63" s="3">
        <f>MIN((IFERROR($D63-SUM($E63:BJ63),0)),(IFERROR(BK$4-SUM(BK$5:BK62),0)))</f>
        <v>0</v>
      </c>
      <c r="BM63" s="3">
        <f>MIN((IFERROR($D63-SUM($E63:BK63),0)),(IFERROR(BL$4-SUM(BL$5:BL62),0)))</f>
        <v>0</v>
      </c>
      <c r="BN63" s="3">
        <f>MIN((IFERROR($D63-SUM($E63:BL63),0)),(IFERROR(BM$4-SUM(BM$5:BM62),0)))</f>
        <v>0</v>
      </c>
      <c r="BO63" s="3">
        <f>MIN((IFERROR($D63-SUM($E63:BM63),0)),(IFERROR(BN$4-SUM(BN$5:BN62),0)))</f>
        <v>0</v>
      </c>
      <c r="BP63" s="3">
        <f>MIN((IFERROR($D63-SUM($E63:BN63),0)),(IFERROR(BO$4-SUM(BO$5:BO62),0)))</f>
        <v>0</v>
      </c>
      <c r="BQ63" s="3">
        <f>MIN((IFERROR($D63-SUM($E63:BO63),0)),(IFERROR(BP$4-SUM(BP$5:BP62),0)))</f>
        <v>0</v>
      </c>
      <c r="BR63" s="3">
        <f>MIN((IFERROR($D63-SUM($E63:BP63),0)),(IFERROR(BQ$4-SUM(BQ$5:BQ62),0)))</f>
        <v>0</v>
      </c>
      <c r="BS63" s="3">
        <f>MIN((IFERROR($D63-SUM($E63:BQ63),0)),(IFERROR(BR$4-SUM(BR$5:BR62),0)))</f>
        <v>0</v>
      </c>
      <c r="BT63" s="3">
        <f>MIN((IFERROR($D63-SUM($E63:BR63),0)),(IFERROR(BS$4-SUM(BS$5:BS62),0)))</f>
        <v>0</v>
      </c>
      <c r="BU63" s="3">
        <f>MIN((IFERROR($D63-SUM($E63:BS63),0)),(IFERROR(BT$4-SUM(BT$5:BT62),0)))</f>
        <v>0</v>
      </c>
      <c r="BV63" s="3">
        <f>MIN((IFERROR($D63-SUM($E63:BT63),0)),(IFERROR(BU$4-SUM(BU$5:BU62),0)))</f>
        <v>0</v>
      </c>
      <c r="BW63" s="3">
        <f>MIN((IFERROR($D63-SUM($E63:BU63),0)),(IFERROR(BV$4-SUM(BV$5:BV62),0)))</f>
        <v>0</v>
      </c>
      <c r="BX63" s="3">
        <f>MIN((IFERROR($D63-SUM($E63:BV63),0)),(IFERROR(BW$4-SUM(BW$5:BW62),0)))</f>
        <v>0</v>
      </c>
      <c r="BY63" s="3">
        <f>MIN((IFERROR($D63-SUM($E63:BW63),0)),(IFERROR(BX$4-SUM(BX$5:BX62),0)))</f>
        <v>0</v>
      </c>
      <c r="BZ63" s="3">
        <f>MIN((IFERROR($D63-SUM($E63:BX63),0)),(IFERROR(BY$4-SUM(BY$5:BY62),0)))</f>
        <v>0</v>
      </c>
      <c r="CA63" s="3">
        <f>MIN((IFERROR($D63-SUM($E63:BY63),0)),(IFERROR(BZ$4-SUM(BZ$5:BZ62),0)))</f>
        <v>0</v>
      </c>
      <c r="CB63" s="3">
        <f>MIN((IFERROR($D63-SUM($E63:BZ63),0)),(IFERROR(CA$4-SUM(CA$5:CA62),0)))</f>
        <v>0</v>
      </c>
      <c r="CC63" s="3">
        <f>MIN((IFERROR($D63-SUM($E63:CA63),0)),(IFERROR(CB$4-SUM(CB$5:CB62),0)))</f>
        <v>0</v>
      </c>
      <c r="CD63" s="3">
        <f>MIN((IFERROR($D63-SUM($E63:CB63),0)),(IFERROR(CC$4-SUM(CC$5:CC62),0)))</f>
        <v>0</v>
      </c>
      <c r="CE63" s="3">
        <f>MIN((IFERROR($D63-SUM($E63:CC63),0)),(IFERROR(CD$4-SUM(CD$5:CD62),0)))</f>
        <v>0</v>
      </c>
      <c r="CF63" s="3">
        <f>MIN((IFERROR($D63-SUM($E63:CD63),0)),(IFERROR(CE$4-SUM(CE$5:CE62),0)))</f>
        <v>0</v>
      </c>
      <c r="CG63" s="3">
        <f>MIN((IFERROR($D63-SUM($E63:CE63),0)),(IFERROR(CF$4-SUM(CF$5:CF62),0)))</f>
        <v>0</v>
      </c>
      <c r="CH63" s="3">
        <f>MIN((IFERROR($D63-SUM($E63:CF63),0)),(IFERROR(CG$4-SUM(CG$5:CG62),0)))</f>
        <v>0</v>
      </c>
      <c r="CI63" s="3">
        <f>MIN((IFERROR($D63-SUM($E63:CG63),0)),(IFERROR(CH$4-SUM(CH$5:CH62),0)))</f>
        <v>0</v>
      </c>
      <c r="CJ63" s="3">
        <f>MIN((IFERROR($D63-SUM($E63:CH63),0)),(IFERROR(CI$4-SUM(CI$5:CI62),0)))</f>
        <v>0</v>
      </c>
      <c r="CK63" s="3">
        <f>MIN((IFERROR($D63-SUM($E63:CI63),0)),(IFERROR(CJ$4-SUM(CJ$5:CJ62),0)))</f>
        <v>0</v>
      </c>
      <c r="CL63" s="3">
        <f>MIN((IFERROR($D63-SUM($E63:CJ63),0)),(IFERROR(CK$4-SUM(CK$5:CK62),0)))</f>
        <v>0</v>
      </c>
      <c r="CM63" s="3">
        <f>MIN((IFERROR($D63-SUM($E63:CK63),0)),(IFERROR(CL$4-SUM(CL$5:CL62),0)))</f>
        <v>0</v>
      </c>
      <c r="CN63" s="3">
        <f>MIN((IFERROR($D63-SUM($E63:CL63),0)),(IFERROR(CM$4-SUM(CM$5:CM62),0)))</f>
        <v>0</v>
      </c>
      <c r="CO63" s="3">
        <f>MIN((IFERROR($D63-SUM($E63:CM63),0)),(IFERROR(CN$4-SUM(CN$5:CN62),0)))</f>
        <v>0</v>
      </c>
      <c r="CP63" s="3">
        <f>MIN((IFERROR($D63-SUM($E63:CN63),0)),(IFERROR(CO$4-SUM(CO$5:CO62),0)))</f>
        <v>0</v>
      </c>
      <c r="CQ63" s="3">
        <f>MIN((IFERROR($D63-SUM($E63:CO63),0)),(IFERROR(CP$4-SUM(CP$5:CP62),0)))</f>
        <v>0</v>
      </c>
      <c r="CR63" s="3">
        <f>MIN((IFERROR($D63-SUM($E63:CP63),0)),(IFERROR(CQ$4-SUM(CQ$5:CQ62),0)))</f>
        <v>0</v>
      </c>
      <c r="CS63" s="3">
        <f>MIN((IFERROR($D63-SUM($E63:CQ63),0)),(IFERROR(CR$4-SUM(CR$5:CR62),0)))</f>
        <v>0</v>
      </c>
      <c r="CT63" s="3">
        <f>MIN((IFERROR($D63-SUM($E63:CR63),0)),(IFERROR(CS$4-SUM(CS$5:CS62),0)))</f>
        <v>0</v>
      </c>
      <c r="CU63" s="3">
        <f>MIN((IFERROR($D63-SUM($E63:CS63),0)),(IFERROR(CT$4-SUM(CT$5:CT62),0)))</f>
        <v>0</v>
      </c>
      <c r="CV63" s="3">
        <f>MIN((IFERROR($D63-SUM($E63:CT63),0)),(IFERROR(CU$4-SUM(CU$5:CU62),0)))</f>
        <v>0</v>
      </c>
      <c r="CW63" s="3">
        <f>MIN((IFERROR($D63-SUM($E63:CU63),0)),(IFERROR(CV$4-SUM(CV$5:CV62),0)))</f>
        <v>0</v>
      </c>
      <c r="CX63" s="3">
        <f>MIN((IFERROR($D63-SUM($E63:CV63),0)),(IFERROR(CW$4-SUM(CW$5:CW62),0)))</f>
        <v>0</v>
      </c>
      <c r="CY63" s="3">
        <f>MIN((IFERROR($D63-SUM($E63:CW63),0)),(IFERROR(CX$4-SUM(CX$5:CX62),0)))</f>
        <v>0</v>
      </c>
      <c r="CZ63" s="3">
        <f>MIN((IFERROR($D63-SUM($E63:CX63),0)),(IFERROR(CY$4-SUM(CY$5:CY62),0)))</f>
        <v>0</v>
      </c>
      <c r="DA63" s="3">
        <f>MIN((IFERROR($D63-SUM($E63:CY63),0)),(IFERROR(CZ$4-SUM(CZ$5:CZ62),0)))</f>
        <v>0</v>
      </c>
    </row>
    <row r="64" spans="1:105" x14ac:dyDescent="0.25">
      <c r="A64" s="2">
        <f>ROW()-ROW(FIFO[[#Headers],[Ind]])</f>
        <v>59</v>
      </c>
      <c r="B64" s="10" t="str">
        <f t="array" ref="B64">IFERROR(INDEX(Register[Batch],SMALL(IF(Register[IN Token]=Token,Register[Batch],""),FIFO[[#This Row],[Ind]])),"")</f>
        <v/>
      </c>
      <c r="C64" s="50" t="str">
        <f>IFERROR(VLOOKUP(FIFO[[#This Row],[Batch]],Register[],9),"")</f>
        <v/>
      </c>
      <c r="D64" s="11" t="str">
        <f>IF(FIFO[[#This Row],[Batch]]&lt;&gt;"",IFERROR(VLOOKUP(FIFO[[#This Row],[Batch]],Register[],5),""),"")</f>
        <v/>
      </c>
      <c r="F64" s="3">
        <f>MIN((IFERROR($D64-SUM($E64:E64),0)),(IFERROR(F$4-SUM(F$5:F63),0)))</f>
        <v>0</v>
      </c>
      <c r="G64" s="3">
        <f>MIN((IFERROR($D64-SUM($E64:F64),0)),(IFERROR(G$4-SUM(G$5:G63),0)))</f>
        <v>0</v>
      </c>
      <c r="H64" s="3">
        <f>MIN((IFERROR($D64-SUM($E64:G64),0)),(IFERROR(H$4-SUM(H$5:H63),0)))</f>
        <v>0</v>
      </c>
      <c r="I64" s="3">
        <f>MIN((IFERROR($D64-SUM($E64:H64),0)),(IFERROR(I$4-SUM(I$5:I63),0)))</f>
        <v>0</v>
      </c>
      <c r="J64" s="3">
        <f>MIN((IFERROR($D64-SUM($E64:I64),0)),(IFERROR(J$4-SUM(J$5:J63),0)))</f>
        <v>0</v>
      </c>
      <c r="K64" s="3">
        <f>MIN((IFERROR($D64-SUM($E64:J64),0)),(IFERROR(K$4-SUM(K$5:K63),0)))</f>
        <v>0</v>
      </c>
      <c r="L64" s="3">
        <f>MIN((IFERROR($D64-SUM($E64:K64),0)),(IFERROR(L$4-SUM(L$5:L63),0)))</f>
        <v>0</v>
      </c>
      <c r="M64" s="3">
        <f>MIN((IFERROR($D64-SUM($E64:L64),0)),(IFERROR(M$4-SUM(M$5:M63),0)))</f>
        <v>0</v>
      </c>
      <c r="N64" s="3">
        <f>MIN((IFERROR($D64-SUM($E64:L64),0)),(IFERROR(M$4-SUM(M$5:M63),0)))</f>
        <v>0</v>
      </c>
      <c r="O64" s="3">
        <f>MIN((IFERROR($D64-SUM($E64:M64),0)),(IFERROR(N$4-SUM(N$5:N63),0)))</f>
        <v>0</v>
      </c>
      <c r="P64" s="3">
        <f>MIN((IFERROR($D64-SUM($E64:N64),0)),(IFERROR(O$4-SUM(O$5:O63),0)))</f>
        <v>0</v>
      </c>
      <c r="Q64" s="3">
        <f>MIN((IFERROR($D64-SUM($E64:O64),0)),(IFERROR(P$4-SUM(P$5:P63),0)))</f>
        <v>0</v>
      </c>
      <c r="R64" s="3">
        <f>MIN((IFERROR($D64-SUM($E64:P64),0)),(IFERROR(Q$4-SUM(Q$5:Q63),0)))</f>
        <v>0</v>
      </c>
      <c r="S64" s="3">
        <f>MIN((IFERROR($D64-SUM($E64:Q64),0)),(IFERROR(R$4-SUM(R$5:R63),0)))</f>
        <v>0</v>
      </c>
      <c r="T64" s="3">
        <f>MIN((IFERROR($D64-SUM($E64:R64),0)),(IFERROR(S$4-SUM(S$5:S63),0)))</f>
        <v>0</v>
      </c>
      <c r="U64" s="3">
        <f>MIN((IFERROR($D64-SUM($E64:S64),0)),(IFERROR(T$4-SUM(T$5:T63),0)))</f>
        <v>0</v>
      </c>
      <c r="V64" s="3">
        <f>MIN((IFERROR($D64-SUM($E64:T64),0)),(IFERROR(U$4-SUM(U$5:U63),0)))</f>
        <v>0</v>
      </c>
      <c r="W64" s="3">
        <f>MIN((IFERROR($D64-SUM($E64:U64),0)),(IFERROR(V$4-SUM(V$5:V63),0)))</f>
        <v>0</v>
      </c>
      <c r="X64" s="3">
        <f>MIN((IFERROR($D64-SUM($E64:V64),0)),(IFERROR(W$4-SUM(W$5:W63),0)))</f>
        <v>0</v>
      </c>
      <c r="Y64" s="3">
        <f>MIN((IFERROR($D64-SUM($E64:W64),0)),(IFERROR(X$4-SUM(X$5:X63),0)))</f>
        <v>0</v>
      </c>
      <c r="Z64" s="3">
        <f>MIN((IFERROR($D64-SUM($E64:X64),0)),(IFERROR(Y$4-SUM(Y$5:Y63),0)))</f>
        <v>0</v>
      </c>
      <c r="AA64" s="3">
        <f>MIN((IFERROR($D64-SUM($E64:Y64),0)),(IFERROR(Z$4-SUM(Z$5:Z63),0)))</f>
        <v>0</v>
      </c>
      <c r="AB64" s="3">
        <f>MIN((IFERROR($D64-SUM($E64:Z64),0)),(IFERROR(AA$4-SUM(AA$5:AA63),0)))</f>
        <v>0</v>
      </c>
      <c r="AC64" s="3">
        <f>MIN((IFERROR($D64-SUM($E64:AA64),0)),(IFERROR(AB$4-SUM(AB$5:AB63),0)))</f>
        <v>0</v>
      </c>
      <c r="AD64" s="3">
        <f>MIN((IFERROR($D64-SUM($E64:AB64),0)),(IFERROR(AC$4-SUM(AC$5:AC63),0)))</f>
        <v>0</v>
      </c>
      <c r="AE64" s="3">
        <f>MIN((IFERROR($D64-SUM($E64:AC64),0)),(IFERROR(AD$4-SUM(AD$5:AD63),0)))</f>
        <v>0</v>
      </c>
      <c r="AF64" s="3">
        <f>MIN((IFERROR($D64-SUM($E64:AD64),0)),(IFERROR(AE$4-SUM(AE$5:AE63),0)))</f>
        <v>0</v>
      </c>
      <c r="AG64" s="3">
        <f>MIN((IFERROR($D64-SUM($E64:AE64),0)),(IFERROR(AF$4-SUM(AF$5:AF63),0)))</f>
        <v>0</v>
      </c>
      <c r="AH64" s="3">
        <f>MIN((IFERROR($D64-SUM($E64:AF64),0)),(IFERROR(AG$4-SUM(AG$5:AG63),0)))</f>
        <v>0</v>
      </c>
      <c r="AI64" s="3">
        <f>MIN((IFERROR($D64-SUM($E64:AG64),0)),(IFERROR(AH$4-SUM(AH$5:AH63),0)))</f>
        <v>0</v>
      </c>
      <c r="AJ64" s="3">
        <f>MIN((IFERROR($D64-SUM($E64:AH64),0)),(IFERROR(AI$4-SUM(AI$5:AI63),0)))</f>
        <v>0</v>
      </c>
      <c r="AK64" s="3">
        <f>MIN((IFERROR($D64-SUM($E64:AI64),0)),(IFERROR(AJ$4-SUM(AJ$5:AJ63),0)))</f>
        <v>0</v>
      </c>
      <c r="AL64" s="3">
        <f>MIN((IFERROR($D64-SUM($E64:AJ64),0)),(IFERROR(AK$4-SUM(AK$5:AK63),0)))</f>
        <v>0</v>
      </c>
      <c r="AM64" s="3">
        <f>MIN((IFERROR($D64-SUM($E64:AK64),0)),(IFERROR(AL$4-SUM(AL$5:AL63),0)))</f>
        <v>0</v>
      </c>
      <c r="AN64" s="3">
        <f>MIN((IFERROR($D64-SUM($E64:AL64),0)),(IFERROR(AM$4-SUM(AM$5:AM63),0)))</f>
        <v>0</v>
      </c>
      <c r="AO64" s="3">
        <f>MIN((IFERROR($D64-SUM($E64:AM64),0)),(IFERROR(AN$4-SUM(AN$5:AN63),0)))</f>
        <v>0</v>
      </c>
      <c r="AP64" s="3">
        <f>MIN((IFERROR($D64-SUM($E64:AN64),0)),(IFERROR(AO$4-SUM(AO$5:AO63),0)))</f>
        <v>0</v>
      </c>
      <c r="AQ64" s="3">
        <f>MIN((IFERROR($D64-SUM($E64:AO64),0)),(IFERROR(AP$4-SUM(AP$5:AP63),0)))</f>
        <v>0</v>
      </c>
      <c r="AR64" s="3">
        <f>MIN((IFERROR($D64-SUM($E64:AP64),0)),(IFERROR(AQ$4-SUM(AQ$5:AQ63),0)))</f>
        <v>0</v>
      </c>
      <c r="AS64" s="3">
        <f>MIN((IFERROR($D64-SUM($E64:AQ64),0)),(IFERROR(AR$4-SUM(AR$5:AR63),0)))</f>
        <v>0</v>
      </c>
      <c r="AT64" s="3">
        <f>MIN((IFERROR($D64-SUM($E64:AR64),0)),(IFERROR(AS$4-SUM(AS$5:AS63),0)))</f>
        <v>0</v>
      </c>
      <c r="AU64" s="3">
        <f>MIN((IFERROR($D64-SUM($E64:AS64),0)),(IFERROR(AT$4-SUM(AT$5:AT63),0)))</f>
        <v>0</v>
      </c>
      <c r="AV64" s="3">
        <f>MIN((IFERROR($D64-SUM($E64:AT64),0)),(IFERROR(AU$4-SUM(AU$5:AU63),0)))</f>
        <v>0</v>
      </c>
      <c r="AW64" s="3">
        <f>MIN((IFERROR($D64-SUM($E64:AU64),0)),(IFERROR(AV$4-SUM(AV$5:AV63),0)))</f>
        <v>0</v>
      </c>
      <c r="AX64" s="3">
        <f>MIN((IFERROR($D64-SUM($E64:AV64),0)),(IFERROR(AW$4-SUM(AW$5:AW63),0)))</f>
        <v>0</v>
      </c>
      <c r="AY64" s="3">
        <f>MIN((IFERROR($D64-SUM($E64:AW64),0)),(IFERROR(AX$4-SUM(AX$5:AX63),0)))</f>
        <v>0</v>
      </c>
      <c r="AZ64" s="3">
        <f>MIN((IFERROR($D64-SUM($E64:AX64),0)),(IFERROR(AY$4-SUM(AY$5:AY63),0)))</f>
        <v>0</v>
      </c>
      <c r="BA64" s="3">
        <f>MIN((IFERROR($D64-SUM($E64:AY64),0)),(IFERROR(AZ$4-SUM(AZ$5:AZ63),0)))</f>
        <v>0</v>
      </c>
      <c r="BB64" s="3">
        <f>MIN((IFERROR($D64-SUM($E64:AZ64),0)),(IFERROR(BA$4-SUM(BA$5:BA63),0)))</f>
        <v>0</v>
      </c>
      <c r="BC64" s="3">
        <f>MIN((IFERROR($D64-SUM($E64:BA64),0)),(IFERROR(BB$4-SUM(BB$5:BB63),0)))</f>
        <v>0</v>
      </c>
      <c r="BD64" s="3">
        <f>MIN((IFERROR($D64-SUM($E64:BB64),0)),(IFERROR(BC$4-SUM(BC$5:BC63),0)))</f>
        <v>0</v>
      </c>
      <c r="BE64" s="3">
        <f>MIN((IFERROR($D64-SUM($E64:BC64),0)),(IFERROR(BD$4-SUM(BD$5:BD63),0)))</f>
        <v>0</v>
      </c>
      <c r="BF64" s="3">
        <f>MIN((IFERROR($D64-SUM($E64:BD64),0)),(IFERROR(BE$4-SUM(BE$5:BE63),0)))</f>
        <v>0</v>
      </c>
      <c r="BG64" s="3">
        <f>MIN((IFERROR($D64-SUM($E64:BE64),0)),(IFERROR(BF$4-SUM(BF$5:BF63),0)))</f>
        <v>0</v>
      </c>
      <c r="BH64" s="3">
        <f>MIN((IFERROR($D64-SUM($E64:BF64),0)),(IFERROR(BG$4-SUM(BG$5:BG63),0)))</f>
        <v>0</v>
      </c>
      <c r="BI64" s="3">
        <f>MIN((IFERROR($D64-SUM($E64:BG64),0)),(IFERROR(BH$4-SUM(BH$5:BH63),0)))</f>
        <v>0</v>
      </c>
      <c r="BJ64" s="3">
        <f>MIN((IFERROR($D64-SUM($E64:BH64),0)),(IFERROR(BI$4-SUM(BI$5:BI63),0)))</f>
        <v>0</v>
      </c>
      <c r="BK64" s="3">
        <f>MIN((IFERROR($D64-SUM($E64:BI64),0)),(IFERROR(BJ$4-SUM(BJ$5:BJ63),0)))</f>
        <v>0</v>
      </c>
      <c r="BL64" s="3">
        <f>MIN((IFERROR($D64-SUM($E64:BJ64),0)),(IFERROR(BK$4-SUM(BK$5:BK63),0)))</f>
        <v>0</v>
      </c>
      <c r="BM64" s="3">
        <f>MIN((IFERROR($D64-SUM($E64:BK64),0)),(IFERROR(BL$4-SUM(BL$5:BL63),0)))</f>
        <v>0</v>
      </c>
      <c r="BN64" s="3">
        <f>MIN((IFERROR($D64-SUM($E64:BL64),0)),(IFERROR(BM$4-SUM(BM$5:BM63),0)))</f>
        <v>0</v>
      </c>
      <c r="BO64" s="3">
        <f>MIN((IFERROR($D64-SUM($E64:BM64),0)),(IFERROR(BN$4-SUM(BN$5:BN63),0)))</f>
        <v>0</v>
      </c>
      <c r="BP64" s="3">
        <f>MIN((IFERROR($D64-SUM($E64:BN64),0)),(IFERROR(BO$4-SUM(BO$5:BO63),0)))</f>
        <v>0</v>
      </c>
      <c r="BQ64" s="3">
        <f>MIN((IFERROR($D64-SUM($E64:BO64),0)),(IFERROR(BP$4-SUM(BP$5:BP63),0)))</f>
        <v>0</v>
      </c>
      <c r="BR64" s="3">
        <f>MIN((IFERROR($D64-SUM($E64:BP64),0)),(IFERROR(BQ$4-SUM(BQ$5:BQ63),0)))</f>
        <v>0</v>
      </c>
      <c r="BS64" s="3">
        <f>MIN((IFERROR($D64-SUM($E64:BQ64),0)),(IFERROR(BR$4-SUM(BR$5:BR63),0)))</f>
        <v>0</v>
      </c>
      <c r="BT64" s="3">
        <f>MIN((IFERROR($D64-SUM($E64:BR64),0)),(IFERROR(BS$4-SUM(BS$5:BS63),0)))</f>
        <v>0</v>
      </c>
      <c r="BU64" s="3">
        <f>MIN((IFERROR($D64-SUM($E64:BS64),0)),(IFERROR(BT$4-SUM(BT$5:BT63),0)))</f>
        <v>0</v>
      </c>
      <c r="BV64" s="3">
        <f>MIN((IFERROR($D64-SUM($E64:BT64),0)),(IFERROR(BU$4-SUM(BU$5:BU63),0)))</f>
        <v>0</v>
      </c>
      <c r="BW64" s="3">
        <f>MIN((IFERROR($D64-SUM($E64:BU64),0)),(IFERROR(BV$4-SUM(BV$5:BV63),0)))</f>
        <v>0</v>
      </c>
      <c r="BX64" s="3">
        <f>MIN((IFERROR($D64-SUM($E64:BV64),0)),(IFERROR(BW$4-SUM(BW$5:BW63),0)))</f>
        <v>0</v>
      </c>
      <c r="BY64" s="3">
        <f>MIN((IFERROR($D64-SUM($E64:BW64),0)),(IFERROR(BX$4-SUM(BX$5:BX63),0)))</f>
        <v>0</v>
      </c>
      <c r="BZ64" s="3">
        <f>MIN((IFERROR($D64-SUM($E64:BX64),0)),(IFERROR(BY$4-SUM(BY$5:BY63),0)))</f>
        <v>0</v>
      </c>
      <c r="CA64" s="3">
        <f>MIN((IFERROR($D64-SUM($E64:BY64),0)),(IFERROR(BZ$4-SUM(BZ$5:BZ63),0)))</f>
        <v>0</v>
      </c>
      <c r="CB64" s="3">
        <f>MIN((IFERROR($D64-SUM($E64:BZ64),0)),(IFERROR(CA$4-SUM(CA$5:CA63),0)))</f>
        <v>0</v>
      </c>
      <c r="CC64" s="3">
        <f>MIN((IFERROR($D64-SUM($E64:CA64),0)),(IFERROR(CB$4-SUM(CB$5:CB63),0)))</f>
        <v>0</v>
      </c>
      <c r="CD64" s="3">
        <f>MIN((IFERROR($D64-SUM($E64:CB64),0)),(IFERROR(CC$4-SUM(CC$5:CC63),0)))</f>
        <v>0</v>
      </c>
      <c r="CE64" s="3">
        <f>MIN((IFERROR($D64-SUM($E64:CC64),0)),(IFERROR(CD$4-SUM(CD$5:CD63),0)))</f>
        <v>0</v>
      </c>
      <c r="CF64" s="3">
        <f>MIN((IFERROR($D64-SUM($E64:CD64),0)),(IFERROR(CE$4-SUM(CE$5:CE63),0)))</f>
        <v>0</v>
      </c>
      <c r="CG64" s="3">
        <f>MIN((IFERROR($D64-SUM($E64:CE64),0)),(IFERROR(CF$4-SUM(CF$5:CF63),0)))</f>
        <v>0</v>
      </c>
      <c r="CH64" s="3">
        <f>MIN((IFERROR($D64-SUM($E64:CF64),0)),(IFERROR(CG$4-SUM(CG$5:CG63),0)))</f>
        <v>0</v>
      </c>
      <c r="CI64" s="3">
        <f>MIN((IFERROR($D64-SUM($E64:CG64),0)),(IFERROR(CH$4-SUM(CH$5:CH63),0)))</f>
        <v>0</v>
      </c>
      <c r="CJ64" s="3">
        <f>MIN((IFERROR($D64-SUM($E64:CH64),0)),(IFERROR(CI$4-SUM(CI$5:CI63),0)))</f>
        <v>0</v>
      </c>
      <c r="CK64" s="3">
        <f>MIN((IFERROR($D64-SUM($E64:CI64),0)),(IFERROR(CJ$4-SUM(CJ$5:CJ63),0)))</f>
        <v>0</v>
      </c>
      <c r="CL64" s="3">
        <f>MIN((IFERROR($D64-SUM($E64:CJ64),0)),(IFERROR(CK$4-SUM(CK$5:CK63),0)))</f>
        <v>0</v>
      </c>
      <c r="CM64" s="3">
        <f>MIN((IFERROR($D64-SUM($E64:CK64),0)),(IFERROR(CL$4-SUM(CL$5:CL63),0)))</f>
        <v>0</v>
      </c>
      <c r="CN64" s="3">
        <f>MIN((IFERROR($D64-SUM($E64:CL64),0)),(IFERROR(CM$4-SUM(CM$5:CM63),0)))</f>
        <v>0</v>
      </c>
      <c r="CO64" s="3">
        <f>MIN((IFERROR($D64-SUM($E64:CM64),0)),(IFERROR(CN$4-SUM(CN$5:CN63),0)))</f>
        <v>0</v>
      </c>
      <c r="CP64" s="3">
        <f>MIN((IFERROR($D64-SUM($E64:CN64),0)),(IFERROR(CO$4-SUM(CO$5:CO63),0)))</f>
        <v>0</v>
      </c>
      <c r="CQ64" s="3">
        <f>MIN((IFERROR($D64-SUM($E64:CO64),0)),(IFERROR(CP$4-SUM(CP$5:CP63),0)))</f>
        <v>0</v>
      </c>
      <c r="CR64" s="3">
        <f>MIN((IFERROR($D64-SUM($E64:CP64),0)),(IFERROR(CQ$4-SUM(CQ$5:CQ63),0)))</f>
        <v>0</v>
      </c>
      <c r="CS64" s="3">
        <f>MIN((IFERROR($D64-SUM($E64:CQ64),0)),(IFERROR(CR$4-SUM(CR$5:CR63),0)))</f>
        <v>0</v>
      </c>
      <c r="CT64" s="3">
        <f>MIN((IFERROR($D64-SUM($E64:CR64),0)),(IFERROR(CS$4-SUM(CS$5:CS63),0)))</f>
        <v>0</v>
      </c>
      <c r="CU64" s="3">
        <f>MIN((IFERROR($D64-SUM($E64:CS64),0)),(IFERROR(CT$4-SUM(CT$5:CT63),0)))</f>
        <v>0</v>
      </c>
      <c r="CV64" s="3">
        <f>MIN((IFERROR($D64-SUM($E64:CT64),0)),(IFERROR(CU$4-SUM(CU$5:CU63),0)))</f>
        <v>0</v>
      </c>
      <c r="CW64" s="3">
        <f>MIN((IFERROR($D64-SUM($E64:CU64),0)),(IFERROR(CV$4-SUM(CV$5:CV63),0)))</f>
        <v>0</v>
      </c>
      <c r="CX64" s="3">
        <f>MIN((IFERROR($D64-SUM($E64:CV64),0)),(IFERROR(CW$4-SUM(CW$5:CW63),0)))</f>
        <v>0</v>
      </c>
      <c r="CY64" s="3">
        <f>MIN((IFERROR($D64-SUM($E64:CW64),0)),(IFERROR(CX$4-SUM(CX$5:CX63),0)))</f>
        <v>0</v>
      </c>
      <c r="CZ64" s="3">
        <f>MIN((IFERROR($D64-SUM($E64:CX64),0)),(IFERROR(CY$4-SUM(CY$5:CY63),0)))</f>
        <v>0</v>
      </c>
      <c r="DA64" s="3">
        <f>MIN((IFERROR($D64-SUM($E64:CY64),0)),(IFERROR(CZ$4-SUM(CZ$5:CZ63),0)))</f>
        <v>0</v>
      </c>
    </row>
    <row r="65" spans="1:105" x14ac:dyDescent="0.25">
      <c r="A65" s="2">
        <f>ROW()-ROW(FIFO[[#Headers],[Ind]])</f>
        <v>60</v>
      </c>
      <c r="B65" s="10" t="str">
        <f t="array" ref="B65">IFERROR(INDEX(Register[Batch],SMALL(IF(Register[IN Token]=Token,Register[Batch],""),FIFO[[#This Row],[Ind]])),"")</f>
        <v/>
      </c>
      <c r="C65" s="50" t="str">
        <f>IFERROR(VLOOKUP(FIFO[[#This Row],[Batch]],Register[],9),"")</f>
        <v/>
      </c>
      <c r="D65" s="11" t="str">
        <f>IF(FIFO[[#This Row],[Batch]]&lt;&gt;"",IFERROR(VLOOKUP(FIFO[[#This Row],[Batch]],Register[],5),""),"")</f>
        <v/>
      </c>
      <c r="F65" s="3">
        <f>MIN((IFERROR($D65-SUM($E65:E65),0)),(IFERROR(F$4-SUM(F$5:F64),0)))</f>
        <v>0</v>
      </c>
      <c r="G65" s="3">
        <f>MIN((IFERROR($D65-SUM($E65:F65),0)),(IFERROR(G$4-SUM(G$5:G64),0)))</f>
        <v>0</v>
      </c>
      <c r="H65" s="3">
        <f>MIN((IFERROR($D65-SUM($E65:G65),0)),(IFERROR(H$4-SUM(H$5:H64),0)))</f>
        <v>0</v>
      </c>
      <c r="I65" s="3">
        <f>MIN((IFERROR($D65-SUM($E65:H65),0)),(IFERROR(I$4-SUM(I$5:I64),0)))</f>
        <v>0</v>
      </c>
      <c r="J65" s="3">
        <f>MIN((IFERROR($D65-SUM($E65:I65),0)),(IFERROR(J$4-SUM(J$5:J64),0)))</f>
        <v>0</v>
      </c>
      <c r="K65" s="3">
        <f>MIN((IFERROR($D65-SUM($E65:J65),0)),(IFERROR(K$4-SUM(K$5:K64),0)))</f>
        <v>0</v>
      </c>
      <c r="L65" s="3">
        <f>MIN((IFERROR($D65-SUM($E65:K65),0)),(IFERROR(L$4-SUM(L$5:L64),0)))</f>
        <v>0</v>
      </c>
      <c r="M65" s="3">
        <f>MIN((IFERROR($D65-SUM($E65:L65),0)),(IFERROR(M$4-SUM(M$5:M64),0)))</f>
        <v>0</v>
      </c>
      <c r="N65" s="3">
        <f>MIN((IFERROR($D65-SUM($E65:L65),0)),(IFERROR(M$4-SUM(M$5:M64),0)))</f>
        <v>0</v>
      </c>
      <c r="O65" s="3">
        <f>MIN((IFERROR($D65-SUM($E65:M65),0)),(IFERROR(N$4-SUM(N$5:N64),0)))</f>
        <v>0</v>
      </c>
      <c r="P65" s="3">
        <f>MIN((IFERROR($D65-SUM($E65:N65),0)),(IFERROR(O$4-SUM(O$5:O64),0)))</f>
        <v>0</v>
      </c>
      <c r="Q65" s="3">
        <f>MIN((IFERROR($D65-SUM($E65:O65),0)),(IFERROR(P$4-SUM(P$5:P64),0)))</f>
        <v>0</v>
      </c>
      <c r="R65" s="3">
        <f>MIN((IFERROR($D65-SUM($E65:P65),0)),(IFERROR(Q$4-SUM(Q$5:Q64),0)))</f>
        <v>0</v>
      </c>
      <c r="S65" s="3">
        <f>MIN((IFERROR($D65-SUM($E65:Q65),0)),(IFERROR(R$4-SUM(R$5:R64),0)))</f>
        <v>0</v>
      </c>
      <c r="T65" s="3">
        <f>MIN((IFERROR($D65-SUM($E65:R65),0)),(IFERROR(S$4-SUM(S$5:S64),0)))</f>
        <v>0</v>
      </c>
      <c r="U65" s="3">
        <f>MIN((IFERROR($D65-SUM($E65:S65),0)),(IFERROR(T$4-SUM(T$5:T64),0)))</f>
        <v>0</v>
      </c>
      <c r="V65" s="3">
        <f>MIN((IFERROR($D65-SUM($E65:T65),0)),(IFERROR(U$4-SUM(U$5:U64),0)))</f>
        <v>0</v>
      </c>
      <c r="W65" s="3">
        <f>MIN((IFERROR($D65-SUM($E65:U65),0)),(IFERROR(V$4-SUM(V$5:V64),0)))</f>
        <v>0</v>
      </c>
      <c r="X65" s="3">
        <f>MIN((IFERROR($D65-SUM($E65:V65),0)),(IFERROR(W$4-SUM(W$5:W64),0)))</f>
        <v>0</v>
      </c>
      <c r="Y65" s="3">
        <f>MIN((IFERROR($D65-SUM($E65:W65),0)),(IFERROR(X$4-SUM(X$5:X64),0)))</f>
        <v>0</v>
      </c>
      <c r="Z65" s="3">
        <f>MIN((IFERROR($D65-SUM($E65:X65),0)),(IFERROR(Y$4-SUM(Y$5:Y64),0)))</f>
        <v>0</v>
      </c>
      <c r="AA65" s="3">
        <f>MIN((IFERROR($D65-SUM($E65:Y65),0)),(IFERROR(Z$4-SUM(Z$5:Z64),0)))</f>
        <v>0</v>
      </c>
      <c r="AB65" s="3">
        <f>MIN((IFERROR($D65-SUM($E65:Z65),0)),(IFERROR(AA$4-SUM(AA$5:AA64),0)))</f>
        <v>0</v>
      </c>
      <c r="AC65" s="3">
        <f>MIN((IFERROR($D65-SUM($E65:AA65),0)),(IFERROR(AB$4-SUM(AB$5:AB64),0)))</f>
        <v>0</v>
      </c>
      <c r="AD65" s="3">
        <f>MIN((IFERROR($D65-SUM($E65:AB65),0)),(IFERROR(AC$4-SUM(AC$5:AC64),0)))</f>
        <v>0</v>
      </c>
      <c r="AE65" s="3">
        <f>MIN((IFERROR($D65-SUM($E65:AC65),0)),(IFERROR(AD$4-SUM(AD$5:AD64),0)))</f>
        <v>0</v>
      </c>
      <c r="AF65" s="3">
        <f>MIN((IFERROR($D65-SUM($E65:AD65),0)),(IFERROR(AE$4-SUM(AE$5:AE64),0)))</f>
        <v>0</v>
      </c>
      <c r="AG65" s="3">
        <f>MIN((IFERROR($D65-SUM($E65:AE65),0)),(IFERROR(AF$4-SUM(AF$5:AF64),0)))</f>
        <v>0</v>
      </c>
      <c r="AH65" s="3">
        <f>MIN((IFERROR($D65-SUM($E65:AF65),0)),(IFERROR(AG$4-SUM(AG$5:AG64),0)))</f>
        <v>0</v>
      </c>
      <c r="AI65" s="3">
        <f>MIN((IFERROR($D65-SUM($E65:AG65),0)),(IFERROR(AH$4-SUM(AH$5:AH64),0)))</f>
        <v>0</v>
      </c>
      <c r="AJ65" s="3">
        <f>MIN((IFERROR($D65-SUM($E65:AH65),0)),(IFERROR(AI$4-SUM(AI$5:AI64),0)))</f>
        <v>0</v>
      </c>
      <c r="AK65" s="3">
        <f>MIN((IFERROR($D65-SUM($E65:AI65),0)),(IFERROR(AJ$4-SUM(AJ$5:AJ64),0)))</f>
        <v>0</v>
      </c>
      <c r="AL65" s="3">
        <f>MIN((IFERROR($D65-SUM($E65:AJ65),0)),(IFERROR(AK$4-SUM(AK$5:AK64),0)))</f>
        <v>0</v>
      </c>
      <c r="AM65" s="3">
        <f>MIN((IFERROR($D65-SUM($E65:AK65),0)),(IFERROR(AL$4-SUM(AL$5:AL64),0)))</f>
        <v>0</v>
      </c>
      <c r="AN65" s="3">
        <f>MIN((IFERROR($D65-SUM($E65:AL65),0)),(IFERROR(AM$4-SUM(AM$5:AM64),0)))</f>
        <v>0</v>
      </c>
      <c r="AO65" s="3">
        <f>MIN((IFERROR($D65-SUM($E65:AM65),0)),(IFERROR(AN$4-SUM(AN$5:AN64),0)))</f>
        <v>0</v>
      </c>
      <c r="AP65" s="3">
        <f>MIN((IFERROR($D65-SUM($E65:AN65),0)),(IFERROR(AO$4-SUM(AO$5:AO64),0)))</f>
        <v>0</v>
      </c>
      <c r="AQ65" s="3">
        <f>MIN((IFERROR($D65-SUM($E65:AO65),0)),(IFERROR(AP$4-SUM(AP$5:AP64),0)))</f>
        <v>0</v>
      </c>
      <c r="AR65" s="3">
        <f>MIN((IFERROR($D65-SUM($E65:AP65),0)),(IFERROR(AQ$4-SUM(AQ$5:AQ64),0)))</f>
        <v>0</v>
      </c>
      <c r="AS65" s="3">
        <f>MIN((IFERROR($D65-SUM($E65:AQ65),0)),(IFERROR(AR$4-SUM(AR$5:AR64),0)))</f>
        <v>0</v>
      </c>
      <c r="AT65" s="3">
        <f>MIN((IFERROR($D65-SUM($E65:AR65),0)),(IFERROR(AS$4-SUM(AS$5:AS64),0)))</f>
        <v>0</v>
      </c>
      <c r="AU65" s="3">
        <f>MIN((IFERROR($D65-SUM($E65:AS65),0)),(IFERROR(AT$4-SUM(AT$5:AT64),0)))</f>
        <v>0</v>
      </c>
      <c r="AV65" s="3">
        <f>MIN((IFERROR($D65-SUM($E65:AT65),0)),(IFERROR(AU$4-SUM(AU$5:AU64),0)))</f>
        <v>0</v>
      </c>
      <c r="AW65" s="3">
        <f>MIN((IFERROR($D65-SUM($E65:AU65),0)),(IFERROR(AV$4-SUM(AV$5:AV64),0)))</f>
        <v>0</v>
      </c>
      <c r="AX65" s="3">
        <f>MIN((IFERROR($D65-SUM($E65:AV65),0)),(IFERROR(AW$4-SUM(AW$5:AW64),0)))</f>
        <v>0</v>
      </c>
      <c r="AY65" s="3">
        <f>MIN((IFERROR($D65-SUM($E65:AW65),0)),(IFERROR(AX$4-SUM(AX$5:AX64),0)))</f>
        <v>0</v>
      </c>
      <c r="AZ65" s="3">
        <f>MIN((IFERROR($D65-SUM($E65:AX65),0)),(IFERROR(AY$4-SUM(AY$5:AY64),0)))</f>
        <v>0</v>
      </c>
      <c r="BA65" s="3">
        <f>MIN((IFERROR($D65-SUM($E65:AY65),0)),(IFERROR(AZ$4-SUM(AZ$5:AZ64),0)))</f>
        <v>0</v>
      </c>
      <c r="BB65" s="3">
        <f>MIN((IFERROR($D65-SUM($E65:AZ65),0)),(IFERROR(BA$4-SUM(BA$5:BA64),0)))</f>
        <v>0</v>
      </c>
      <c r="BC65" s="3">
        <f>MIN((IFERROR($D65-SUM($E65:BA65),0)),(IFERROR(BB$4-SUM(BB$5:BB64),0)))</f>
        <v>0</v>
      </c>
      <c r="BD65" s="3">
        <f>MIN((IFERROR($D65-SUM($E65:BB65),0)),(IFERROR(BC$4-SUM(BC$5:BC64),0)))</f>
        <v>0</v>
      </c>
      <c r="BE65" s="3">
        <f>MIN((IFERROR($D65-SUM($E65:BC65),0)),(IFERROR(BD$4-SUM(BD$5:BD64),0)))</f>
        <v>0</v>
      </c>
      <c r="BF65" s="3">
        <f>MIN((IFERROR($D65-SUM($E65:BD65),0)),(IFERROR(BE$4-SUM(BE$5:BE64),0)))</f>
        <v>0</v>
      </c>
      <c r="BG65" s="3">
        <f>MIN((IFERROR($D65-SUM($E65:BE65),0)),(IFERROR(BF$4-SUM(BF$5:BF64),0)))</f>
        <v>0</v>
      </c>
      <c r="BH65" s="3">
        <f>MIN((IFERROR($D65-SUM($E65:BF65),0)),(IFERROR(BG$4-SUM(BG$5:BG64),0)))</f>
        <v>0</v>
      </c>
      <c r="BI65" s="3">
        <f>MIN((IFERROR($D65-SUM($E65:BG65),0)),(IFERROR(BH$4-SUM(BH$5:BH64),0)))</f>
        <v>0</v>
      </c>
      <c r="BJ65" s="3">
        <f>MIN((IFERROR($D65-SUM($E65:BH65),0)),(IFERROR(BI$4-SUM(BI$5:BI64),0)))</f>
        <v>0</v>
      </c>
      <c r="BK65" s="3">
        <f>MIN((IFERROR($D65-SUM($E65:BI65),0)),(IFERROR(BJ$4-SUM(BJ$5:BJ64),0)))</f>
        <v>0</v>
      </c>
      <c r="BL65" s="3">
        <f>MIN((IFERROR($D65-SUM($E65:BJ65),0)),(IFERROR(BK$4-SUM(BK$5:BK64),0)))</f>
        <v>0</v>
      </c>
      <c r="BM65" s="3">
        <f>MIN((IFERROR($D65-SUM($E65:BK65),0)),(IFERROR(BL$4-SUM(BL$5:BL64),0)))</f>
        <v>0</v>
      </c>
      <c r="BN65" s="3">
        <f>MIN((IFERROR($D65-SUM($E65:BL65),0)),(IFERROR(BM$4-SUM(BM$5:BM64),0)))</f>
        <v>0</v>
      </c>
      <c r="BO65" s="3">
        <f>MIN((IFERROR($D65-SUM($E65:BM65),0)),(IFERROR(BN$4-SUM(BN$5:BN64),0)))</f>
        <v>0</v>
      </c>
      <c r="BP65" s="3">
        <f>MIN((IFERROR($D65-SUM($E65:BN65),0)),(IFERROR(BO$4-SUM(BO$5:BO64),0)))</f>
        <v>0</v>
      </c>
      <c r="BQ65" s="3">
        <f>MIN((IFERROR($D65-SUM($E65:BO65),0)),(IFERROR(BP$4-SUM(BP$5:BP64),0)))</f>
        <v>0</v>
      </c>
      <c r="BR65" s="3">
        <f>MIN((IFERROR($D65-SUM($E65:BP65),0)),(IFERROR(BQ$4-SUM(BQ$5:BQ64),0)))</f>
        <v>0</v>
      </c>
      <c r="BS65" s="3">
        <f>MIN((IFERROR($D65-SUM($E65:BQ65),0)),(IFERROR(BR$4-SUM(BR$5:BR64),0)))</f>
        <v>0</v>
      </c>
      <c r="BT65" s="3">
        <f>MIN((IFERROR($D65-SUM($E65:BR65),0)),(IFERROR(BS$4-SUM(BS$5:BS64),0)))</f>
        <v>0</v>
      </c>
      <c r="BU65" s="3">
        <f>MIN((IFERROR($D65-SUM($E65:BS65),0)),(IFERROR(BT$4-SUM(BT$5:BT64),0)))</f>
        <v>0</v>
      </c>
      <c r="BV65" s="3">
        <f>MIN((IFERROR($D65-SUM($E65:BT65),0)),(IFERROR(BU$4-SUM(BU$5:BU64),0)))</f>
        <v>0</v>
      </c>
      <c r="BW65" s="3">
        <f>MIN((IFERROR($D65-SUM($E65:BU65),0)),(IFERROR(BV$4-SUM(BV$5:BV64),0)))</f>
        <v>0</v>
      </c>
      <c r="BX65" s="3">
        <f>MIN((IFERROR($D65-SUM($E65:BV65),0)),(IFERROR(BW$4-SUM(BW$5:BW64),0)))</f>
        <v>0</v>
      </c>
      <c r="BY65" s="3">
        <f>MIN((IFERROR($D65-SUM($E65:BW65),0)),(IFERROR(BX$4-SUM(BX$5:BX64),0)))</f>
        <v>0</v>
      </c>
      <c r="BZ65" s="3">
        <f>MIN((IFERROR($D65-SUM($E65:BX65),0)),(IFERROR(BY$4-SUM(BY$5:BY64),0)))</f>
        <v>0</v>
      </c>
      <c r="CA65" s="3">
        <f>MIN((IFERROR($D65-SUM($E65:BY65),0)),(IFERROR(BZ$4-SUM(BZ$5:BZ64),0)))</f>
        <v>0</v>
      </c>
      <c r="CB65" s="3">
        <f>MIN((IFERROR($D65-SUM($E65:BZ65),0)),(IFERROR(CA$4-SUM(CA$5:CA64),0)))</f>
        <v>0</v>
      </c>
      <c r="CC65" s="3">
        <f>MIN((IFERROR($D65-SUM($E65:CA65),0)),(IFERROR(CB$4-SUM(CB$5:CB64),0)))</f>
        <v>0</v>
      </c>
      <c r="CD65" s="3">
        <f>MIN((IFERROR($D65-SUM($E65:CB65),0)),(IFERROR(CC$4-SUM(CC$5:CC64),0)))</f>
        <v>0</v>
      </c>
      <c r="CE65" s="3">
        <f>MIN((IFERROR($D65-SUM($E65:CC65),0)),(IFERROR(CD$4-SUM(CD$5:CD64),0)))</f>
        <v>0</v>
      </c>
      <c r="CF65" s="3">
        <f>MIN((IFERROR($D65-SUM($E65:CD65),0)),(IFERROR(CE$4-SUM(CE$5:CE64),0)))</f>
        <v>0</v>
      </c>
      <c r="CG65" s="3">
        <f>MIN((IFERROR($D65-SUM($E65:CE65),0)),(IFERROR(CF$4-SUM(CF$5:CF64),0)))</f>
        <v>0</v>
      </c>
      <c r="CH65" s="3">
        <f>MIN((IFERROR($D65-SUM($E65:CF65),0)),(IFERROR(CG$4-SUM(CG$5:CG64),0)))</f>
        <v>0</v>
      </c>
      <c r="CI65" s="3">
        <f>MIN((IFERROR($D65-SUM($E65:CG65),0)),(IFERROR(CH$4-SUM(CH$5:CH64),0)))</f>
        <v>0</v>
      </c>
      <c r="CJ65" s="3">
        <f>MIN((IFERROR($D65-SUM($E65:CH65),0)),(IFERROR(CI$4-SUM(CI$5:CI64),0)))</f>
        <v>0</v>
      </c>
      <c r="CK65" s="3">
        <f>MIN((IFERROR($D65-SUM($E65:CI65),0)),(IFERROR(CJ$4-SUM(CJ$5:CJ64),0)))</f>
        <v>0</v>
      </c>
      <c r="CL65" s="3">
        <f>MIN((IFERROR($D65-SUM($E65:CJ65),0)),(IFERROR(CK$4-SUM(CK$5:CK64),0)))</f>
        <v>0</v>
      </c>
      <c r="CM65" s="3">
        <f>MIN((IFERROR($D65-SUM($E65:CK65),0)),(IFERROR(CL$4-SUM(CL$5:CL64),0)))</f>
        <v>0</v>
      </c>
      <c r="CN65" s="3">
        <f>MIN((IFERROR($D65-SUM($E65:CL65),0)),(IFERROR(CM$4-SUM(CM$5:CM64),0)))</f>
        <v>0</v>
      </c>
      <c r="CO65" s="3">
        <f>MIN((IFERROR($D65-SUM($E65:CM65),0)),(IFERROR(CN$4-SUM(CN$5:CN64),0)))</f>
        <v>0</v>
      </c>
      <c r="CP65" s="3">
        <f>MIN((IFERROR($D65-SUM($E65:CN65),0)),(IFERROR(CO$4-SUM(CO$5:CO64),0)))</f>
        <v>0</v>
      </c>
      <c r="CQ65" s="3">
        <f>MIN((IFERROR($D65-SUM($E65:CO65),0)),(IFERROR(CP$4-SUM(CP$5:CP64),0)))</f>
        <v>0</v>
      </c>
      <c r="CR65" s="3">
        <f>MIN((IFERROR($D65-SUM($E65:CP65),0)),(IFERROR(CQ$4-SUM(CQ$5:CQ64),0)))</f>
        <v>0</v>
      </c>
      <c r="CS65" s="3">
        <f>MIN((IFERROR($D65-SUM($E65:CQ65),0)),(IFERROR(CR$4-SUM(CR$5:CR64),0)))</f>
        <v>0</v>
      </c>
      <c r="CT65" s="3">
        <f>MIN((IFERROR($D65-SUM($E65:CR65),0)),(IFERROR(CS$4-SUM(CS$5:CS64),0)))</f>
        <v>0</v>
      </c>
      <c r="CU65" s="3">
        <f>MIN((IFERROR($D65-SUM($E65:CS65),0)),(IFERROR(CT$4-SUM(CT$5:CT64),0)))</f>
        <v>0</v>
      </c>
      <c r="CV65" s="3">
        <f>MIN((IFERROR($D65-SUM($E65:CT65),0)),(IFERROR(CU$4-SUM(CU$5:CU64),0)))</f>
        <v>0</v>
      </c>
      <c r="CW65" s="3">
        <f>MIN((IFERROR($D65-SUM($E65:CU65),0)),(IFERROR(CV$4-SUM(CV$5:CV64),0)))</f>
        <v>0</v>
      </c>
      <c r="CX65" s="3">
        <f>MIN((IFERROR($D65-SUM($E65:CV65),0)),(IFERROR(CW$4-SUM(CW$5:CW64),0)))</f>
        <v>0</v>
      </c>
      <c r="CY65" s="3">
        <f>MIN((IFERROR($D65-SUM($E65:CW65),0)),(IFERROR(CX$4-SUM(CX$5:CX64),0)))</f>
        <v>0</v>
      </c>
      <c r="CZ65" s="3">
        <f>MIN((IFERROR($D65-SUM($E65:CX65),0)),(IFERROR(CY$4-SUM(CY$5:CY64),0)))</f>
        <v>0</v>
      </c>
      <c r="DA65" s="3">
        <f>MIN((IFERROR($D65-SUM($E65:CY65),0)),(IFERROR(CZ$4-SUM(CZ$5:CZ64),0)))</f>
        <v>0</v>
      </c>
    </row>
    <row r="66" spans="1:105" x14ac:dyDescent="0.25">
      <c r="A66" s="2">
        <f>ROW()-ROW(FIFO[[#Headers],[Ind]])</f>
        <v>61</v>
      </c>
      <c r="B66" s="10" t="str">
        <f t="array" ref="B66">IFERROR(INDEX(Register[Batch],SMALL(IF(Register[IN Token]=Token,Register[Batch],""),FIFO[[#This Row],[Ind]])),"")</f>
        <v/>
      </c>
      <c r="C66" s="50" t="str">
        <f>IFERROR(VLOOKUP(FIFO[[#This Row],[Batch]],Register[],9),"")</f>
        <v/>
      </c>
      <c r="D66" s="11" t="str">
        <f>IF(FIFO[[#This Row],[Batch]]&lt;&gt;"",IFERROR(VLOOKUP(FIFO[[#This Row],[Batch]],Register[],5),""),"")</f>
        <v/>
      </c>
      <c r="F66" s="3">
        <f>MIN((IFERROR($D66-SUM($E66:E66),0)),(IFERROR(F$4-SUM(F$5:F65),0)))</f>
        <v>0</v>
      </c>
      <c r="G66" s="3">
        <f>MIN((IFERROR($D66-SUM($E66:F66),0)),(IFERROR(G$4-SUM(G$5:G65),0)))</f>
        <v>0</v>
      </c>
      <c r="H66" s="3">
        <f>MIN((IFERROR($D66-SUM($E66:G66),0)),(IFERROR(H$4-SUM(H$5:H65),0)))</f>
        <v>0</v>
      </c>
      <c r="I66" s="3">
        <f>MIN((IFERROR($D66-SUM($E66:H66),0)),(IFERROR(I$4-SUM(I$5:I65),0)))</f>
        <v>0</v>
      </c>
      <c r="J66" s="3">
        <f>MIN((IFERROR($D66-SUM($E66:I66),0)),(IFERROR(J$4-SUM(J$5:J65),0)))</f>
        <v>0</v>
      </c>
      <c r="K66" s="3">
        <f>MIN((IFERROR($D66-SUM($E66:J66),0)),(IFERROR(K$4-SUM(K$5:K65),0)))</f>
        <v>0</v>
      </c>
      <c r="L66" s="3">
        <f>MIN((IFERROR($D66-SUM($E66:K66),0)),(IFERROR(L$4-SUM(L$5:L65),0)))</f>
        <v>0</v>
      </c>
      <c r="M66" s="3">
        <f>MIN((IFERROR($D66-SUM($E66:L66),0)),(IFERROR(M$4-SUM(M$5:M65),0)))</f>
        <v>0</v>
      </c>
      <c r="N66" s="3">
        <f>MIN((IFERROR($D66-SUM($E66:L66),0)),(IFERROR(M$4-SUM(M$5:M65),0)))</f>
        <v>0</v>
      </c>
      <c r="O66" s="3">
        <f>MIN((IFERROR($D66-SUM($E66:M66),0)),(IFERROR(N$4-SUM(N$5:N65),0)))</f>
        <v>0</v>
      </c>
      <c r="P66" s="3">
        <f>MIN((IFERROR($D66-SUM($E66:N66),0)),(IFERROR(O$4-SUM(O$5:O65),0)))</f>
        <v>0</v>
      </c>
      <c r="Q66" s="3">
        <f>MIN((IFERROR($D66-SUM($E66:O66),0)),(IFERROR(P$4-SUM(P$5:P65),0)))</f>
        <v>0</v>
      </c>
      <c r="R66" s="3">
        <f>MIN((IFERROR($D66-SUM($E66:P66),0)),(IFERROR(Q$4-SUM(Q$5:Q65),0)))</f>
        <v>0</v>
      </c>
      <c r="S66" s="3">
        <f>MIN((IFERROR($D66-SUM($E66:Q66),0)),(IFERROR(R$4-SUM(R$5:R65),0)))</f>
        <v>0</v>
      </c>
      <c r="T66" s="3">
        <f>MIN((IFERROR($D66-SUM($E66:R66),0)),(IFERROR(S$4-SUM(S$5:S65),0)))</f>
        <v>0</v>
      </c>
      <c r="U66" s="3">
        <f>MIN((IFERROR($D66-SUM($E66:S66),0)),(IFERROR(T$4-SUM(T$5:T65),0)))</f>
        <v>0</v>
      </c>
      <c r="V66" s="3">
        <f>MIN((IFERROR($D66-SUM($E66:T66),0)),(IFERROR(U$4-SUM(U$5:U65),0)))</f>
        <v>0</v>
      </c>
      <c r="W66" s="3">
        <f>MIN((IFERROR($D66-SUM($E66:U66),0)),(IFERROR(V$4-SUM(V$5:V65),0)))</f>
        <v>0</v>
      </c>
      <c r="X66" s="3">
        <f>MIN((IFERROR($D66-SUM($E66:V66),0)),(IFERROR(W$4-SUM(W$5:W65),0)))</f>
        <v>0</v>
      </c>
      <c r="Y66" s="3">
        <f>MIN((IFERROR($D66-SUM($E66:W66),0)),(IFERROR(X$4-SUM(X$5:X65),0)))</f>
        <v>0</v>
      </c>
      <c r="Z66" s="3">
        <f>MIN((IFERROR($D66-SUM($E66:X66),0)),(IFERROR(Y$4-SUM(Y$5:Y65),0)))</f>
        <v>0</v>
      </c>
      <c r="AA66" s="3">
        <f>MIN((IFERROR($D66-SUM($E66:Y66),0)),(IFERROR(Z$4-SUM(Z$5:Z65),0)))</f>
        <v>0</v>
      </c>
      <c r="AB66" s="3">
        <f>MIN((IFERROR($D66-SUM($E66:Z66),0)),(IFERROR(AA$4-SUM(AA$5:AA65),0)))</f>
        <v>0</v>
      </c>
      <c r="AC66" s="3">
        <f>MIN((IFERROR($D66-SUM($E66:AA66),0)),(IFERROR(AB$4-SUM(AB$5:AB65),0)))</f>
        <v>0</v>
      </c>
      <c r="AD66" s="3">
        <f>MIN((IFERROR($D66-SUM($E66:AB66),0)),(IFERROR(AC$4-SUM(AC$5:AC65),0)))</f>
        <v>0</v>
      </c>
      <c r="AE66" s="3">
        <f>MIN((IFERROR($D66-SUM($E66:AC66),0)),(IFERROR(AD$4-SUM(AD$5:AD65),0)))</f>
        <v>0</v>
      </c>
      <c r="AF66" s="3">
        <f>MIN((IFERROR($D66-SUM($E66:AD66),0)),(IFERROR(AE$4-SUM(AE$5:AE65),0)))</f>
        <v>0</v>
      </c>
      <c r="AG66" s="3">
        <f>MIN((IFERROR($D66-SUM($E66:AE66),0)),(IFERROR(AF$4-SUM(AF$5:AF65),0)))</f>
        <v>0</v>
      </c>
      <c r="AH66" s="3">
        <f>MIN((IFERROR($D66-SUM($E66:AF66),0)),(IFERROR(AG$4-SUM(AG$5:AG65),0)))</f>
        <v>0</v>
      </c>
      <c r="AI66" s="3">
        <f>MIN((IFERROR($D66-SUM($E66:AG66),0)),(IFERROR(AH$4-SUM(AH$5:AH65),0)))</f>
        <v>0</v>
      </c>
      <c r="AJ66" s="3">
        <f>MIN((IFERROR($D66-SUM($E66:AH66),0)),(IFERROR(AI$4-SUM(AI$5:AI65),0)))</f>
        <v>0</v>
      </c>
      <c r="AK66" s="3">
        <f>MIN((IFERROR($D66-SUM($E66:AI66),0)),(IFERROR(AJ$4-SUM(AJ$5:AJ65),0)))</f>
        <v>0</v>
      </c>
      <c r="AL66" s="3">
        <f>MIN((IFERROR($D66-SUM($E66:AJ66),0)),(IFERROR(AK$4-SUM(AK$5:AK65),0)))</f>
        <v>0</v>
      </c>
      <c r="AM66" s="3">
        <f>MIN((IFERROR($D66-SUM($E66:AK66),0)),(IFERROR(AL$4-SUM(AL$5:AL65),0)))</f>
        <v>0</v>
      </c>
      <c r="AN66" s="3">
        <f>MIN((IFERROR($D66-SUM($E66:AL66),0)),(IFERROR(AM$4-SUM(AM$5:AM65),0)))</f>
        <v>0</v>
      </c>
      <c r="AO66" s="3">
        <f>MIN((IFERROR($D66-SUM($E66:AM66),0)),(IFERROR(AN$4-SUM(AN$5:AN65),0)))</f>
        <v>0</v>
      </c>
      <c r="AP66" s="3">
        <f>MIN((IFERROR($D66-SUM($E66:AN66),0)),(IFERROR(AO$4-SUM(AO$5:AO65),0)))</f>
        <v>0</v>
      </c>
      <c r="AQ66" s="3">
        <f>MIN((IFERROR($D66-SUM($E66:AO66),0)),(IFERROR(AP$4-SUM(AP$5:AP65),0)))</f>
        <v>0</v>
      </c>
      <c r="AR66" s="3">
        <f>MIN((IFERROR($D66-SUM($E66:AP66),0)),(IFERROR(AQ$4-SUM(AQ$5:AQ65),0)))</f>
        <v>0</v>
      </c>
      <c r="AS66" s="3">
        <f>MIN((IFERROR($D66-SUM($E66:AQ66),0)),(IFERROR(AR$4-SUM(AR$5:AR65),0)))</f>
        <v>0</v>
      </c>
      <c r="AT66" s="3">
        <f>MIN((IFERROR($D66-SUM($E66:AR66),0)),(IFERROR(AS$4-SUM(AS$5:AS65),0)))</f>
        <v>0</v>
      </c>
      <c r="AU66" s="3">
        <f>MIN((IFERROR($D66-SUM($E66:AS66),0)),(IFERROR(AT$4-SUM(AT$5:AT65),0)))</f>
        <v>0</v>
      </c>
      <c r="AV66" s="3">
        <f>MIN((IFERROR($D66-SUM($E66:AT66),0)),(IFERROR(AU$4-SUM(AU$5:AU65),0)))</f>
        <v>0</v>
      </c>
      <c r="AW66" s="3">
        <f>MIN((IFERROR($D66-SUM($E66:AU66),0)),(IFERROR(AV$4-SUM(AV$5:AV65),0)))</f>
        <v>0</v>
      </c>
      <c r="AX66" s="3">
        <f>MIN((IFERROR($D66-SUM($E66:AV66),0)),(IFERROR(AW$4-SUM(AW$5:AW65),0)))</f>
        <v>0</v>
      </c>
      <c r="AY66" s="3">
        <f>MIN((IFERROR($D66-SUM($E66:AW66),0)),(IFERROR(AX$4-SUM(AX$5:AX65),0)))</f>
        <v>0</v>
      </c>
      <c r="AZ66" s="3">
        <f>MIN((IFERROR($D66-SUM($E66:AX66),0)),(IFERROR(AY$4-SUM(AY$5:AY65),0)))</f>
        <v>0</v>
      </c>
      <c r="BA66" s="3">
        <f>MIN((IFERROR($D66-SUM($E66:AY66),0)),(IFERROR(AZ$4-SUM(AZ$5:AZ65),0)))</f>
        <v>0</v>
      </c>
      <c r="BB66" s="3">
        <f>MIN((IFERROR($D66-SUM($E66:AZ66),0)),(IFERROR(BA$4-SUM(BA$5:BA65),0)))</f>
        <v>0</v>
      </c>
      <c r="BC66" s="3">
        <f>MIN((IFERROR($D66-SUM($E66:BA66),0)),(IFERROR(BB$4-SUM(BB$5:BB65),0)))</f>
        <v>0</v>
      </c>
      <c r="BD66" s="3">
        <f>MIN((IFERROR($D66-SUM($E66:BB66),0)),(IFERROR(BC$4-SUM(BC$5:BC65),0)))</f>
        <v>0</v>
      </c>
      <c r="BE66" s="3">
        <f>MIN((IFERROR($D66-SUM($E66:BC66),0)),(IFERROR(BD$4-SUM(BD$5:BD65),0)))</f>
        <v>0</v>
      </c>
      <c r="BF66" s="3">
        <f>MIN((IFERROR($D66-SUM($E66:BD66),0)),(IFERROR(BE$4-SUM(BE$5:BE65),0)))</f>
        <v>0</v>
      </c>
      <c r="BG66" s="3">
        <f>MIN((IFERROR($D66-SUM($E66:BE66),0)),(IFERROR(BF$4-SUM(BF$5:BF65),0)))</f>
        <v>0</v>
      </c>
      <c r="BH66" s="3">
        <f>MIN((IFERROR($D66-SUM($E66:BF66),0)),(IFERROR(BG$4-SUM(BG$5:BG65),0)))</f>
        <v>0</v>
      </c>
      <c r="BI66" s="3">
        <f>MIN((IFERROR($D66-SUM($E66:BG66),0)),(IFERROR(BH$4-SUM(BH$5:BH65),0)))</f>
        <v>0</v>
      </c>
      <c r="BJ66" s="3">
        <f>MIN((IFERROR($D66-SUM($E66:BH66),0)),(IFERROR(BI$4-SUM(BI$5:BI65),0)))</f>
        <v>0</v>
      </c>
      <c r="BK66" s="3">
        <f>MIN((IFERROR($D66-SUM($E66:BI66),0)),(IFERROR(BJ$4-SUM(BJ$5:BJ65),0)))</f>
        <v>0</v>
      </c>
      <c r="BL66" s="3">
        <f>MIN((IFERROR($D66-SUM($E66:BJ66),0)),(IFERROR(BK$4-SUM(BK$5:BK65),0)))</f>
        <v>0</v>
      </c>
      <c r="BM66" s="3">
        <f>MIN((IFERROR($D66-SUM($E66:BK66),0)),(IFERROR(BL$4-SUM(BL$5:BL65),0)))</f>
        <v>0</v>
      </c>
      <c r="BN66" s="3">
        <f>MIN((IFERROR($D66-SUM($E66:BL66),0)),(IFERROR(BM$4-SUM(BM$5:BM65),0)))</f>
        <v>0</v>
      </c>
      <c r="BO66" s="3">
        <f>MIN((IFERROR($D66-SUM($E66:BM66),0)),(IFERROR(BN$4-SUM(BN$5:BN65),0)))</f>
        <v>0</v>
      </c>
      <c r="BP66" s="3">
        <f>MIN((IFERROR($D66-SUM($E66:BN66),0)),(IFERROR(BO$4-SUM(BO$5:BO65),0)))</f>
        <v>0</v>
      </c>
      <c r="BQ66" s="3">
        <f>MIN((IFERROR($D66-SUM($E66:BO66),0)),(IFERROR(BP$4-SUM(BP$5:BP65),0)))</f>
        <v>0</v>
      </c>
      <c r="BR66" s="3">
        <f>MIN((IFERROR($D66-SUM($E66:BP66),0)),(IFERROR(BQ$4-SUM(BQ$5:BQ65),0)))</f>
        <v>0</v>
      </c>
      <c r="BS66" s="3">
        <f>MIN((IFERROR($D66-SUM($E66:BQ66),0)),(IFERROR(BR$4-SUM(BR$5:BR65),0)))</f>
        <v>0</v>
      </c>
      <c r="BT66" s="3">
        <f>MIN((IFERROR($D66-SUM($E66:BR66),0)),(IFERROR(BS$4-SUM(BS$5:BS65),0)))</f>
        <v>0</v>
      </c>
      <c r="BU66" s="3">
        <f>MIN((IFERROR($D66-SUM($E66:BS66),0)),(IFERROR(BT$4-SUM(BT$5:BT65),0)))</f>
        <v>0</v>
      </c>
      <c r="BV66" s="3">
        <f>MIN((IFERROR($D66-SUM($E66:BT66),0)),(IFERROR(BU$4-SUM(BU$5:BU65),0)))</f>
        <v>0</v>
      </c>
      <c r="BW66" s="3">
        <f>MIN((IFERROR($D66-SUM($E66:BU66),0)),(IFERROR(BV$4-SUM(BV$5:BV65),0)))</f>
        <v>0</v>
      </c>
      <c r="BX66" s="3">
        <f>MIN((IFERROR($D66-SUM($E66:BV66),0)),(IFERROR(BW$4-SUM(BW$5:BW65),0)))</f>
        <v>0</v>
      </c>
      <c r="BY66" s="3">
        <f>MIN((IFERROR($D66-SUM($E66:BW66),0)),(IFERROR(BX$4-SUM(BX$5:BX65),0)))</f>
        <v>0</v>
      </c>
      <c r="BZ66" s="3">
        <f>MIN((IFERROR($D66-SUM($E66:BX66),0)),(IFERROR(BY$4-SUM(BY$5:BY65),0)))</f>
        <v>0</v>
      </c>
      <c r="CA66" s="3">
        <f>MIN((IFERROR($D66-SUM($E66:BY66),0)),(IFERROR(BZ$4-SUM(BZ$5:BZ65),0)))</f>
        <v>0</v>
      </c>
      <c r="CB66" s="3">
        <f>MIN((IFERROR($D66-SUM($E66:BZ66),0)),(IFERROR(CA$4-SUM(CA$5:CA65),0)))</f>
        <v>0</v>
      </c>
      <c r="CC66" s="3">
        <f>MIN((IFERROR($D66-SUM($E66:CA66),0)),(IFERROR(CB$4-SUM(CB$5:CB65),0)))</f>
        <v>0</v>
      </c>
      <c r="CD66" s="3">
        <f>MIN((IFERROR($D66-SUM($E66:CB66),0)),(IFERROR(CC$4-SUM(CC$5:CC65),0)))</f>
        <v>0</v>
      </c>
      <c r="CE66" s="3">
        <f>MIN((IFERROR($D66-SUM($E66:CC66),0)),(IFERROR(CD$4-SUM(CD$5:CD65),0)))</f>
        <v>0</v>
      </c>
      <c r="CF66" s="3">
        <f>MIN((IFERROR($D66-SUM($E66:CD66),0)),(IFERROR(CE$4-SUM(CE$5:CE65),0)))</f>
        <v>0</v>
      </c>
      <c r="CG66" s="3">
        <f>MIN((IFERROR($D66-SUM($E66:CE66),0)),(IFERROR(CF$4-SUM(CF$5:CF65),0)))</f>
        <v>0</v>
      </c>
      <c r="CH66" s="3">
        <f>MIN((IFERROR($D66-SUM($E66:CF66),0)),(IFERROR(CG$4-SUM(CG$5:CG65),0)))</f>
        <v>0</v>
      </c>
      <c r="CI66" s="3">
        <f>MIN((IFERROR($D66-SUM($E66:CG66),0)),(IFERROR(CH$4-SUM(CH$5:CH65),0)))</f>
        <v>0</v>
      </c>
      <c r="CJ66" s="3">
        <f>MIN((IFERROR($D66-SUM($E66:CH66),0)),(IFERROR(CI$4-SUM(CI$5:CI65),0)))</f>
        <v>0</v>
      </c>
      <c r="CK66" s="3">
        <f>MIN((IFERROR($D66-SUM($E66:CI66),0)),(IFERROR(CJ$4-SUM(CJ$5:CJ65),0)))</f>
        <v>0</v>
      </c>
      <c r="CL66" s="3">
        <f>MIN((IFERROR($D66-SUM($E66:CJ66),0)),(IFERROR(CK$4-SUM(CK$5:CK65),0)))</f>
        <v>0</v>
      </c>
      <c r="CM66" s="3">
        <f>MIN((IFERROR($D66-SUM($E66:CK66),0)),(IFERROR(CL$4-SUM(CL$5:CL65),0)))</f>
        <v>0</v>
      </c>
      <c r="CN66" s="3">
        <f>MIN((IFERROR($D66-SUM($E66:CL66),0)),(IFERROR(CM$4-SUM(CM$5:CM65),0)))</f>
        <v>0</v>
      </c>
      <c r="CO66" s="3">
        <f>MIN((IFERROR($D66-SUM($E66:CM66),0)),(IFERROR(CN$4-SUM(CN$5:CN65),0)))</f>
        <v>0</v>
      </c>
      <c r="CP66" s="3">
        <f>MIN((IFERROR($D66-SUM($E66:CN66),0)),(IFERROR(CO$4-SUM(CO$5:CO65),0)))</f>
        <v>0</v>
      </c>
      <c r="CQ66" s="3">
        <f>MIN((IFERROR($D66-SUM($E66:CO66),0)),(IFERROR(CP$4-SUM(CP$5:CP65),0)))</f>
        <v>0</v>
      </c>
      <c r="CR66" s="3">
        <f>MIN((IFERROR($D66-SUM($E66:CP66),0)),(IFERROR(CQ$4-SUM(CQ$5:CQ65),0)))</f>
        <v>0</v>
      </c>
      <c r="CS66" s="3">
        <f>MIN((IFERROR($D66-SUM($E66:CQ66),0)),(IFERROR(CR$4-SUM(CR$5:CR65),0)))</f>
        <v>0</v>
      </c>
      <c r="CT66" s="3">
        <f>MIN((IFERROR($D66-SUM($E66:CR66),0)),(IFERROR(CS$4-SUM(CS$5:CS65),0)))</f>
        <v>0</v>
      </c>
      <c r="CU66" s="3">
        <f>MIN((IFERROR($D66-SUM($E66:CS66),0)),(IFERROR(CT$4-SUM(CT$5:CT65),0)))</f>
        <v>0</v>
      </c>
      <c r="CV66" s="3">
        <f>MIN((IFERROR($D66-SUM($E66:CT66),0)),(IFERROR(CU$4-SUM(CU$5:CU65),0)))</f>
        <v>0</v>
      </c>
      <c r="CW66" s="3">
        <f>MIN((IFERROR($D66-SUM($E66:CU66),0)),(IFERROR(CV$4-SUM(CV$5:CV65),0)))</f>
        <v>0</v>
      </c>
      <c r="CX66" s="3">
        <f>MIN((IFERROR($D66-SUM($E66:CV66),0)),(IFERROR(CW$4-SUM(CW$5:CW65),0)))</f>
        <v>0</v>
      </c>
      <c r="CY66" s="3">
        <f>MIN((IFERROR($D66-SUM($E66:CW66),0)),(IFERROR(CX$4-SUM(CX$5:CX65),0)))</f>
        <v>0</v>
      </c>
      <c r="CZ66" s="3">
        <f>MIN((IFERROR($D66-SUM($E66:CX66),0)),(IFERROR(CY$4-SUM(CY$5:CY65),0)))</f>
        <v>0</v>
      </c>
      <c r="DA66" s="3">
        <f>MIN((IFERROR($D66-SUM($E66:CY66),0)),(IFERROR(CZ$4-SUM(CZ$5:CZ65),0)))</f>
        <v>0</v>
      </c>
    </row>
    <row r="67" spans="1:105" x14ac:dyDescent="0.25">
      <c r="A67" s="2">
        <f>ROW()-ROW(FIFO[[#Headers],[Ind]])</f>
        <v>62</v>
      </c>
      <c r="B67" s="10" t="str">
        <f t="array" ref="B67">IFERROR(INDEX(Register[Batch],SMALL(IF(Register[IN Token]=Token,Register[Batch],""),FIFO[[#This Row],[Ind]])),"")</f>
        <v/>
      </c>
      <c r="C67" s="50" t="str">
        <f>IFERROR(VLOOKUP(FIFO[[#This Row],[Batch]],Register[],9),"")</f>
        <v/>
      </c>
      <c r="D67" s="11" t="str">
        <f>IF(FIFO[[#This Row],[Batch]]&lt;&gt;"",IFERROR(VLOOKUP(FIFO[[#This Row],[Batch]],Register[],5),""),"")</f>
        <v/>
      </c>
      <c r="F67" s="3">
        <f>MIN((IFERROR($D67-SUM($E67:E67),0)),(IFERROR(F$4-SUM(F$5:F66),0)))</f>
        <v>0</v>
      </c>
      <c r="G67" s="3">
        <f>MIN((IFERROR($D67-SUM($E67:F67),0)),(IFERROR(G$4-SUM(G$5:G66),0)))</f>
        <v>0</v>
      </c>
      <c r="H67" s="3">
        <f>MIN((IFERROR($D67-SUM($E67:G67),0)),(IFERROR(H$4-SUM(H$5:H66),0)))</f>
        <v>0</v>
      </c>
      <c r="I67" s="3">
        <f>MIN((IFERROR($D67-SUM($E67:H67),0)),(IFERROR(I$4-SUM(I$5:I66),0)))</f>
        <v>0</v>
      </c>
      <c r="J67" s="3">
        <f>MIN((IFERROR($D67-SUM($E67:I67),0)),(IFERROR(J$4-SUM(J$5:J66),0)))</f>
        <v>0</v>
      </c>
      <c r="K67" s="3">
        <f>MIN((IFERROR($D67-SUM($E67:J67),0)),(IFERROR(K$4-SUM(K$5:K66),0)))</f>
        <v>0</v>
      </c>
      <c r="L67" s="3">
        <f>MIN((IFERROR($D67-SUM($E67:K67),0)),(IFERROR(L$4-SUM(L$5:L66),0)))</f>
        <v>0</v>
      </c>
      <c r="M67" s="3">
        <f>MIN((IFERROR($D67-SUM($E67:L67),0)),(IFERROR(M$4-SUM(M$5:M66),0)))</f>
        <v>0</v>
      </c>
      <c r="N67" s="3">
        <f>MIN((IFERROR($D67-SUM($E67:L67),0)),(IFERROR(M$4-SUM(M$5:M66),0)))</f>
        <v>0</v>
      </c>
      <c r="O67" s="3">
        <f>MIN((IFERROR($D67-SUM($E67:M67),0)),(IFERROR(N$4-SUM(N$5:N66),0)))</f>
        <v>0</v>
      </c>
      <c r="P67" s="3">
        <f>MIN((IFERROR($D67-SUM($E67:N67),0)),(IFERROR(O$4-SUM(O$5:O66),0)))</f>
        <v>0</v>
      </c>
      <c r="Q67" s="3">
        <f>MIN((IFERROR($D67-SUM($E67:O67),0)),(IFERROR(P$4-SUM(P$5:P66),0)))</f>
        <v>0</v>
      </c>
      <c r="R67" s="3">
        <f>MIN((IFERROR($D67-SUM($E67:P67),0)),(IFERROR(Q$4-SUM(Q$5:Q66),0)))</f>
        <v>0</v>
      </c>
      <c r="S67" s="3">
        <f>MIN((IFERROR($D67-SUM($E67:Q67),0)),(IFERROR(R$4-SUM(R$5:R66),0)))</f>
        <v>0</v>
      </c>
      <c r="T67" s="3">
        <f>MIN((IFERROR($D67-SUM($E67:R67),0)),(IFERROR(S$4-SUM(S$5:S66),0)))</f>
        <v>0</v>
      </c>
      <c r="U67" s="3">
        <f>MIN((IFERROR($D67-SUM($E67:S67),0)),(IFERROR(T$4-SUM(T$5:T66),0)))</f>
        <v>0</v>
      </c>
      <c r="V67" s="3">
        <f>MIN((IFERROR($D67-SUM($E67:T67),0)),(IFERROR(U$4-SUM(U$5:U66),0)))</f>
        <v>0</v>
      </c>
      <c r="W67" s="3">
        <f>MIN((IFERROR($D67-SUM($E67:U67),0)),(IFERROR(V$4-SUM(V$5:V66),0)))</f>
        <v>0</v>
      </c>
      <c r="X67" s="3">
        <f>MIN((IFERROR($D67-SUM($E67:V67),0)),(IFERROR(W$4-SUM(W$5:W66),0)))</f>
        <v>0</v>
      </c>
      <c r="Y67" s="3">
        <f>MIN((IFERROR($D67-SUM($E67:W67),0)),(IFERROR(X$4-SUM(X$5:X66),0)))</f>
        <v>0</v>
      </c>
      <c r="Z67" s="3">
        <f>MIN((IFERROR($D67-SUM($E67:X67),0)),(IFERROR(Y$4-SUM(Y$5:Y66),0)))</f>
        <v>0</v>
      </c>
      <c r="AA67" s="3">
        <f>MIN((IFERROR($D67-SUM($E67:Y67),0)),(IFERROR(Z$4-SUM(Z$5:Z66),0)))</f>
        <v>0</v>
      </c>
      <c r="AB67" s="3">
        <f>MIN((IFERROR($D67-SUM($E67:Z67),0)),(IFERROR(AA$4-SUM(AA$5:AA66),0)))</f>
        <v>0</v>
      </c>
      <c r="AC67" s="3">
        <f>MIN((IFERROR($D67-SUM($E67:AA67),0)),(IFERROR(AB$4-SUM(AB$5:AB66),0)))</f>
        <v>0</v>
      </c>
      <c r="AD67" s="3">
        <f>MIN((IFERROR($D67-SUM($E67:AB67),0)),(IFERROR(AC$4-SUM(AC$5:AC66),0)))</f>
        <v>0</v>
      </c>
      <c r="AE67" s="3">
        <f>MIN((IFERROR($D67-SUM($E67:AC67),0)),(IFERROR(AD$4-SUM(AD$5:AD66),0)))</f>
        <v>0</v>
      </c>
      <c r="AF67" s="3">
        <f>MIN((IFERROR($D67-SUM($E67:AD67),0)),(IFERROR(AE$4-SUM(AE$5:AE66),0)))</f>
        <v>0</v>
      </c>
      <c r="AG67" s="3">
        <f>MIN((IFERROR($D67-SUM($E67:AE67),0)),(IFERROR(AF$4-SUM(AF$5:AF66),0)))</f>
        <v>0</v>
      </c>
      <c r="AH67" s="3">
        <f>MIN((IFERROR($D67-SUM($E67:AF67),0)),(IFERROR(AG$4-SUM(AG$5:AG66),0)))</f>
        <v>0</v>
      </c>
      <c r="AI67" s="3">
        <f>MIN((IFERROR($D67-SUM($E67:AG67),0)),(IFERROR(AH$4-SUM(AH$5:AH66),0)))</f>
        <v>0</v>
      </c>
      <c r="AJ67" s="3">
        <f>MIN((IFERROR($D67-SUM($E67:AH67),0)),(IFERROR(AI$4-SUM(AI$5:AI66),0)))</f>
        <v>0</v>
      </c>
      <c r="AK67" s="3">
        <f>MIN((IFERROR($D67-SUM($E67:AI67),0)),(IFERROR(AJ$4-SUM(AJ$5:AJ66),0)))</f>
        <v>0</v>
      </c>
      <c r="AL67" s="3">
        <f>MIN((IFERROR($D67-SUM($E67:AJ67),0)),(IFERROR(AK$4-SUM(AK$5:AK66),0)))</f>
        <v>0</v>
      </c>
      <c r="AM67" s="3">
        <f>MIN((IFERROR($D67-SUM($E67:AK67),0)),(IFERROR(AL$4-SUM(AL$5:AL66),0)))</f>
        <v>0</v>
      </c>
      <c r="AN67" s="3">
        <f>MIN((IFERROR($D67-SUM($E67:AL67),0)),(IFERROR(AM$4-SUM(AM$5:AM66),0)))</f>
        <v>0</v>
      </c>
      <c r="AO67" s="3">
        <f>MIN((IFERROR($D67-SUM($E67:AM67),0)),(IFERROR(AN$4-SUM(AN$5:AN66),0)))</f>
        <v>0</v>
      </c>
      <c r="AP67" s="3">
        <f>MIN((IFERROR($D67-SUM($E67:AN67),0)),(IFERROR(AO$4-SUM(AO$5:AO66),0)))</f>
        <v>0</v>
      </c>
      <c r="AQ67" s="3">
        <f>MIN((IFERROR($D67-SUM($E67:AO67),0)),(IFERROR(AP$4-SUM(AP$5:AP66),0)))</f>
        <v>0</v>
      </c>
      <c r="AR67" s="3">
        <f>MIN((IFERROR($D67-SUM($E67:AP67),0)),(IFERROR(AQ$4-SUM(AQ$5:AQ66),0)))</f>
        <v>0</v>
      </c>
      <c r="AS67" s="3">
        <f>MIN((IFERROR($D67-SUM($E67:AQ67),0)),(IFERROR(AR$4-SUM(AR$5:AR66),0)))</f>
        <v>0</v>
      </c>
      <c r="AT67" s="3">
        <f>MIN((IFERROR($D67-SUM($E67:AR67),0)),(IFERROR(AS$4-SUM(AS$5:AS66),0)))</f>
        <v>0</v>
      </c>
      <c r="AU67" s="3">
        <f>MIN((IFERROR($D67-SUM($E67:AS67),0)),(IFERROR(AT$4-SUM(AT$5:AT66),0)))</f>
        <v>0</v>
      </c>
      <c r="AV67" s="3">
        <f>MIN((IFERROR($D67-SUM($E67:AT67),0)),(IFERROR(AU$4-SUM(AU$5:AU66),0)))</f>
        <v>0</v>
      </c>
      <c r="AW67" s="3">
        <f>MIN((IFERROR($D67-SUM($E67:AU67),0)),(IFERROR(AV$4-SUM(AV$5:AV66),0)))</f>
        <v>0</v>
      </c>
      <c r="AX67" s="3">
        <f>MIN((IFERROR($D67-SUM($E67:AV67),0)),(IFERROR(AW$4-SUM(AW$5:AW66),0)))</f>
        <v>0</v>
      </c>
      <c r="AY67" s="3">
        <f>MIN((IFERROR($D67-SUM($E67:AW67),0)),(IFERROR(AX$4-SUM(AX$5:AX66),0)))</f>
        <v>0</v>
      </c>
      <c r="AZ67" s="3">
        <f>MIN((IFERROR($D67-SUM($E67:AX67),0)),(IFERROR(AY$4-SUM(AY$5:AY66),0)))</f>
        <v>0</v>
      </c>
      <c r="BA67" s="3">
        <f>MIN((IFERROR($D67-SUM($E67:AY67),0)),(IFERROR(AZ$4-SUM(AZ$5:AZ66),0)))</f>
        <v>0</v>
      </c>
      <c r="BB67" s="3">
        <f>MIN((IFERROR($D67-SUM($E67:AZ67),0)),(IFERROR(BA$4-SUM(BA$5:BA66),0)))</f>
        <v>0</v>
      </c>
      <c r="BC67" s="3">
        <f>MIN((IFERROR($D67-SUM($E67:BA67),0)),(IFERROR(BB$4-SUM(BB$5:BB66),0)))</f>
        <v>0</v>
      </c>
      <c r="BD67" s="3">
        <f>MIN((IFERROR($D67-SUM($E67:BB67),0)),(IFERROR(BC$4-SUM(BC$5:BC66),0)))</f>
        <v>0</v>
      </c>
      <c r="BE67" s="3">
        <f>MIN((IFERROR($D67-SUM($E67:BC67),0)),(IFERROR(BD$4-SUM(BD$5:BD66),0)))</f>
        <v>0</v>
      </c>
      <c r="BF67" s="3">
        <f>MIN((IFERROR($D67-SUM($E67:BD67),0)),(IFERROR(BE$4-SUM(BE$5:BE66),0)))</f>
        <v>0</v>
      </c>
      <c r="BG67" s="3">
        <f>MIN((IFERROR($D67-SUM($E67:BE67),0)),(IFERROR(BF$4-SUM(BF$5:BF66),0)))</f>
        <v>0</v>
      </c>
      <c r="BH67" s="3">
        <f>MIN((IFERROR($D67-SUM($E67:BF67),0)),(IFERROR(BG$4-SUM(BG$5:BG66),0)))</f>
        <v>0</v>
      </c>
      <c r="BI67" s="3">
        <f>MIN((IFERROR($D67-SUM($E67:BG67),0)),(IFERROR(BH$4-SUM(BH$5:BH66),0)))</f>
        <v>0</v>
      </c>
      <c r="BJ67" s="3">
        <f>MIN((IFERROR($D67-SUM($E67:BH67),0)),(IFERROR(BI$4-SUM(BI$5:BI66),0)))</f>
        <v>0</v>
      </c>
      <c r="BK67" s="3">
        <f>MIN((IFERROR($D67-SUM($E67:BI67),0)),(IFERROR(BJ$4-SUM(BJ$5:BJ66),0)))</f>
        <v>0</v>
      </c>
      <c r="BL67" s="3">
        <f>MIN((IFERROR($D67-SUM($E67:BJ67),0)),(IFERROR(BK$4-SUM(BK$5:BK66),0)))</f>
        <v>0</v>
      </c>
      <c r="BM67" s="3">
        <f>MIN((IFERROR($D67-SUM($E67:BK67),0)),(IFERROR(BL$4-SUM(BL$5:BL66),0)))</f>
        <v>0</v>
      </c>
      <c r="BN67" s="3">
        <f>MIN((IFERROR($D67-SUM($E67:BL67),0)),(IFERROR(BM$4-SUM(BM$5:BM66),0)))</f>
        <v>0</v>
      </c>
      <c r="BO67" s="3">
        <f>MIN((IFERROR($D67-SUM($E67:BM67),0)),(IFERROR(BN$4-SUM(BN$5:BN66),0)))</f>
        <v>0</v>
      </c>
      <c r="BP67" s="3">
        <f>MIN((IFERROR($D67-SUM($E67:BN67),0)),(IFERROR(BO$4-SUM(BO$5:BO66),0)))</f>
        <v>0</v>
      </c>
      <c r="BQ67" s="3">
        <f>MIN((IFERROR($D67-SUM($E67:BO67),0)),(IFERROR(BP$4-SUM(BP$5:BP66),0)))</f>
        <v>0</v>
      </c>
      <c r="BR67" s="3">
        <f>MIN((IFERROR($D67-SUM($E67:BP67),0)),(IFERROR(BQ$4-SUM(BQ$5:BQ66),0)))</f>
        <v>0</v>
      </c>
      <c r="BS67" s="3">
        <f>MIN((IFERROR($D67-SUM($E67:BQ67),0)),(IFERROR(BR$4-SUM(BR$5:BR66),0)))</f>
        <v>0</v>
      </c>
      <c r="BT67" s="3">
        <f>MIN((IFERROR($D67-SUM($E67:BR67),0)),(IFERROR(BS$4-SUM(BS$5:BS66),0)))</f>
        <v>0</v>
      </c>
      <c r="BU67" s="3">
        <f>MIN((IFERROR($D67-SUM($E67:BS67),0)),(IFERROR(BT$4-SUM(BT$5:BT66),0)))</f>
        <v>0</v>
      </c>
      <c r="BV67" s="3">
        <f>MIN((IFERROR($D67-SUM($E67:BT67),0)),(IFERROR(BU$4-SUM(BU$5:BU66),0)))</f>
        <v>0</v>
      </c>
      <c r="BW67" s="3">
        <f>MIN((IFERROR($D67-SUM($E67:BU67),0)),(IFERROR(BV$4-SUM(BV$5:BV66),0)))</f>
        <v>0</v>
      </c>
      <c r="BX67" s="3">
        <f>MIN((IFERROR($D67-SUM($E67:BV67),0)),(IFERROR(BW$4-SUM(BW$5:BW66),0)))</f>
        <v>0</v>
      </c>
      <c r="BY67" s="3">
        <f>MIN((IFERROR($D67-SUM($E67:BW67),0)),(IFERROR(BX$4-SUM(BX$5:BX66),0)))</f>
        <v>0</v>
      </c>
      <c r="BZ67" s="3">
        <f>MIN((IFERROR($D67-SUM($E67:BX67),0)),(IFERROR(BY$4-SUM(BY$5:BY66),0)))</f>
        <v>0</v>
      </c>
      <c r="CA67" s="3">
        <f>MIN((IFERROR($D67-SUM($E67:BY67),0)),(IFERROR(BZ$4-SUM(BZ$5:BZ66),0)))</f>
        <v>0</v>
      </c>
      <c r="CB67" s="3">
        <f>MIN((IFERROR($D67-SUM($E67:BZ67),0)),(IFERROR(CA$4-SUM(CA$5:CA66),0)))</f>
        <v>0</v>
      </c>
      <c r="CC67" s="3">
        <f>MIN((IFERROR($D67-SUM($E67:CA67),0)),(IFERROR(CB$4-SUM(CB$5:CB66),0)))</f>
        <v>0</v>
      </c>
      <c r="CD67" s="3">
        <f>MIN((IFERROR($D67-SUM($E67:CB67),0)),(IFERROR(CC$4-SUM(CC$5:CC66),0)))</f>
        <v>0</v>
      </c>
      <c r="CE67" s="3">
        <f>MIN((IFERROR($D67-SUM($E67:CC67),0)),(IFERROR(CD$4-SUM(CD$5:CD66),0)))</f>
        <v>0</v>
      </c>
      <c r="CF67" s="3">
        <f>MIN((IFERROR($D67-SUM($E67:CD67),0)),(IFERROR(CE$4-SUM(CE$5:CE66),0)))</f>
        <v>0</v>
      </c>
      <c r="CG67" s="3">
        <f>MIN((IFERROR($D67-SUM($E67:CE67),0)),(IFERROR(CF$4-SUM(CF$5:CF66),0)))</f>
        <v>0</v>
      </c>
      <c r="CH67" s="3">
        <f>MIN((IFERROR($D67-SUM($E67:CF67),0)),(IFERROR(CG$4-SUM(CG$5:CG66),0)))</f>
        <v>0</v>
      </c>
      <c r="CI67" s="3">
        <f>MIN((IFERROR($D67-SUM($E67:CG67),0)),(IFERROR(CH$4-SUM(CH$5:CH66),0)))</f>
        <v>0</v>
      </c>
      <c r="CJ67" s="3">
        <f>MIN((IFERROR($D67-SUM($E67:CH67),0)),(IFERROR(CI$4-SUM(CI$5:CI66),0)))</f>
        <v>0</v>
      </c>
      <c r="CK67" s="3">
        <f>MIN((IFERROR($D67-SUM($E67:CI67),0)),(IFERROR(CJ$4-SUM(CJ$5:CJ66),0)))</f>
        <v>0</v>
      </c>
      <c r="CL67" s="3">
        <f>MIN((IFERROR($D67-SUM($E67:CJ67),0)),(IFERROR(CK$4-SUM(CK$5:CK66),0)))</f>
        <v>0</v>
      </c>
      <c r="CM67" s="3">
        <f>MIN((IFERROR($D67-SUM($E67:CK67),0)),(IFERROR(CL$4-SUM(CL$5:CL66),0)))</f>
        <v>0</v>
      </c>
      <c r="CN67" s="3">
        <f>MIN((IFERROR($D67-SUM($E67:CL67),0)),(IFERROR(CM$4-SUM(CM$5:CM66),0)))</f>
        <v>0</v>
      </c>
      <c r="CO67" s="3">
        <f>MIN((IFERROR($D67-SUM($E67:CM67),0)),(IFERROR(CN$4-SUM(CN$5:CN66),0)))</f>
        <v>0</v>
      </c>
      <c r="CP67" s="3">
        <f>MIN((IFERROR($D67-SUM($E67:CN67),0)),(IFERROR(CO$4-SUM(CO$5:CO66),0)))</f>
        <v>0</v>
      </c>
      <c r="CQ67" s="3">
        <f>MIN((IFERROR($D67-SUM($E67:CO67),0)),(IFERROR(CP$4-SUM(CP$5:CP66),0)))</f>
        <v>0</v>
      </c>
      <c r="CR67" s="3">
        <f>MIN((IFERROR($D67-SUM($E67:CP67),0)),(IFERROR(CQ$4-SUM(CQ$5:CQ66),0)))</f>
        <v>0</v>
      </c>
      <c r="CS67" s="3">
        <f>MIN((IFERROR($D67-SUM($E67:CQ67),0)),(IFERROR(CR$4-SUM(CR$5:CR66),0)))</f>
        <v>0</v>
      </c>
      <c r="CT67" s="3">
        <f>MIN((IFERROR($D67-SUM($E67:CR67),0)),(IFERROR(CS$4-SUM(CS$5:CS66),0)))</f>
        <v>0</v>
      </c>
      <c r="CU67" s="3">
        <f>MIN((IFERROR($D67-SUM($E67:CS67),0)),(IFERROR(CT$4-SUM(CT$5:CT66),0)))</f>
        <v>0</v>
      </c>
      <c r="CV67" s="3">
        <f>MIN((IFERROR($D67-SUM($E67:CT67),0)),(IFERROR(CU$4-SUM(CU$5:CU66),0)))</f>
        <v>0</v>
      </c>
      <c r="CW67" s="3">
        <f>MIN((IFERROR($D67-SUM($E67:CU67),0)),(IFERROR(CV$4-SUM(CV$5:CV66),0)))</f>
        <v>0</v>
      </c>
      <c r="CX67" s="3">
        <f>MIN((IFERROR($D67-SUM($E67:CV67),0)),(IFERROR(CW$4-SUM(CW$5:CW66),0)))</f>
        <v>0</v>
      </c>
      <c r="CY67" s="3">
        <f>MIN((IFERROR($D67-SUM($E67:CW67),0)),(IFERROR(CX$4-SUM(CX$5:CX66),0)))</f>
        <v>0</v>
      </c>
      <c r="CZ67" s="3">
        <f>MIN((IFERROR($D67-SUM($E67:CX67),0)),(IFERROR(CY$4-SUM(CY$5:CY66),0)))</f>
        <v>0</v>
      </c>
      <c r="DA67" s="3">
        <f>MIN((IFERROR($D67-SUM($E67:CY67),0)),(IFERROR(CZ$4-SUM(CZ$5:CZ66),0)))</f>
        <v>0</v>
      </c>
    </row>
    <row r="68" spans="1:105" x14ac:dyDescent="0.25">
      <c r="A68" s="2">
        <f>ROW()-ROW(FIFO[[#Headers],[Ind]])</f>
        <v>63</v>
      </c>
      <c r="B68" s="10" t="str">
        <f t="array" ref="B68">IFERROR(INDEX(Register[Batch],SMALL(IF(Register[IN Token]=Token,Register[Batch],""),FIFO[[#This Row],[Ind]])),"")</f>
        <v/>
      </c>
      <c r="C68" s="50" t="str">
        <f>IFERROR(VLOOKUP(FIFO[[#This Row],[Batch]],Register[],9),"")</f>
        <v/>
      </c>
      <c r="D68" s="11" t="str">
        <f>IF(FIFO[[#This Row],[Batch]]&lt;&gt;"",IFERROR(VLOOKUP(FIFO[[#This Row],[Batch]],Register[],5),""),"")</f>
        <v/>
      </c>
      <c r="F68" s="3">
        <f>MIN((IFERROR($D68-SUM($E68:E68),0)),(IFERROR(F$4-SUM(F$5:F67),0)))</f>
        <v>0</v>
      </c>
      <c r="G68" s="3">
        <f>MIN((IFERROR($D68-SUM($E68:F68),0)),(IFERROR(G$4-SUM(G$5:G67),0)))</f>
        <v>0</v>
      </c>
      <c r="H68" s="3">
        <f>MIN((IFERROR($D68-SUM($E68:G68),0)),(IFERROR(H$4-SUM(H$5:H67),0)))</f>
        <v>0</v>
      </c>
      <c r="I68" s="3">
        <f>MIN((IFERROR($D68-SUM($E68:H68),0)),(IFERROR(I$4-SUM(I$5:I67),0)))</f>
        <v>0</v>
      </c>
      <c r="J68" s="3">
        <f>MIN((IFERROR($D68-SUM($E68:I68),0)),(IFERROR(J$4-SUM(J$5:J67),0)))</f>
        <v>0</v>
      </c>
      <c r="K68" s="3">
        <f>MIN((IFERROR($D68-SUM($E68:J68),0)),(IFERROR(K$4-SUM(K$5:K67),0)))</f>
        <v>0</v>
      </c>
      <c r="L68" s="3">
        <f>MIN((IFERROR($D68-SUM($E68:K68),0)),(IFERROR(L$4-SUM(L$5:L67),0)))</f>
        <v>0</v>
      </c>
      <c r="M68" s="3">
        <f>MIN((IFERROR($D68-SUM($E68:L68),0)),(IFERROR(M$4-SUM(M$5:M67),0)))</f>
        <v>0</v>
      </c>
      <c r="N68" s="3">
        <f>MIN((IFERROR($D68-SUM($E68:L68),0)),(IFERROR(M$4-SUM(M$5:M67),0)))</f>
        <v>0</v>
      </c>
      <c r="O68" s="3">
        <f>MIN((IFERROR($D68-SUM($E68:M68),0)),(IFERROR(N$4-SUM(N$5:N67),0)))</f>
        <v>0</v>
      </c>
      <c r="P68" s="3">
        <f>MIN((IFERROR($D68-SUM($E68:N68),0)),(IFERROR(O$4-SUM(O$5:O67),0)))</f>
        <v>0</v>
      </c>
      <c r="Q68" s="3">
        <f>MIN((IFERROR($D68-SUM($E68:O68),0)),(IFERROR(P$4-SUM(P$5:P67),0)))</f>
        <v>0</v>
      </c>
      <c r="R68" s="3">
        <f>MIN((IFERROR($D68-SUM($E68:P68),0)),(IFERROR(Q$4-SUM(Q$5:Q67),0)))</f>
        <v>0</v>
      </c>
      <c r="S68" s="3">
        <f>MIN((IFERROR($D68-SUM($E68:Q68),0)),(IFERROR(R$4-SUM(R$5:R67),0)))</f>
        <v>0</v>
      </c>
      <c r="T68" s="3">
        <f>MIN((IFERROR($D68-SUM($E68:R68),0)),(IFERROR(S$4-SUM(S$5:S67),0)))</f>
        <v>0</v>
      </c>
      <c r="U68" s="3">
        <f>MIN((IFERROR($D68-SUM($E68:S68),0)),(IFERROR(T$4-SUM(T$5:T67),0)))</f>
        <v>0</v>
      </c>
      <c r="V68" s="3">
        <f>MIN((IFERROR($D68-SUM($E68:T68),0)),(IFERROR(U$4-SUM(U$5:U67),0)))</f>
        <v>0</v>
      </c>
      <c r="W68" s="3">
        <f>MIN((IFERROR($D68-SUM($E68:U68),0)),(IFERROR(V$4-SUM(V$5:V67),0)))</f>
        <v>0</v>
      </c>
      <c r="X68" s="3">
        <f>MIN((IFERROR($D68-SUM($E68:V68),0)),(IFERROR(W$4-SUM(W$5:W67),0)))</f>
        <v>0</v>
      </c>
      <c r="Y68" s="3">
        <f>MIN((IFERROR($D68-SUM($E68:W68),0)),(IFERROR(X$4-SUM(X$5:X67),0)))</f>
        <v>0</v>
      </c>
      <c r="Z68" s="3">
        <f>MIN((IFERROR($D68-SUM($E68:X68),0)),(IFERROR(Y$4-SUM(Y$5:Y67),0)))</f>
        <v>0</v>
      </c>
      <c r="AA68" s="3">
        <f>MIN((IFERROR($D68-SUM($E68:Y68),0)),(IFERROR(Z$4-SUM(Z$5:Z67),0)))</f>
        <v>0</v>
      </c>
      <c r="AB68" s="3">
        <f>MIN((IFERROR($D68-SUM($E68:Z68),0)),(IFERROR(AA$4-SUM(AA$5:AA67),0)))</f>
        <v>0</v>
      </c>
      <c r="AC68" s="3">
        <f>MIN((IFERROR($D68-SUM($E68:AA68),0)),(IFERROR(AB$4-SUM(AB$5:AB67),0)))</f>
        <v>0</v>
      </c>
      <c r="AD68" s="3">
        <f>MIN((IFERROR($D68-SUM($E68:AB68),0)),(IFERROR(AC$4-SUM(AC$5:AC67),0)))</f>
        <v>0</v>
      </c>
      <c r="AE68" s="3">
        <f>MIN((IFERROR($D68-SUM($E68:AC68),0)),(IFERROR(AD$4-SUM(AD$5:AD67),0)))</f>
        <v>0</v>
      </c>
      <c r="AF68" s="3">
        <f>MIN((IFERROR($D68-SUM($E68:AD68),0)),(IFERROR(AE$4-SUM(AE$5:AE67),0)))</f>
        <v>0</v>
      </c>
      <c r="AG68" s="3">
        <f>MIN((IFERROR($D68-SUM($E68:AE68),0)),(IFERROR(AF$4-SUM(AF$5:AF67),0)))</f>
        <v>0</v>
      </c>
      <c r="AH68" s="3">
        <f>MIN((IFERROR($D68-SUM($E68:AF68),0)),(IFERROR(AG$4-SUM(AG$5:AG67),0)))</f>
        <v>0</v>
      </c>
      <c r="AI68" s="3">
        <f>MIN((IFERROR($D68-SUM($E68:AG68),0)),(IFERROR(AH$4-SUM(AH$5:AH67),0)))</f>
        <v>0</v>
      </c>
      <c r="AJ68" s="3">
        <f>MIN((IFERROR($D68-SUM($E68:AH68),0)),(IFERROR(AI$4-SUM(AI$5:AI67),0)))</f>
        <v>0</v>
      </c>
      <c r="AK68" s="3">
        <f>MIN((IFERROR($D68-SUM($E68:AI68),0)),(IFERROR(AJ$4-SUM(AJ$5:AJ67),0)))</f>
        <v>0</v>
      </c>
      <c r="AL68" s="3">
        <f>MIN((IFERROR($D68-SUM($E68:AJ68),0)),(IFERROR(AK$4-SUM(AK$5:AK67),0)))</f>
        <v>0</v>
      </c>
      <c r="AM68" s="3">
        <f>MIN((IFERROR($D68-SUM($E68:AK68),0)),(IFERROR(AL$4-SUM(AL$5:AL67),0)))</f>
        <v>0</v>
      </c>
      <c r="AN68" s="3">
        <f>MIN((IFERROR($D68-SUM($E68:AL68),0)),(IFERROR(AM$4-SUM(AM$5:AM67),0)))</f>
        <v>0</v>
      </c>
      <c r="AO68" s="3">
        <f>MIN((IFERROR($D68-SUM($E68:AM68),0)),(IFERROR(AN$4-SUM(AN$5:AN67),0)))</f>
        <v>0</v>
      </c>
      <c r="AP68" s="3">
        <f>MIN((IFERROR($D68-SUM($E68:AN68),0)),(IFERROR(AO$4-SUM(AO$5:AO67),0)))</f>
        <v>0</v>
      </c>
      <c r="AQ68" s="3">
        <f>MIN((IFERROR($D68-SUM($E68:AO68),0)),(IFERROR(AP$4-SUM(AP$5:AP67),0)))</f>
        <v>0</v>
      </c>
      <c r="AR68" s="3">
        <f>MIN((IFERROR($D68-SUM($E68:AP68),0)),(IFERROR(AQ$4-SUM(AQ$5:AQ67),0)))</f>
        <v>0</v>
      </c>
      <c r="AS68" s="3">
        <f>MIN((IFERROR($D68-SUM($E68:AQ68),0)),(IFERROR(AR$4-SUM(AR$5:AR67),0)))</f>
        <v>0</v>
      </c>
      <c r="AT68" s="3">
        <f>MIN((IFERROR($D68-SUM($E68:AR68),0)),(IFERROR(AS$4-SUM(AS$5:AS67),0)))</f>
        <v>0</v>
      </c>
      <c r="AU68" s="3">
        <f>MIN((IFERROR($D68-SUM($E68:AS68),0)),(IFERROR(AT$4-SUM(AT$5:AT67),0)))</f>
        <v>0</v>
      </c>
      <c r="AV68" s="3">
        <f>MIN((IFERROR($D68-SUM($E68:AT68),0)),(IFERROR(AU$4-SUM(AU$5:AU67),0)))</f>
        <v>0</v>
      </c>
      <c r="AW68" s="3">
        <f>MIN((IFERROR($D68-SUM($E68:AU68),0)),(IFERROR(AV$4-SUM(AV$5:AV67),0)))</f>
        <v>0</v>
      </c>
      <c r="AX68" s="3">
        <f>MIN((IFERROR($D68-SUM($E68:AV68),0)),(IFERROR(AW$4-SUM(AW$5:AW67),0)))</f>
        <v>0</v>
      </c>
      <c r="AY68" s="3">
        <f>MIN((IFERROR($D68-SUM($E68:AW68),0)),(IFERROR(AX$4-SUM(AX$5:AX67),0)))</f>
        <v>0</v>
      </c>
      <c r="AZ68" s="3">
        <f>MIN((IFERROR($D68-SUM($E68:AX68),0)),(IFERROR(AY$4-SUM(AY$5:AY67),0)))</f>
        <v>0</v>
      </c>
      <c r="BA68" s="3">
        <f>MIN((IFERROR($D68-SUM($E68:AY68),0)),(IFERROR(AZ$4-SUM(AZ$5:AZ67),0)))</f>
        <v>0</v>
      </c>
      <c r="BB68" s="3">
        <f>MIN((IFERROR($D68-SUM($E68:AZ68),0)),(IFERROR(BA$4-SUM(BA$5:BA67),0)))</f>
        <v>0</v>
      </c>
      <c r="BC68" s="3">
        <f>MIN((IFERROR($D68-SUM($E68:BA68),0)),(IFERROR(BB$4-SUM(BB$5:BB67),0)))</f>
        <v>0</v>
      </c>
      <c r="BD68" s="3">
        <f>MIN((IFERROR($D68-SUM($E68:BB68),0)),(IFERROR(BC$4-SUM(BC$5:BC67),0)))</f>
        <v>0</v>
      </c>
      <c r="BE68" s="3">
        <f>MIN((IFERROR($D68-SUM($E68:BC68),0)),(IFERROR(BD$4-SUM(BD$5:BD67),0)))</f>
        <v>0</v>
      </c>
      <c r="BF68" s="3">
        <f>MIN((IFERROR($D68-SUM($E68:BD68),0)),(IFERROR(BE$4-SUM(BE$5:BE67),0)))</f>
        <v>0</v>
      </c>
      <c r="BG68" s="3">
        <f>MIN((IFERROR($D68-SUM($E68:BE68),0)),(IFERROR(BF$4-SUM(BF$5:BF67),0)))</f>
        <v>0</v>
      </c>
      <c r="BH68" s="3">
        <f>MIN((IFERROR($D68-SUM($E68:BF68),0)),(IFERROR(BG$4-SUM(BG$5:BG67),0)))</f>
        <v>0</v>
      </c>
      <c r="BI68" s="3">
        <f>MIN((IFERROR($D68-SUM($E68:BG68),0)),(IFERROR(BH$4-SUM(BH$5:BH67),0)))</f>
        <v>0</v>
      </c>
      <c r="BJ68" s="3">
        <f>MIN((IFERROR($D68-SUM($E68:BH68),0)),(IFERROR(BI$4-SUM(BI$5:BI67),0)))</f>
        <v>0</v>
      </c>
      <c r="BK68" s="3">
        <f>MIN((IFERROR($D68-SUM($E68:BI68),0)),(IFERROR(BJ$4-SUM(BJ$5:BJ67),0)))</f>
        <v>0</v>
      </c>
      <c r="BL68" s="3">
        <f>MIN((IFERROR($D68-SUM($E68:BJ68),0)),(IFERROR(BK$4-SUM(BK$5:BK67),0)))</f>
        <v>0</v>
      </c>
      <c r="BM68" s="3">
        <f>MIN((IFERROR($D68-SUM($E68:BK68),0)),(IFERROR(BL$4-SUM(BL$5:BL67),0)))</f>
        <v>0</v>
      </c>
      <c r="BN68" s="3">
        <f>MIN((IFERROR($D68-SUM($E68:BL68),0)),(IFERROR(BM$4-SUM(BM$5:BM67),0)))</f>
        <v>0</v>
      </c>
      <c r="BO68" s="3">
        <f>MIN((IFERROR($D68-SUM($E68:BM68),0)),(IFERROR(BN$4-SUM(BN$5:BN67),0)))</f>
        <v>0</v>
      </c>
      <c r="BP68" s="3">
        <f>MIN((IFERROR($D68-SUM($E68:BN68),0)),(IFERROR(BO$4-SUM(BO$5:BO67),0)))</f>
        <v>0</v>
      </c>
      <c r="BQ68" s="3">
        <f>MIN((IFERROR($D68-SUM($E68:BO68),0)),(IFERROR(BP$4-SUM(BP$5:BP67),0)))</f>
        <v>0</v>
      </c>
      <c r="BR68" s="3">
        <f>MIN((IFERROR($D68-SUM($E68:BP68),0)),(IFERROR(BQ$4-SUM(BQ$5:BQ67),0)))</f>
        <v>0</v>
      </c>
      <c r="BS68" s="3">
        <f>MIN((IFERROR($D68-SUM($E68:BQ68),0)),(IFERROR(BR$4-SUM(BR$5:BR67),0)))</f>
        <v>0</v>
      </c>
      <c r="BT68" s="3">
        <f>MIN((IFERROR($D68-SUM($E68:BR68),0)),(IFERROR(BS$4-SUM(BS$5:BS67),0)))</f>
        <v>0</v>
      </c>
      <c r="BU68" s="3">
        <f>MIN((IFERROR($D68-SUM($E68:BS68),0)),(IFERROR(BT$4-SUM(BT$5:BT67),0)))</f>
        <v>0</v>
      </c>
      <c r="BV68" s="3">
        <f>MIN((IFERROR($D68-SUM($E68:BT68),0)),(IFERROR(BU$4-SUM(BU$5:BU67),0)))</f>
        <v>0</v>
      </c>
      <c r="BW68" s="3">
        <f>MIN((IFERROR($D68-SUM($E68:BU68),0)),(IFERROR(BV$4-SUM(BV$5:BV67),0)))</f>
        <v>0</v>
      </c>
      <c r="BX68" s="3">
        <f>MIN((IFERROR($D68-SUM($E68:BV68),0)),(IFERROR(BW$4-SUM(BW$5:BW67),0)))</f>
        <v>0</v>
      </c>
      <c r="BY68" s="3">
        <f>MIN((IFERROR($D68-SUM($E68:BW68),0)),(IFERROR(BX$4-SUM(BX$5:BX67),0)))</f>
        <v>0</v>
      </c>
      <c r="BZ68" s="3">
        <f>MIN((IFERROR($D68-SUM($E68:BX68),0)),(IFERROR(BY$4-SUM(BY$5:BY67),0)))</f>
        <v>0</v>
      </c>
      <c r="CA68" s="3">
        <f>MIN((IFERROR($D68-SUM($E68:BY68),0)),(IFERROR(BZ$4-SUM(BZ$5:BZ67),0)))</f>
        <v>0</v>
      </c>
      <c r="CB68" s="3">
        <f>MIN((IFERROR($D68-SUM($E68:BZ68),0)),(IFERROR(CA$4-SUM(CA$5:CA67),0)))</f>
        <v>0</v>
      </c>
      <c r="CC68" s="3">
        <f>MIN((IFERROR($D68-SUM($E68:CA68),0)),(IFERROR(CB$4-SUM(CB$5:CB67),0)))</f>
        <v>0</v>
      </c>
      <c r="CD68" s="3">
        <f>MIN((IFERROR($D68-SUM($E68:CB68),0)),(IFERROR(CC$4-SUM(CC$5:CC67),0)))</f>
        <v>0</v>
      </c>
      <c r="CE68" s="3">
        <f>MIN((IFERROR($D68-SUM($E68:CC68),0)),(IFERROR(CD$4-SUM(CD$5:CD67),0)))</f>
        <v>0</v>
      </c>
      <c r="CF68" s="3">
        <f>MIN((IFERROR($D68-SUM($E68:CD68),0)),(IFERROR(CE$4-SUM(CE$5:CE67),0)))</f>
        <v>0</v>
      </c>
      <c r="CG68" s="3">
        <f>MIN((IFERROR($D68-SUM($E68:CE68),0)),(IFERROR(CF$4-SUM(CF$5:CF67),0)))</f>
        <v>0</v>
      </c>
      <c r="CH68" s="3">
        <f>MIN((IFERROR($D68-SUM($E68:CF68),0)),(IFERROR(CG$4-SUM(CG$5:CG67),0)))</f>
        <v>0</v>
      </c>
      <c r="CI68" s="3">
        <f>MIN((IFERROR($D68-SUM($E68:CG68),0)),(IFERROR(CH$4-SUM(CH$5:CH67),0)))</f>
        <v>0</v>
      </c>
      <c r="CJ68" s="3">
        <f>MIN((IFERROR($D68-SUM($E68:CH68),0)),(IFERROR(CI$4-SUM(CI$5:CI67),0)))</f>
        <v>0</v>
      </c>
      <c r="CK68" s="3">
        <f>MIN((IFERROR($D68-SUM($E68:CI68),0)),(IFERROR(CJ$4-SUM(CJ$5:CJ67),0)))</f>
        <v>0</v>
      </c>
      <c r="CL68" s="3">
        <f>MIN((IFERROR($D68-SUM($E68:CJ68),0)),(IFERROR(CK$4-SUM(CK$5:CK67),0)))</f>
        <v>0</v>
      </c>
      <c r="CM68" s="3">
        <f>MIN((IFERROR($D68-SUM($E68:CK68),0)),(IFERROR(CL$4-SUM(CL$5:CL67),0)))</f>
        <v>0</v>
      </c>
      <c r="CN68" s="3">
        <f>MIN((IFERROR($D68-SUM($E68:CL68),0)),(IFERROR(CM$4-SUM(CM$5:CM67),0)))</f>
        <v>0</v>
      </c>
      <c r="CO68" s="3">
        <f>MIN((IFERROR($D68-SUM($E68:CM68),0)),(IFERROR(CN$4-SUM(CN$5:CN67),0)))</f>
        <v>0</v>
      </c>
      <c r="CP68" s="3">
        <f>MIN((IFERROR($D68-SUM($E68:CN68),0)),(IFERROR(CO$4-SUM(CO$5:CO67),0)))</f>
        <v>0</v>
      </c>
      <c r="CQ68" s="3">
        <f>MIN((IFERROR($D68-SUM($E68:CO68),0)),(IFERROR(CP$4-SUM(CP$5:CP67),0)))</f>
        <v>0</v>
      </c>
      <c r="CR68" s="3">
        <f>MIN((IFERROR($D68-SUM($E68:CP68),0)),(IFERROR(CQ$4-SUM(CQ$5:CQ67),0)))</f>
        <v>0</v>
      </c>
      <c r="CS68" s="3">
        <f>MIN((IFERROR($D68-SUM($E68:CQ68),0)),(IFERROR(CR$4-SUM(CR$5:CR67),0)))</f>
        <v>0</v>
      </c>
      <c r="CT68" s="3">
        <f>MIN((IFERROR($D68-SUM($E68:CR68),0)),(IFERROR(CS$4-SUM(CS$5:CS67),0)))</f>
        <v>0</v>
      </c>
      <c r="CU68" s="3">
        <f>MIN((IFERROR($D68-SUM($E68:CS68),0)),(IFERROR(CT$4-SUM(CT$5:CT67),0)))</f>
        <v>0</v>
      </c>
      <c r="CV68" s="3">
        <f>MIN((IFERROR($D68-SUM($E68:CT68),0)),(IFERROR(CU$4-SUM(CU$5:CU67),0)))</f>
        <v>0</v>
      </c>
      <c r="CW68" s="3">
        <f>MIN((IFERROR($D68-SUM($E68:CU68),0)),(IFERROR(CV$4-SUM(CV$5:CV67),0)))</f>
        <v>0</v>
      </c>
      <c r="CX68" s="3">
        <f>MIN((IFERROR($D68-SUM($E68:CV68),0)),(IFERROR(CW$4-SUM(CW$5:CW67),0)))</f>
        <v>0</v>
      </c>
      <c r="CY68" s="3">
        <f>MIN((IFERROR($D68-SUM($E68:CW68),0)),(IFERROR(CX$4-SUM(CX$5:CX67),0)))</f>
        <v>0</v>
      </c>
      <c r="CZ68" s="3">
        <f>MIN((IFERROR($D68-SUM($E68:CX68),0)),(IFERROR(CY$4-SUM(CY$5:CY67),0)))</f>
        <v>0</v>
      </c>
      <c r="DA68" s="3">
        <f>MIN((IFERROR($D68-SUM($E68:CY68),0)),(IFERROR(CZ$4-SUM(CZ$5:CZ67),0)))</f>
        <v>0</v>
      </c>
    </row>
    <row r="69" spans="1:105" x14ac:dyDescent="0.25">
      <c r="A69" s="2">
        <f>ROW()-ROW(FIFO[[#Headers],[Ind]])</f>
        <v>64</v>
      </c>
      <c r="B69" s="10" t="str">
        <f t="array" ref="B69">IFERROR(INDEX(Register[Batch],SMALL(IF(Register[IN Token]=Token,Register[Batch],""),FIFO[[#This Row],[Ind]])),"")</f>
        <v/>
      </c>
      <c r="C69" s="50" t="str">
        <f>IFERROR(VLOOKUP(FIFO[[#This Row],[Batch]],Register[],9),"")</f>
        <v/>
      </c>
      <c r="D69" s="11" t="str">
        <f>IF(FIFO[[#This Row],[Batch]]&lt;&gt;"",IFERROR(VLOOKUP(FIFO[[#This Row],[Batch]],Register[],5),""),"")</f>
        <v/>
      </c>
      <c r="F69" s="3">
        <f>MIN((IFERROR($D69-SUM($E69:E69),0)),(IFERROR(F$4-SUM(F$5:F68),0)))</f>
        <v>0</v>
      </c>
      <c r="G69" s="3">
        <f>MIN((IFERROR($D69-SUM($E69:F69),0)),(IFERROR(G$4-SUM(G$5:G68),0)))</f>
        <v>0</v>
      </c>
      <c r="H69" s="3">
        <f>MIN((IFERROR($D69-SUM($E69:G69),0)),(IFERROR(H$4-SUM(H$5:H68),0)))</f>
        <v>0</v>
      </c>
      <c r="I69" s="3">
        <f>MIN((IFERROR($D69-SUM($E69:H69),0)),(IFERROR(I$4-SUM(I$5:I68),0)))</f>
        <v>0</v>
      </c>
      <c r="J69" s="3">
        <f>MIN((IFERROR($D69-SUM($E69:I69),0)),(IFERROR(J$4-SUM(J$5:J68),0)))</f>
        <v>0</v>
      </c>
      <c r="K69" s="3">
        <f>MIN((IFERROR($D69-SUM($E69:J69),0)),(IFERROR(K$4-SUM(K$5:K68),0)))</f>
        <v>0</v>
      </c>
      <c r="L69" s="3">
        <f>MIN((IFERROR($D69-SUM($E69:K69),0)),(IFERROR(L$4-SUM(L$5:L68),0)))</f>
        <v>0</v>
      </c>
      <c r="M69" s="3">
        <f>MIN((IFERROR($D69-SUM($E69:L69),0)),(IFERROR(M$4-SUM(M$5:M68),0)))</f>
        <v>0</v>
      </c>
      <c r="N69" s="3">
        <f>MIN((IFERROR($D69-SUM($E69:L69),0)),(IFERROR(M$4-SUM(M$5:M68),0)))</f>
        <v>0</v>
      </c>
      <c r="O69" s="3">
        <f>MIN((IFERROR($D69-SUM($E69:M69),0)),(IFERROR(N$4-SUM(N$5:N68),0)))</f>
        <v>0</v>
      </c>
      <c r="P69" s="3">
        <f>MIN((IFERROR($D69-SUM($E69:N69),0)),(IFERROR(O$4-SUM(O$5:O68),0)))</f>
        <v>0</v>
      </c>
      <c r="Q69" s="3">
        <f>MIN((IFERROR($D69-SUM($E69:O69),0)),(IFERROR(P$4-SUM(P$5:P68),0)))</f>
        <v>0</v>
      </c>
      <c r="R69" s="3">
        <f>MIN((IFERROR($D69-SUM($E69:P69),0)),(IFERROR(Q$4-SUM(Q$5:Q68),0)))</f>
        <v>0</v>
      </c>
      <c r="S69" s="3">
        <f>MIN((IFERROR($D69-SUM($E69:Q69),0)),(IFERROR(R$4-SUM(R$5:R68),0)))</f>
        <v>0</v>
      </c>
      <c r="T69" s="3">
        <f>MIN((IFERROR($D69-SUM($E69:R69),0)),(IFERROR(S$4-SUM(S$5:S68),0)))</f>
        <v>0</v>
      </c>
      <c r="U69" s="3">
        <f>MIN((IFERROR($D69-SUM($E69:S69),0)),(IFERROR(T$4-SUM(T$5:T68),0)))</f>
        <v>0</v>
      </c>
      <c r="V69" s="3">
        <f>MIN((IFERROR($D69-SUM($E69:T69),0)),(IFERROR(U$4-SUM(U$5:U68),0)))</f>
        <v>0</v>
      </c>
      <c r="W69" s="3">
        <f>MIN((IFERROR($D69-SUM($E69:U69),0)),(IFERROR(V$4-SUM(V$5:V68),0)))</f>
        <v>0</v>
      </c>
      <c r="X69" s="3">
        <f>MIN((IFERROR($D69-SUM($E69:V69),0)),(IFERROR(W$4-SUM(W$5:W68),0)))</f>
        <v>0</v>
      </c>
      <c r="Y69" s="3">
        <f>MIN((IFERROR($D69-SUM($E69:W69),0)),(IFERROR(X$4-SUM(X$5:X68),0)))</f>
        <v>0</v>
      </c>
      <c r="Z69" s="3">
        <f>MIN((IFERROR($D69-SUM($E69:X69),0)),(IFERROR(Y$4-SUM(Y$5:Y68),0)))</f>
        <v>0</v>
      </c>
      <c r="AA69" s="3">
        <f>MIN((IFERROR($D69-SUM($E69:Y69),0)),(IFERROR(Z$4-SUM(Z$5:Z68),0)))</f>
        <v>0</v>
      </c>
      <c r="AB69" s="3">
        <f>MIN((IFERROR($D69-SUM($E69:Z69),0)),(IFERROR(AA$4-SUM(AA$5:AA68),0)))</f>
        <v>0</v>
      </c>
      <c r="AC69" s="3">
        <f>MIN((IFERROR($D69-SUM($E69:AA69),0)),(IFERROR(AB$4-SUM(AB$5:AB68),0)))</f>
        <v>0</v>
      </c>
      <c r="AD69" s="3">
        <f>MIN((IFERROR($D69-SUM($E69:AB69),0)),(IFERROR(AC$4-SUM(AC$5:AC68),0)))</f>
        <v>0</v>
      </c>
      <c r="AE69" s="3">
        <f>MIN((IFERROR($D69-SUM($E69:AC69),0)),(IFERROR(AD$4-SUM(AD$5:AD68),0)))</f>
        <v>0</v>
      </c>
      <c r="AF69" s="3">
        <f>MIN((IFERROR($D69-SUM($E69:AD69),0)),(IFERROR(AE$4-SUM(AE$5:AE68),0)))</f>
        <v>0</v>
      </c>
      <c r="AG69" s="3">
        <f>MIN((IFERROR($D69-SUM($E69:AE69),0)),(IFERROR(AF$4-SUM(AF$5:AF68),0)))</f>
        <v>0</v>
      </c>
      <c r="AH69" s="3">
        <f>MIN((IFERROR($D69-SUM($E69:AF69),0)),(IFERROR(AG$4-SUM(AG$5:AG68),0)))</f>
        <v>0</v>
      </c>
      <c r="AI69" s="3">
        <f>MIN((IFERROR($D69-SUM($E69:AG69),0)),(IFERROR(AH$4-SUM(AH$5:AH68),0)))</f>
        <v>0</v>
      </c>
      <c r="AJ69" s="3">
        <f>MIN((IFERROR($D69-SUM($E69:AH69),0)),(IFERROR(AI$4-SUM(AI$5:AI68),0)))</f>
        <v>0</v>
      </c>
      <c r="AK69" s="3">
        <f>MIN((IFERROR($D69-SUM($E69:AI69),0)),(IFERROR(AJ$4-SUM(AJ$5:AJ68),0)))</f>
        <v>0</v>
      </c>
      <c r="AL69" s="3">
        <f>MIN((IFERROR($D69-SUM($E69:AJ69),0)),(IFERROR(AK$4-SUM(AK$5:AK68),0)))</f>
        <v>0</v>
      </c>
      <c r="AM69" s="3">
        <f>MIN((IFERROR($D69-SUM($E69:AK69),0)),(IFERROR(AL$4-SUM(AL$5:AL68),0)))</f>
        <v>0</v>
      </c>
      <c r="AN69" s="3">
        <f>MIN((IFERROR($D69-SUM($E69:AL69),0)),(IFERROR(AM$4-SUM(AM$5:AM68),0)))</f>
        <v>0</v>
      </c>
      <c r="AO69" s="3">
        <f>MIN((IFERROR($D69-SUM($E69:AM69),0)),(IFERROR(AN$4-SUM(AN$5:AN68),0)))</f>
        <v>0</v>
      </c>
      <c r="AP69" s="3">
        <f>MIN((IFERROR($D69-SUM($E69:AN69),0)),(IFERROR(AO$4-SUM(AO$5:AO68),0)))</f>
        <v>0</v>
      </c>
      <c r="AQ69" s="3">
        <f>MIN((IFERROR($D69-SUM($E69:AO69),0)),(IFERROR(AP$4-SUM(AP$5:AP68),0)))</f>
        <v>0</v>
      </c>
      <c r="AR69" s="3">
        <f>MIN((IFERROR($D69-SUM($E69:AP69),0)),(IFERROR(AQ$4-SUM(AQ$5:AQ68),0)))</f>
        <v>0</v>
      </c>
      <c r="AS69" s="3">
        <f>MIN((IFERROR($D69-SUM($E69:AQ69),0)),(IFERROR(AR$4-SUM(AR$5:AR68),0)))</f>
        <v>0</v>
      </c>
      <c r="AT69" s="3">
        <f>MIN((IFERROR($D69-SUM($E69:AR69),0)),(IFERROR(AS$4-SUM(AS$5:AS68),0)))</f>
        <v>0</v>
      </c>
      <c r="AU69" s="3">
        <f>MIN((IFERROR($D69-SUM($E69:AS69),0)),(IFERROR(AT$4-SUM(AT$5:AT68),0)))</f>
        <v>0</v>
      </c>
      <c r="AV69" s="3">
        <f>MIN((IFERROR($D69-SUM($E69:AT69),0)),(IFERROR(AU$4-SUM(AU$5:AU68),0)))</f>
        <v>0</v>
      </c>
      <c r="AW69" s="3">
        <f>MIN((IFERROR($D69-SUM($E69:AU69),0)),(IFERROR(AV$4-SUM(AV$5:AV68),0)))</f>
        <v>0</v>
      </c>
      <c r="AX69" s="3">
        <f>MIN((IFERROR($D69-SUM($E69:AV69),0)),(IFERROR(AW$4-SUM(AW$5:AW68),0)))</f>
        <v>0</v>
      </c>
      <c r="AY69" s="3">
        <f>MIN((IFERROR($D69-SUM($E69:AW69),0)),(IFERROR(AX$4-SUM(AX$5:AX68),0)))</f>
        <v>0</v>
      </c>
      <c r="AZ69" s="3">
        <f>MIN((IFERROR($D69-SUM($E69:AX69),0)),(IFERROR(AY$4-SUM(AY$5:AY68),0)))</f>
        <v>0</v>
      </c>
      <c r="BA69" s="3">
        <f>MIN((IFERROR($D69-SUM($E69:AY69),0)),(IFERROR(AZ$4-SUM(AZ$5:AZ68),0)))</f>
        <v>0</v>
      </c>
      <c r="BB69" s="3">
        <f>MIN((IFERROR($D69-SUM($E69:AZ69),0)),(IFERROR(BA$4-SUM(BA$5:BA68),0)))</f>
        <v>0</v>
      </c>
      <c r="BC69" s="3">
        <f>MIN((IFERROR($D69-SUM($E69:BA69),0)),(IFERROR(BB$4-SUM(BB$5:BB68),0)))</f>
        <v>0</v>
      </c>
      <c r="BD69" s="3">
        <f>MIN((IFERROR($D69-SUM($E69:BB69),0)),(IFERROR(BC$4-SUM(BC$5:BC68),0)))</f>
        <v>0</v>
      </c>
      <c r="BE69" s="3">
        <f>MIN((IFERROR($D69-SUM($E69:BC69),0)),(IFERROR(BD$4-SUM(BD$5:BD68),0)))</f>
        <v>0</v>
      </c>
      <c r="BF69" s="3">
        <f>MIN((IFERROR($D69-SUM($E69:BD69),0)),(IFERROR(BE$4-SUM(BE$5:BE68),0)))</f>
        <v>0</v>
      </c>
      <c r="BG69" s="3">
        <f>MIN((IFERROR($D69-SUM($E69:BE69),0)),(IFERROR(BF$4-SUM(BF$5:BF68),0)))</f>
        <v>0</v>
      </c>
      <c r="BH69" s="3">
        <f>MIN((IFERROR($D69-SUM($E69:BF69),0)),(IFERROR(BG$4-SUM(BG$5:BG68),0)))</f>
        <v>0</v>
      </c>
      <c r="BI69" s="3">
        <f>MIN((IFERROR($D69-SUM($E69:BG69),0)),(IFERROR(BH$4-SUM(BH$5:BH68),0)))</f>
        <v>0</v>
      </c>
      <c r="BJ69" s="3">
        <f>MIN((IFERROR($D69-SUM($E69:BH69),0)),(IFERROR(BI$4-SUM(BI$5:BI68),0)))</f>
        <v>0</v>
      </c>
      <c r="BK69" s="3">
        <f>MIN((IFERROR($D69-SUM($E69:BI69),0)),(IFERROR(BJ$4-SUM(BJ$5:BJ68),0)))</f>
        <v>0</v>
      </c>
      <c r="BL69" s="3">
        <f>MIN((IFERROR($D69-SUM($E69:BJ69),0)),(IFERROR(BK$4-SUM(BK$5:BK68),0)))</f>
        <v>0</v>
      </c>
      <c r="BM69" s="3">
        <f>MIN((IFERROR($D69-SUM($E69:BK69),0)),(IFERROR(BL$4-SUM(BL$5:BL68),0)))</f>
        <v>0</v>
      </c>
      <c r="BN69" s="3">
        <f>MIN((IFERROR($D69-SUM($E69:BL69),0)),(IFERROR(BM$4-SUM(BM$5:BM68),0)))</f>
        <v>0</v>
      </c>
      <c r="BO69" s="3">
        <f>MIN((IFERROR($D69-SUM($E69:BM69),0)),(IFERROR(BN$4-SUM(BN$5:BN68),0)))</f>
        <v>0</v>
      </c>
      <c r="BP69" s="3">
        <f>MIN((IFERROR($D69-SUM($E69:BN69),0)),(IFERROR(BO$4-SUM(BO$5:BO68),0)))</f>
        <v>0</v>
      </c>
      <c r="BQ69" s="3">
        <f>MIN((IFERROR($D69-SUM($E69:BO69),0)),(IFERROR(BP$4-SUM(BP$5:BP68),0)))</f>
        <v>0</v>
      </c>
      <c r="BR69" s="3">
        <f>MIN((IFERROR($D69-SUM($E69:BP69),0)),(IFERROR(BQ$4-SUM(BQ$5:BQ68),0)))</f>
        <v>0</v>
      </c>
      <c r="BS69" s="3">
        <f>MIN((IFERROR($D69-SUM($E69:BQ69),0)),(IFERROR(BR$4-SUM(BR$5:BR68),0)))</f>
        <v>0</v>
      </c>
      <c r="BT69" s="3">
        <f>MIN((IFERROR($D69-SUM($E69:BR69),0)),(IFERROR(BS$4-SUM(BS$5:BS68),0)))</f>
        <v>0</v>
      </c>
      <c r="BU69" s="3">
        <f>MIN((IFERROR($D69-SUM($E69:BS69),0)),(IFERROR(BT$4-SUM(BT$5:BT68),0)))</f>
        <v>0</v>
      </c>
      <c r="BV69" s="3">
        <f>MIN((IFERROR($D69-SUM($E69:BT69),0)),(IFERROR(BU$4-SUM(BU$5:BU68),0)))</f>
        <v>0</v>
      </c>
      <c r="BW69" s="3">
        <f>MIN((IFERROR($D69-SUM($E69:BU69),0)),(IFERROR(BV$4-SUM(BV$5:BV68),0)))</f>
        <v>0</v>
      </c>
      <c r="BX69" s="3">
        <f>MIN((IFERROR($D69-SUM($E69:BV69),0)),(IFERROR(BW$4-SUM(BW$5:BW68),0)))</f>
        <v>0</v>
      </c>
      <c r="BY69" s="3">
        <f>MIN((IFERROR($D69-SUM($E69:BW69),0)),(IFERROR(BX$4-SUM(BX$5:BX68),0)))</f>
        <v>0</v>
      </c>
      <c r="BZ69" s="3">
        <f>MIN((IFERROR($D69-SUM($E69:BX69),0)),(IFERROR(BY$4-SUM(BY$5:BY68),0)))</f>
        <v>0</v>
      </c>
      <c r="CA69" s="3">
        <f>MIN((IFERROR($D69-SUM($E69:BY69),0)),(IFERROR(BZ$4-SUM(BZ$5:BZ68),0)))</f>
        <v>0</v>
      </c>
      <c r="CB69" s="3">
        <f>MIN((IFERROR($D69-SUM($E69:BZ69),0)),(IFERROR(CA$4-SUM(CA$5:CA68),0)))</f>
        <v>0</v>
      </c>
      <c r="CC69" s="3">
        <f>MIN((IFERROR($D69-SUM($E69:CA69),0)),(IFERROR(CB$4-SUM(CB$5:CB68),0)))</f>
        <v>0</v>
      </c>
      <c r="CD69" s="3">
        <f>MIN((IFERROR($D69-SUM($E69:CB69),0)),(IFERROR(CC$4-SUM(CC$5:CC68),0)))</f>
        <v>0</v>
      </c>
      <c r="CE69" s="3">
        <f>MIN((IFERROR($D69-SUM($E69:CC69),0)),(IFERROR(CD$4-SUM(CD$5:CD68),0)))</f>
        <v>0</v>
      </c>
      <c r="CF69" s="3">
        <f>MIN((IFERROR($D69-SUM($E69:CD69),0)),(IFERROR(CE$4-SUM(CE$5:CE68),0)))</f>
        <v>0</v>
      </c>
      <c r="CG69" s="3">
        <f>MIN((IFERROR($D69-SUM($E69:CE69),0)),(IFERROR(CF$4-SUM(CF$5:CF68),0)))</f>
        <v>0</v>
      </c>
      <c r="CH69" s="3">
        <f>MIN((IFERROR($D69-SUM($E69:CF69),0)),(IFERROR(CG$4-SUM(CG$5:CG68),0)))</f>
        <v>0</v>
      </c>
      <c r="CI69" s="3">
        <f>MIN((IFERROR($D69-SUM($E69:CG69),0)),(IFERROR(CH$4-SUM(CH$5:CH68),0)))</f>
        <v>0</v>
      </c>
      <c r="CJ69" s="3">
        <f>MIN((IFERROR($D69-SUM($E69:CH69),0)),(IFERROR(CI$4-SUM(CI$5:CI68),0)))</f>
        <v>0</v>
      </c>
      <c r="CK69" s="3">
        <f>MIN((IFERROR($D69-SUM($E69:CI69),0)),(IFERROR(CJ$4-SUM(CJ$5:CJ68),0)))</f>
        <v>0</v>
      </c>
      <c r="CL69" s="3">
        <f>MIN((IFERROR($D69-SUM($E69:CJ69),0)),(IFERROR(CK$4-SUM(CK$5:CK68),0)))</f>
        <v>0</v>
      </c>
      <c r="CM69" s="3">
        <f>MIN((IFERROR($D69-SUM($E69:CK69),0)),(IFERROR(CL$4-SUM(CL$5:CL68),0)))</f>
        <v>0</v>
      </c>
      <c r="CN69" s="3">
        <f>MIN((IFERROR($D69-SUM($E69:CL69),0)),(IFERROR(CM$4-SUM(CM$5:CM68),0)))</f>
        <v>0</v>
      </c>
      <c r="CO69" s="3">
        <f>MIN((IFERROR($D69-SUM($E69:CM69),0)),(IFERROR(CN$4-SUM(CN$5:CN68),0)))</f>
        <v>0</v>
      </c>
      <c r="CP69" s="3">
        <f>MIN((IFERROR($D69-SUM($E69:CN69),0)),(IFERROR(CO$4-SUM(CO$5:CO68),0)))</f>
        <v>0</v>
      </c>
      <c r="CQ69" s="3">
        <f>MIN((IFERROR($D69-SUM($E69:CO69),0)),(IFERROR(CP$4-SUM(CP$5:CP68),0)))</f>
        <v>0</v>
      </c>
      <c r="CR69" s="3">
        <f>MIN((IFERROR($D69-SUM($E69:CP69),0)),(IFERROR(CQ$4-SUM(CQ$5:CQ68),0)))</f>
        <v>0</v>
      </c>
      <c r="CS69" s="3">
        <f>MIN((IFERROR($D69-SUM($E69:CQ69),0)),(IFERROR(CR$4-SUM(CR$5:CR68),0)))</f>
        <v>0</v>
      </c>
      <c r="CT69" s="3">
        <f>MIN((IFERROR($D69-SUM($E69:CR69),0)),(IFERROR(CS$4-SUM(CS$5:CS68),0)))</f>
        <v>0</v>
      </c>
      <c r="CU69" s="3">
        <f>MIN((IFERROR($D69-SUM($E69:CS69),0)),(IFERROR(CT$4-SUM(CT$5:CT68),0)))</f>
        <v>0</v>
      </c>
      <c r="CV69" s="3">
        <f>MIN((IFERROR($D69-SUM($E69:CT69),0)),(IFERROR(CU$4-SUM(CU$5:CU68),0)))</f>
        <v>0</v>
      </c>
      <c r="CW69" s="3">
        <f>MIN((IFERROR($D69-SUM($E69:CU69),0)),(IFERROR(CV$4-SUM(CV$5:CV68),0)))</f>
        <v>0</v>
      </c>
      <c r="CX69" s="3">
        <f>MIN((IFERROR($D69-SUM($E69:CV69),0)),(IFERROR(CW$4-SUM(CW$5:CW68),0)))</f>
        <v>0</v>
      </c>
      <c r="CY69" s="3">
        <f>MIN((IFERROR($D69-SUM($E69:CW69),0)),(IFERROR(CX$4-SUM(CX$5:CX68),0)))</f>
        <v>0</v>
      </c>
      <c r="CZ69" s="3">
        <f>MIN((IFERROR($D69-SUM($E69:CX69),0)),(IFERROR(CY$4-SUM(CY$5:CY68),0)))</f>
        <v>0</v>
      </c>
      <c r="DA69" s="3">
        <f>MIN((IFERROR($D69-SUM($E69:CY69),0)),(IFERROR(CZ$4-SUM(CZ$5:CZ68),0)))</f>
        <v>0</v>
      </c>
    </row>
    <row r="70" spans="1:105" x14ac:dyDescent="0.25">
      <c r="A70" s="2">
        <f>ROW()-ROW(FIFO[[#Headers],[Ind]])</f>
        <v>65</v>
      </c>
      <c r="B70" s="10" t="str">
        <f t="array" ref="B70">IFERROR(INDEX(Register[Batch],SMALL(IF(Register[IN Token]=Token,Register[Batch],""),FIFO[[#This Row],[Ind]])),"")</f>
        <v/>
      </c>
      <c r="C70" s="50" t="str">
        <f>IFERROR(VLOOKUP(FIFO[[#This Row],[Batch]],Register[],9),"")</f>
        <v/>
      </c>
      <c r="D70" s="11" t="str">
        <f>IF(FIFO[[#This Row],[Batch]]&lt;&gt;"",IFERROR(VLOOKUP(FIFO[[#This Row],[Batch]],Register[],5),""),"")</f>
        <v/>
      </c>
      <c r="F70" s="3">
        <f>MIN((IFERROR($D70-SUM($E70:E70),0)),(IFERROR(F$4-SUM(F$5:F69),0)))</f>
        <v>0</v>
      </c>
      <c r="G70" s="3">
        <f>MIN((IFERROR($D70-SUM($E70:F70),0)),(IFERROR(G$4-SUM(G$5:G69),0)))</f>
        <v>0</v>
      </c>
      <c r="H70" s="3">
        <f>MIN((IFERROR($D70-SUM($E70:G70),0)),(IFERROR(H$4-SUM(H$5:H69),0)))</f>
        <v>0</v>
      </c>
      <c r="I70" s="3">
        <f>MIN((IFERROR($D70-SUM($E70:H70),0)),(IFERROR(I$4-SUM(I$5:I69),0)))</f>
        <v>0</v>
      </c>
      <c r="J70" s="3">
        <f>MIN((IFERROR($D70-SUM($E70:I70),0)),(IFERROR(J$4-SUM(J$5:J69),0)))</f>
        <v>0</v>
      </c>
      <c r="K70" s="3">
        <f>MIN((IFERROR($D70-SUM($E70:J70),0)),(IFERROR(K$4-SUM(K$5:K69),0)))</f>
        <v>0</v>
      </c>
      <c r="L70" s="3">
        <f>MIN((IFERROR($D70-SUM($E70:K70),0)),(IFERROR(L$4-SUM(L$5:L69),0)))</f>
        <v>0</v>
      </c>
      <c r="M70" s="3">
        <f>MIN((IFERROR($D70-SUM($E70:L70),0)),(IFERROR(M$4-SUM(M$5:M69),0)))</f>
        <v>0</v>
      </c>
      <c r="N70" s="3">
        <f>MIN((IFERROR($D70-SUM($E70:L70),0)),(IFERROR(M$4-SUM(M$5:M69),0)))</f>
        <v>0</v>
      </c>
      <c r="O70" s="3">
        <f>MIN((IFERROR($D70-SUM($E70:M70),0)),(IFERROR(N$4-SUM(N$5:N69),0)))</f>
        <v>0</v>
      </c>
      <c r="P70" s="3">
        <f>MIN((IFERROR($D70-SUM($E70:N70),0)),(IFERROR(O$4-SUM(O$5:O69),0)))</f>
        <v>0</v>
      </c>
      <c r="Q70" s="3">
        <f>MIN((IFERROR($D70-SUM($E70:O70),0)),(IFERROR(P$4-SUM(P$5:P69),0)))</f>
        <v>0</v>
      </c>
      <c r="R70" s="3">
        <f>MIN((IFERROR($D70-SUM($E70:P70),0)),(IFERROR(Q$4-SUM(Q$5:Q69),0)))</f>
        <v>0</v>
      </c>
      <c r="S70" s="3">
        <f>MIN((IFERROR($D70-SUM($E70:Q70),0)),(IFERROR(R$4-SUM(R$5:R69),0)))</f>
        <v>0</v>
      </c>
      <c r="T70" s="3">
        <f>MIN((IFERROR($D70-SUM($E70:R70),0)),(IFERROR(S$4-SUM(S$5:S69),0)))</f>
        <v>0</v>
      </c>
      <c r="U70" s="3">
        <f>MIN((IFERROR($D70-SUM($E70:S70),0)),(IFERROR(T$4-SUM(T$5:T69),0)))</f>
        <v>0</v>
      </c>
      <c r="V70" s="3">
        <f>MIN((IFERROR($D70-SUM($E70:T70),0)),(IFERROR(U$4-SUM(U$5:U69),0)))</f>
        <v>0</v>
      </c>
      <c r="W70" s="3">
        <f>MIN((IFERROR($D70-SUM($E70:U70),0)),(IFERROR(V$4-SUM(V$5:V69),0)))</f>
        <v>0</v>
      </c>
      <c r="X70" s="3">
        <f>MIN((IFERROR($D70-SUM($E70:V70),0)),(IFERROR(W$4-SUM(W$5:W69),0)))</f>
        <v>0</v>
      </c>
      <c r="Y70" s="3">
        <f>MIN((IFERROR($D70-SUM($E70:W70),0)),(IFERROR(X$4-SUM(X$5:X69),0)))</f>
        <v>0</v>
      </c>
      <c r="Z70" s="3">
        <f>MIN((IFERROR($D70-SUM($E70:X70),0)),(IFERROR(Y$4-SUM(Y$5:Y69),0)))</f>
        <v>0</v>
      </c>
      <c r="AA70" s="3">
        <f>MIN((IFERROR($D70-SUM($E70:Y70),0)),(IFERROR(Z$4-SUM(Z$5:Z69),0)))</f>
        <v>0</v>
      </c>
      <c r="AB70" s="3">
        <f>MIN((IFERROR($D70-SUM($E70:Z70),0)),(IFERROR(AA$4-SUM(AA$5:AA69),0)))</f>
        <v>0</v>
      </c>
      <c r="AC70" s="3">
        <f>MIN((IFERROR($D70-SUM($E70:AA70),0)),(IFERROR(AB$4-SUM(AB$5:AB69),0)))</f>
        <v>0</v>
      </c>
      <c r="AD70" s="3">
        <f>MIN((IFERROR($D70-SUM($E70:AB70),0)),(IFERROR(AC$4-SUM(AC$5:AC69),0)))</f>
        <v>0</v>
      </c>
      <c r="AE70" s="3">
        <f>MIN((IFERROR($D70-SUM($E70:AC70),0)),(IFERROR(AD$4-SUM(AD$5:AD69),0)))</f>
        <v>0</v>
      </c>
      <c r="AF70" s="3">
        <f>MIN((IFERROR($D70-SUM($E70:AD70),0)),(IFERROR(AE$4-SUM(AE$5:AE69),0)))</f>
        <v>0</v>
      </c>
      <c r="AG70" s="3">
        <f>MIN((IFERROR($D70-SUM($E70:AE70),0)),(IFERROR(AF$4-SUM(AF$5:AF69),0)))</f>
        <v>0</v>
      </c>
      <c r="AH70" s="3">
        <f>MIN((IFERROR($D70-SUM($E70:AF70),0)),(IFERROR(AG$4-SUM(AG$5:AG69),0)))</f>
        <v>0</v>
      </c>
      <c r="AI70" s="3">
        <f>MIN((IFERROR($D70-SUM($E70:AG70),0)),(IFERROR(AH$4-SUM(AH$5:AH69),0)))</f>
        <v>0</v>
      </c>
      <c r="AJ70" s="3">
        <f>MIN((IFERROR($D70-SUM($E70:AH70),0)),(IFERROR(AI$4-SUM(AI$5:AI69),0)))</f>
        <v>0</v>
      </c>
      <c r="AK70" s="3">
        <f>MIN((IFERROR($D70-SUM($E70:AI70),0)),(IFERROR(AJ$4-SUM(AJ$5:AJ69),0)))</f>
        <v>0</v>
      </c>
      <c r="AL70" s="3">
        <f>MIN((IFERROR($D70-SUM($E70:AJ70),0)),(IFERROR(AK$4-SUM(AK$5:AK69),0)))</f>
        <v>0</v>
      </c>
      <c r="AM70" s="3">
        <f>MIN((IFERROR($D70-SUM($E70:AK70),0)),(IFERROR(AL$4-SUM(AL$5:AL69),0)))</f>
        <v>0</v>
      </c>
      <c r="AN70" s="3">
        <f>MIN((IFERROR($D70-SUM($E70:AL70),0)),(IFERROR(AM$4-SUM(AM$5:AM69),0)))</f>
        <v>0</v>
      </c>
      <c r="AO70" s="3">
        <f>MIN((IFERROR($D70-SUM($E70:AM70),0)),(IFERROR(AN$4-SUM(AN$5:AN69),0)))</f>
        <v>0</v>
      </c>
      <c r="AP70" s="3">
        <f>MIN((IFERROR($D70-SUM($E70:AN70),0)),(IFERROR(AO$4-SUM(AO$5:AO69),0)))</f>
        <v>0</v>
      </c>
      <c r="AQ70" s="3">
        <f>MIN((IFERROR($D70-SUM($E70:AO70),0)),(IFERROR(AP$4-SUM(AP$5:AP69),0)))</f>
        <v>0</v>
      </c>
      <c r="AR70" s="3">
        <f>MIN((IFERROR($D70-SUM($E70:AP70),0)),(IFERROR(AQ$4-SUM(AQ$5:AQ69),0)))</f>
        <v>0</v>
      </c>
      <c r="AS70" s="3">
        <f>MIN((IFERROR($D70-SUM($E70:AQ70),0)),(IFERROR(AR$4-SUM(AR$5:AR69),0)))</f>
        <v>0</v>
      </c>
      <c r="AT70" s="3">
        <f>MIN((IFERROR($D70-SUM($E70:AR70),0)),(IFERROR(AS$4-SUM(AS$5:AS69),0)))</f>
        <v>0</v>
      </c>
      <c r="AU70" s="3">
        <f>MIN((IFERROR($D70-SUM($E70:AS70),0)),(IFERROR(AT$4-SUM(AT$5:AT69),0)))</f>
        <v>0</v>
      </c>
      <c r="AV70" s="3">
        <f>MIN((IFERROR($D70-SUM($E70:AT70),0)),(IFERROR(AU$4-SUM(AU$5:AU69),0)))</f>
        <v>0</v>
      </c>
      <c r="AW70" s="3">
        <f>MIN((IFERROR($D70-SUM($E70:AU70),0)),(IFERROR(AV$4-SUM(AV$5:AV69),0)))</f>
        <v>0</v>
      </c>
      <c r="AX70" s="3">
        <f>MIN((IFERROR($D70-SUM($E70:AV70),0)),(IFERROR(AW$4-SUM(AW$5:AW69),0)))</f>
        <v>0</v>
      </c>
      <c r="AY70" s="3">
        <f>MIN((IFERROR($D70-SUM($E70:AW70),0)),(IFERROR(AX$4-SUM(AX$5:AX69),0)))</f>
        <v>0</v>
      </c>
      <c r="AZ70" s="3">
        <f>MIN((IFERROR($D70-SUM($E70:AX70),0)),(IFERROR(AY$4-SUM(AY$5:AY69),0)))</f>
        <v>0</v>
      </c>
      <c r="BA70" s="3">
        <f>MIN((IFERROR($D70-SUM($E70:AY70),0)),(IFERROR(AZ$4-SUM(AZ$5:AZ69),0)))</f>
        <v>0</v>
      </c>
      <c r="BB70" s="3">
        <f>MIN((IFERROR($D70-SUM($E70:AZ70),0)),(IFERROR(BA$4-SUM(BA$5:BA69),0)))</f>
        <v>0</v>
      </c>
      <c r="BC70" s="3">
        <f>MIN((IFERROR($D70-SUM($E70:BA70),0)),(IFERROR(BB$4-SUM(BB$5:BB69),0)))</f>
        <v>0</v>
      </c>
      <c r="BD70" s="3">
        <f>MIN((IFERROR($D70-SUM($E70:BB70),0)),(IFERROR(BC$4-SUM(BC$5:BC69),0)))</f>
        <v>0</v>
      </c>
      <c r="BE70" s="3">
        <f>MIN((IFERROR($D70-SUM($E70:BC70),0)),(IFERROR(BD$4-SUM(BD$5:BD69),0)))</f>
        <v>0</v>
      </c>
      <c r="BF70" s="3">
        <f>MIN((IFERROR($D70-SUM($E70:BD70),0)),(IFERROR(BE$4-SUM(BE$5:BE69),0)))</f>
        <v>0</v>
      </c>
      <c r="BG70" s="3">
        <f>MIN((IFERROR($D70-SUM($E70:BE70),0)),(IFERROR(BF$4-SUM(BF$5:BF69),0)))</f>
        <v>0</v>
      </c>
      <c r="BH70" s="3">
        <f>MIN((IFERROR($D70-SUM($E70:BF70),0)),(IFERROR(BG$4-SUM(BG$5:BG69),0)))</f>
        <v>0</v>
      </c>
      <c r="BI70" s="3">
        <f>MIN((IFERROR($D70-SUM($E70:BG70),0)),(IFERROR(BH$4-SUM(BH$5:BH69),0)))</f>
        <v>0</v>
      </c>
      <c r="BJ70" s="3">
        <f>MIN((IFERROR($D70-SUM($E70:BH70),0)),(IFERROR(BI$4-SUM(BI$5:BI69),0)))</f>
        <v>0</v>
      </c>
      <c r="BK70" s="3">
        <f>MIN((IFERROR($D70-SUM($E70:BI70),0)),(IFERROR(BJ$4-SUM(BJ$5:BJ69),0)))</f>
        <v>0</v>
      </c>
      <c r="BL70" s="3">
        <f>MIN((IFERROR($D70-SUM($E70:BJ70),0)),(IFERROR(BK$4-SUM(BK$5:BK69),0)))</f>
        <v>0</v>
      </c>
      <c r="BM70" s="3">
        <f>MIN((IFERROR($D70-SUM($E70:BK70),0)),(IFERROR(BL$4-SUM(BL$5:BL69),0)))</f>
        <v>0</v>
      </c>
      <c r="BN70" s="3">
        <f>MIN((IFERROR($D70-SUM($E70:BL70),0)),(IFERROR(BM$4-SUM(BM$5:BM69),0)))</f>
        <v>0</v>
      </c>
      <c r="BO70" s="3">
        <f>MIN((IFERROR($D70-SUM($E70:BM70),0)),(IFERROR(BN$4-SUM(BN$5:BN69),0)))</f>
        <v>0</v>
      </c>
      <c r="BP70" s="3">
        <f>MIN((IFERROR($D70-SUM($E70:BN70),0)),(IFERROR(BO$4-SUM(BO$5:BO69),0)))</f>
        <v>0</v>
      </c>
      <c r="BQ70" s="3">
        <f>MIN((IFERROR($D70-SUM($E70:BO70),0)),(IFERROR(BP$4-SUM(BP$5:BP69),0)))</f>
        <v>0</v>
      </c>
      <c r="BR70" s="3">
        <f>MIN((IFERROR($D70-SUM($E70:BP70),0)),(IFERROR(BQ$4-SUM(BQ$5:BQ69),0)))</f>
        <v>0</v>
      </c>
      <c r="BS70" s="3">
        <f>MIN((IFERROR($D70-SUM($E70:BQ70),0)),(IFERROR(BR$4-SUM(BR$5:BR69),0)))</f>
        <v>0</v>
      </c>
      <c r="BT70" s="3">
        <f>MIN((IFERROR($D70-SUM($E70:BR70),0)),(IFERROR(BS$4-SUM(BS$5:BS69),0)))</f>
        <v>0</v>
      </c>
      <c r="BU70" s="3">
        <f>MIN((IFERROR($D70-SUM($E70:BS70),0)),(IFERROR(BT$4-SUM(BT$5:BT69),0)))</f>
        <v>0</v>
      </c>
      <c r="BV70" s="3">
        <f>MIN((IFERROR($D70-SUM($E70:BT70),0)),(IFERROR(BU$4-SUM(BU$5:BU69),0)))</f>
        <v>0</v>
      </c>
      <c r="BW70" s="3">
        <f>MIN((IFERROR($D70-SUM($E70:BU70),0)),(IFERROR(BV$4-SUM(BV$5:BV69),0)))</f>
        <v>0</v>
      </c>
      <c r="BX70" s="3">
        <f>MIN((IFERROR($D70-SUM($E70:BV70),0)),(IFERROR(BW$4-SUM(BW$5:BW69),0)))</f>
        <v>0</v>
      </c>
      <c r="BY70" s="3">
        <f>MIN((IFERROR($D70-SUM($E70:BW70),0)),(IFERROR(BX$4-SUM(BX$5:BX69),0)))</f>
        <v>0</v>
      </c>
      <c r="BZ70" s="3">
        <f>MIN((IFERROR($D70-SUM($E70:BX70),0)),(IFERROR(BY$4-SUM(BY$5:BY69),0)))</f>
        <v>0</v>
      </c>
      <c r="CA70" s="3">
        <f>MIN((IFERROR($D70-SUM($E70:BY70),0)),(IFERROR(BZ$4-SUM(BZ$5:BZ69),0)))</f>
        <v>0</v>
      </c>
      <c r="CB70" s="3">
        <f>MIN((IFERROR($D70-SUM($E70:BZ70),0)),(IFERROR(CA$4-SUM(CA$5:CA69),0)))</f>
        <v>0</v>
      </c>
      <c r="CC70" s="3">
        <f>MIN((IFERROR($D70-SUM($E70:CA70),0)),(IFERROR(CB$4-SUM(CB$5:CB69),0)))</f>
        <v>0</v>
      </c>
      <c r="CD70" s="3">
        <f>MIN((IFERROR($D70-SUM($E70:CB70),0)),(IFERROR(CC$4-SUM(CC$5:CC69),0)))</f>
        <v>0</v>
      </c>
      <c r="CE70" s="3">
        <f>MIN((IFERROR($D70-SUM($E70:CC70),0)),(IFERROR(CD$4-SUM(CD$5:CD69),0)))</f>
        <v>0</v>
      </c>
      <c r="CF70" s="3">
        <f>MIN((IFERROR($D70-SUM($E70:CD70),0)),(IFERROR(CE$4-SUM(CE$5:CE69),0)))</f>
        <v>0</v>
      </c>
      <c r="CG70" s="3">
        <f>MIN((IFERROR($D70-SUM($E70:CE70),0)),(IFERROR(CF$4-SUM(CF$5:CF69),0)))</f>
        <v>0</v>
      </c>
      <c r="CH70" s="3">
        <f>MIN((IFERROR($D70-SUM($E70:CF70),0)),(IFERROR(CG$4-SUM(CG$5:CG69),0)))</f>
        <v>0</v>
      </c>
      <c r="CI70" s="3">
        <f>MIN((IFERROR($D70-SUM($E70:CG70),0)),(IFERROR(CH$4-SUM(CH$5:CH69),0)))</f>
        <v>0</v>
      </c>
      <c r="CJ70" s="3">
        <f>MIN((IFERROR($D70-SUM($E70:CH70),0)),(IFERROR(CI$4-SUM(CI$5:CI69),0)))</f>
        <v>0</v>
      </c>
      <c r="CK70" s="3">
        <f>MIN((IFERROR($D70-SUM($E70:CI70),0)),(IFERROR(CJ$4-SUM(CJ$5:CJ69),0)))</f>
        <v>0</v>
      </c>
      <c r="CL70" s="3">
        <f>MIN((IFERROR($D70-SUM($E70:CJ70),0)),(IFERROR(CK$4-SUM(CK$5:CK69),0)))</f>
        <v>0</v>
      </c>
      <c r="CM70" s="3">
        <f>MIN((IFERROR($D70-SUM($E70:CK70),0)),(IFERROR(CL$4-SUM(CL$5:CL69),0)))</f>
        <v>0</v>
      </c>
      <c r="CN70" s="3">
        <f>MIN((IFERROR($D70-SUM($E70:CL70),0)),(IFERROR(CM$4-SUM(CM$5:CM69),0)))</f>
        <v>0</v>
      </c>
      <c r="CO70" s="3">
        <f>MIN((IFERROR($D70-SUM($E70:CM70),0)),(IFERROR(CN$4-SUM(CN$5:CN69),0)))</f>
        <v>0</v>
      </c>
      <c r="CP70" s="3">
        <f>MIN((IFERROR($D70-SUM($E70:CN70),0)),(IFERROR(CO$4-SUM(CO$5:CO69),0)))</f>
        <v>0</v>
      </c>
      <c r="CQ70" s="3">
        <f>MIN((IFERROR($D70-SUM($E70:CO70),0)),(IFERROR(CP$4-SUM(CP$5:CP69),0)))</f>
        <v>0</v>
      </c>
      <c r="CR70" s="3">
        <f>MIN((IFERROR($D70-SUM($E70:CP70),0)),(IFERROR(CQ$4-SUM(CQ$5:CQ69),0)))</f>
        <v>0</v>
      </c>
      <c r="CS70" s="3">
        <f>MIN((IFERROR($D70-SUM($E70:CQ70),0)),(IFERROR(CR$4-SUM(CR$5:CR69),0)))</f>
        <v>0</v>
      </c>
      <c r="CT70" s="3">
        <f>MIN((IFERROR($D70-SUM($E70:CR70),0)),(IFERROR(CS$4-SUM(CS$5:CS69),0)))</f>
        <v>0</v>
      </c>
      <c r="CU70" s="3">
        <f>MIN((IFERROR($D70-SUM($E70:CS70),0)),(IFERROR(CT$4-SUM(CT$5:CT69),0)))</f>
        <v>0</v>
      </c>
      <c r="CV70" s="3">
        <f>MIN((IFERROR($D70-SUM($E70:CT70),0)),(IFERROR(CU$4-SUM(CU$5:CU69),0)))</f>
        <v>0</v>
      </c>
      <c r="CW70" s="3">
        <f>MIN((IFERROR($D70-SUM($E70:CU70),0)),(IFERROR(CV$4-SUM(CV$5:CV69),0)))</f>
        <v>0</v>
      </c>
      <c r="CX70" s="3">
        <f>MIN((IFERROR($D70-SUM($E70:CV70),0)),(IFERROR(CW$4-SUM(CW$5:CW69),0)))</f>
        <v>0</v>
      </c>
      <c r="CY70" s="3">
        <f>MIN((IFERROR($D70-SUM($E70:CW70),0)),(IFERROR(CX$4-SUM(CX$5:CX69),0)))</f>
        <v>0</v>
      </c>
      <c r="CZ70" s="3">
        <f>MIN((IFERROR($D70-SUM($E70:CX70),0)),(IFERROR(CY$4-SUM(CY$5:CY69),0)))</f>
        <v>0</v>
      </c>
      <c r="DA70" s="3">
        <f>MIN((IFERROR($D70-SUM($E70:CY70),0)),(IFERROR(CZ$4-SUM(CZ$5:CZ69),0)))</f>
        <v>0</v>
      </c>
    </row>
    <row r="71" spans="1:105" x14ac:dyDescent="0.25">
      <c r="A71" s="2">
        <f>ROW()-ROW(FIFO[[#Headers],[Ind]])</f>
        <v>66</v>
      </c>
      <c r="B71" s="10" t="str">
        <f t="array" ref="B71">IFERROR(INDEX(Register[Batch],SMALL(IF(Register[IN Token]=Token,Register[Batch],""),FIFO[[#This Row],[Ind]])),"")</f>
        <v/>
      </c>
      <c r="C71" s="50" t="str">
        <f>IFERROR(VLOOKUP(FIFO[[#This Row],[Batch]],Register[],9),"")</f>
        <v/>
      </c>
      <c r="D71" s="11" t="str">
        <f>IF(FIFO[[#This Row],[Batch]]&lt;&gt;"",IFERROR(VLOOKUP(FIFO[[#This Row],[Batch]],Register[],5),""),"")</f>
        <v/>
      </c>
      <c r="F71" s="3">
        <f>MIN((IFERROR($D71-SUM($E71:E71),0)),(IFERROR(F$4-SUM(F$5:F70),0)))</f>
        <v>0</v>
      </c>
      <c r="G71" s="3">
        <f>MIN((IFERROR($D71-SUM($E71:F71),0)),(IFERROR(G$4-SUM(G$5:G70),0)))</f>
        <v>0</v>
      </c>
      <c r="H71" s="3">
        <f>MIN((IFERROR($D71-SUM($E71:G71),0)),(IFERROR(H$4-SUM(H$5:H70),0)))</f>
        <v>0</v>
      </c>
      <c r="I71" s="3">
        <f>MIN((IFERROR($D71-SUM($E71:H71),0)),(IFERROR(I$4-SUM(I$5:I70),0)))</f>
        <v>0</v>
      </c>
      <c r="J71" s="3">
        <f>MIN((IFERROR($D71-SUM($E71:I71),0)),(IFERROR(J$4-SUM(J$5:J70),0)))</f>
        <v>0</v>
      </c>
      <c r="K71" s="3">
        <f>MIN((IFERROR($D71-SUM($E71:J71),0)),(IFERROR(K$4-SUM(K$5:K70),0)))</f>
        <v>0</v>
      </c>
      <c r="L71" s="3">
        <f>MIN((IFERROR($D71-SUM($E71:K71),0)),(IFERROR(L$4-SUM(L$5:L70),0)))</f>
        <v>0</v>
      </c>
      <c r="M71" s="3">
        <f>MIN((IFERROR($D71-SUM($E71:L71),0)),(IFERROR(M$4-SUM(M$5:M70),0)))</f>
        <v>0</v>
      </c>
      <c r="N71" s="3">
        <f>MIN((IFERROR($D71-SUM($E71:L71),0)),(IFERROR(M$4-SUM(M$5:M70),0)))</f>
        <v>0</v>
      </c>
      <c r="O71" s="3">
        <f>MIN((IFERROR($D71-SUM($E71:M71),0)),(IFERROR(N$4-SUM(N$5:N70),0)))</f>
        <v>0</v>
      </c>
      <c r="P71" s="3">
        <f>MIN((IFERROR($D71-SUM($E71:N71),0)),(IFERROR(O$4-SUM(O$5:O70),0)))</f>
        <v>0</v>
      </c>
      <c r="Q71" s="3">
        <f>MIN((IFERROR($D71-SUM($E71:O71),0)),(IFERROR(P$4-SUM(P$5:P70),0)))</f>
        <v>0</v>
      </c>
      <c r="R71" s="3">
        <f>MIN((IFERROR($D71-SUM($E71:P71),0)),(IFERROR(Q$4-SUM(Q$5:Q70),0)))</f>
        <v>0</v>
      </c>
      <c r="S71" s="3">
        <f>MIN((IFERROR($D71-SUM($E71:Q71),0)),(IFERROR(R$4-SUM(R$5:R70),0)))</f>
        <v>0</v>
      </c>
      <c r="T71" s="3">
        <f>MIN((IFERROR($D71-SUM($E71:R71),0)),(IFERROR(S$4-SUM(S$5:S70),0)))</f>
        <v>0</v>
      </c>
      <c r="U71" s="3">
        <f>MIN((IFERROR($D71-SUM($E71:S71),0)),(IFERROR(T$4-SUM(T$5:T70),0)))</f>
        <v>0</v>
      </c>
      <c r="V71" s="3">
        <f>MIN((IFERROR($D71-SUM($E71:T71),0)),(IFERROR(U$4-SUM(U$5:U70),0)))</f>
        <v>0</v>
      </c>
      <c r="W71" s="3">
        <f>MIN((IFERROR($D71-SUM($E71:U71),0)),(IFERROR(V$4-SUM(V$5:V70),0)))</f>
        <v>0</v>
      </c>
      <c r="X71" s="3">
        <f>MIN((IFERROR($D71-SUM($E71:V71),0)),(IFERROR(W$4-SUM(W$5:W70),0)))</f>
        <v>0</v>
      </c>
      <c r="Y71" s="3">
        <f>MIN((IFERROR($D71-SUM($E71:W71),0)),(IFERROR(X$4-SUM(X$5:X70),0)))</f>
        <v>0</v>
      </c>
      <c r="Z71" s="3">
        <f>MIN((IFERROR($D71-SUM($E71:X71),0)),(IFERROR(Y$4-SUM(Y$5:Y70),0)))</f>
        <v>0</v>
      </c>
      <c r="AA71" s="3">
        <f>MIN((IFERROR($D71-SUM($E71:Y71),0)),(IFERROR(Z$4-SUM(Z$5:Z70),0)))</f>
        <v>0</v>
      </c>
      <c r="AB71" s="3">
        <f>MIN((IFERROR($D71-SUM($E71:Z71),0)),(IFERROR(AA$4-SUM(AA$5:AA70),0)))</f>
        <v>0</v>
      </c>
      <c r="AC71" s="3">
        <f>MIN((IFERROR($D71-SUM($E71:AA71),0)),(IFERROR(AB$4-SUM(AB$5:AB70),0)))</f>
        <v>0</v>
      </c>
      <c r="AD71" s="3">
        <f>MIN((IFERROR($D71-SUM($E71:AB71),0)),(IFERROR(AC$4-SUM(AC$5:AC70),0)))</f>
        <v>0</v>
      </c>
      <c r="AE71" s="3">
        <f>MIN((IFERROR($D71-SUM($E71:AC71),0)),(IFERROR(AD$4-SUM(AD$5:AD70),0)))</f>
        <v>0</v>
      </c>
      <c r="AF71" s="3">
        <f>MIN((IFERROR($D71-SUM($E71:AD71),0)),(IFERROR(AE$4-SUM(AE$5:AE70),0)))</f>
        <v>0</v>
      </c>
      <c r="AG71" s="3">
        <f>MIN((IFERROR($D71-SUM($E71:AE71),0)),(IFERROR(AF$4-SUM(AF$5:AF70),0)))</f>
        <v>0</v>
      </c>
      <c r="AH71" s="3">
        <f>MIN((IFERROR($D71-SUM($E71:AF71),0)),(IFERROR(AG$4-SUM(AG$5:AG70),0)))</f>
        <v>0</v>
      </c>
      <c r="AI71" s="3">
        <f>MIN((IFERROR($D71-SUM($E71:AG71),0)),(IFERROR(AH$4-SUM(AH$5:AH70),0)))</f>
        <v>0</v>
      </c>
      <c r="AJ71" s="3">
        <f>MIN((IFERROR($D71-SUM($E71:AH71),0)),(IFERROR(AI$4-SUM(AI$5:AI70),0)))</f>
        <v>0</v>
      </c>
      <c r="AK71" s="3">
        <f>MIN((IFERROR($D71-SUM($E71:AI71),0)),(IFERROR(AJ$4-SUM(AJ$5:AJ70),0)))</f>
        <v>0</v>
      </c>
      <c r="AL71" s="3">
        <f>MIN((IFERROR($D71-SUM($E71:AJ71),0)),(IFERROR(AK$4-SUM(AK$5:AK70),0)))</f>
        <v>0</v>
      </c>
      <c r="AM71" s="3">
        <f>MIN((IFERROR($D71-SUM($E71:AK71),0)),(IFERROR(AL$4-SUM(AL$5:AL70),0)))</f>
        <v>0</v>
      </c>
      <c r="AN71" s="3">
        <f>MIN((IFERROR($D71-SUM($E71:AL71),0)),(IFERROR(AM$4-SUM(AM$5:AM70),0)))</f>
        <v>0</v>
      </c>
      <c r="AO71" s="3">
        <f>MIN((IFERROR($D71-SUM($E71:AM71),0)),(IFERROR(AN$4-SUM(AN$5:AN70),0)))</f>
        <v>0</v>
      </c>
      <c r="AP71" s="3">
        <f>MIN((IFERROR($D71-SUM($E71:AN71),0)),(IFERROR(AO$4-SUM(AO$5:AO70),0)))</f>
        <v>0</v>
      </c>
      <c r="AQ71" s="3">
        <f>MIN((IFERROR($D71-SUM($E71:AO71),0)),(IFERROR(AP$4-SUM(AP$5:AP70),0)))</f>
        <v>0</v>
      </c>
      <c r="AR71" s="3">
        <f>MIN((IFERROR($D71-SUM($E71:AP71),0)),(IFERROR(AQ$4-SUM(AQ$5:AQ70),0)))</f>
        <v>0</v>
      </c>
      <c r="AS71" s="3">
        <f>MIN((IFERROR($D71-SUM($E71:AQ71),0)),(IFERROR(AR$4-SUM(AR$5:AR70),0)))</f>
        <v>0</v>
      </c>
      <c r="AT71" s="3">
        <f>MIN((IFERROR($D71-SUM($E71:AR71),0)),(IFERROR(AS$4-SUM(AS$5:AS70),0)))</f>
        <v>0</v>
      </c>
      <c r="AU71" s="3">
        <f>MIN((IFERROR($D71-SUM($E71:AS71),0)),(IFERROR(AT$4-SUM(AT$5:AT70),0)))</f>
        <v>0</v>
      </c>
      <c r="AV71" s="3">
        <f>MIN((IFERROR($D71-SUM($E71:AT71),0)),(IFERROR(AU$4-SUM(AU$5:AU70),0)))</f>
        <v>0</v>
      </c>
      <c r="AW71" s="3">
        <f>MIN((IFERROR($D71-SUM($E71:AU71),0)),(IFERROR(AV$4-SUM(AV$5:AV70),0)))</f>
        <v>0</v>
      </c>
      <c r="AX71" s="3">
        <f>MIN((IFERROR($D71-SUM($E71:AV71),0)),(IFERROR(AW$4-SUM(AW$5:AW70),0)))</f>
        <v>0</v>
      </c>
      <c r="AY71" s="3">
        <f>MIN((IFERROR($D71-SUM($E71:AW71),0)),(IFERROR(AX$4-SUM(AX$5:AX70),0)))</f>
        <v>0</v>
      </c>
      <c r="AZ71" s="3">
        <f>MIN((IFERROR($D71-SUM($E71:AX71),0)),(IFERROR(AY$4-SUM(AY$5:AY70),0)))</f>
        <v>0</v>
      </c>
      <c r="BA71" s="3">
        <f>MIN((IFERROR($D71-SUM($E71:AY71),0)),(IFERROR(AZ$4-SUM(AZ$5:AZ70),0)))</f>
        <v>0</v>
      </c>
      <c r="BB71" s="3">
        <f>MIN((IFERROR($D71-SUM($E71:AZ71),0)),(IFERROR(BA$4-SUM(BA$5:BA70),0)))</f>
        <v>0</v>
      </c>
      <c r="BC71" s="3">
        <f>MIN((IFERROR($D71-SUM($E71:BA71),0)),(IFERROR(BB$4-SUM(BB$5:BB70),0)))</f>
        <v>0</v>
      </c>
      <c r="BD71" s="3">
        <f>MIN((IFERROR($D71-SUM($E71:BB71),0)),(IFERROR(BC$4-SUM(BC$5:BC70),0)))</f>
        <v>0</v>
      </c>
      <c r="BE71" s="3">
        <f>MIN((IFERROR($D71-SUM($E71:BC71),0)),(IFERROR(BD$4-SUM(BD$5:BD70),0)))</f>
        <v>0</v>
      </c>
      <c r="BF71" s="3">
        <f>MIN((IFERROR($D71-SUM($E71:BD71),0)),(IFERROR(BE$4-SUM(BE$5:BE70),0)))</f>
        <v>0</v>
      </c>
      <c r="BG71" s="3">
        <f>MIN((IFERROR($D71-SUM($E71:BE71),0)),(IFERROR(BF$4-SUM(BF$5:BF70),0)))</f>
        <v>0</v>
      </c>
      <c r="BH71" s="3">
        <f>MIN((IFERROR($D71-SUM($E71:BF71),0)),(IFERROR(BG$4-SUM(BG$5:BG70),0)))</f>
        <v>0</v>
      </c>
      <c r="BI71" s="3">
        <f>MIN((IFERROR($D71-SUM($E71:BG71),0)),(IFERROR(BH$4-SUM(BH$5:BH70),0)))</f>
        <v>0</v>
      </c>
      <c r="BJ71" s="3">
        <f>MIN((IFERROR($D71-SUM($E71:BH71),0)),(IFERROR(BI$4-SUM(BI$5:BI70),0)))</f>
        <v>0</v>
      </c>
      <c r="BK71" s="3">
        <f>MIN((IFERROR($D71-SUM($E71:BI71),0)),(IFERROR(BJ$4-SUM(BJ$5:BJ70),0)))</f>
        <v>0</v>
      </c>
      <c r="BL71" s="3">
        <f>MIN((IFERROR($D71-SUM($E71:BJ71),0)),(IFERROR(BK$4-SUM(BK$5:BK70),0)))</f>
        <v>0</v>
      </c>
      <c r="BM71" s="3">
        <f>MIN((IFERROR($D71-SUM($E71:BK71),0)),(IFERROR(BL$4-SUM(BL$5:BL70),0)))</f>
        <v>0</v>
      </c>
      <c r="BN71" s="3">
        <f>MIN((IFERROR($D71-SUM($E71:BL71),0)),(IFERROR(BM$4-SUM(BM$5:BM70),0)))</f>
        <v>0</v>
      </c>
      <c r="BO71" s="3">
        <f>MIN((IFERROR($D71-SUM($E71:BM71),0)),(IFERROR(BN$4-SUM(BN$5:BN70),0)))</f>
        <v>0</v>
      </c>
      <c r="BP71" s="3">
        <f>MIN((IFERROR($D71-SUM($E71:BN71),0)),(IFERROR(BO$4-SUM(BO$5:BO70),0)))</f>
        <v>0</v>
      </c>
      <c r="BQ71" s="3">
        <f>MIN((IFERROR($D71-SUM($E71:BO71),0)),(IFERROR(BP$4-SUM(BP$5:BP70),0)))</f>
        <v>0</v>
      </c>
      <c r="BR71" s="3">
        <f>MIN((IFERROR($D71-SUM($E71:BP71),0)),(IFERROR(BQ$4-SUM(BQ$5:BQ70),0)))</f>
        <v>0</v>
      </c>
      <c r="BS71" s="3">
        <f>MIN((IFERROR($D71-SUM($E71:BQ71),0)),(IFERROR(BR$4-SUM(BR$5:BR70),0)))</f>
        <v>0</v>
      </c>
      <c r="BT71" s="3">
        <f>MIN((IFERROR($D71-SUM($E71:BR71),0)),(IFERROR(BS$4-SUM(BS$5:BS70),0)))</f>
        <v>0</v>
      </c>
      <c r="BU71" s="3">
        <f>MIN((IFERROR($D71-SUM($E71:BS71),0)),(IFERROR(BT$4-SUM(BT$5:BT70),0)))</f>
        <v>0</v>
      </c>
      <c r="BV71" s="3">
        <f>MIN((IFERROR($D71-SUM($E71:BT71),0)),(IFERROR(BU$4-SUM(BU$5:BU70),0)))</f>
        <v>0</v>
      </c>
      <c r="BW71" s="3">
        <f>MIN((IFERROR($D71-SUM($E71:BU71),0)),(IFERROR(BV$4-SUM(BV$5:BV70),0)))</f>
        <v>0</v>
      </c>
      <c r="BX71" s="3">
        <f>MIN((IFERROR($D71-SUM($E71:BV71),0)),(IFERROR(BW$4-SUM(BW$5:BW70),0)))</f>
        <v>0</v>
      </c>
      <c r="BY71" s="3">
        <f>MIN((IFERROR($D71-SUM($E71:BW71),0)),(IFERROR(BX$4-SUM(BX$5:BX70),0)))</f>
        <v>0</v>
      </c>
      <c r="BZ71" s="3">
        <f>MIN((IFERROR($D71-SUM($E71:BX71),0)),(IFERROR(BY$4-SUM(BY$5:BY70),0)))</f>
        <v>0</v>
      </c>
      <c r="CA71" s="3">
        <f>MIN((IFERROR($D71-SUM($E71:BY71),0)),(IFERROR(BZ$4-SUM(BZ$5:BZ70),0)))</f>
        <v>0</v>
      </c>
      <c r="CB71" s="3">
        <f>MIN((IFERROR($D71-SUM($E71:BZ71),0)),(IFERROR(CA$4-SUM(CA$5:CA70),0)))</f>
        <v>0</v>
      </c>
      <c r="CC71" s="3">
        <f>MIN((IFERROR($D71-SUM($E71:CA71),0)),(IFERROR(CB$4-SUM(CB$5:CB70),0)))</f>
        <v>0</v>
      </c>
      <c r="CD71" s="3">
        <f>MIN((IFERROR($D71-SUM($E71:CB71),0)),(IFERROR(CC$4-SUM(CC$5:CC70),0)))</f>
        <v>0</v>
      </c>
      <c r="CE71" s="3">
        <f>MIN((IFERROR($D71-SUM($E71:CC71),0)),(IFERROR(CD$4-SUM(CD$5:CD70),0)))</f>
        <v>0</v>
      </c>
      <c r="CF71" s="3">
        <f>MIN((IFERROR($D71-SUM($E71:CD71),0)),(IFERROR(CE$4-SUM(CE$5:CE70),0)))</f>
        <v>0</v>
      </c>
      <c r="CG71" s="3">
        <f>MIN((IFERROR($D71-SUM($E71:CE71),0)),(IFERROR(CF$4-SUM(CF$5:CF70),0)))</f>
        <v>0</v>
      </c>
      <c r="CH71" s="3">
        <f>MIN((IFERROR($D71-SUM($E71:CF71),0)),(IFERROR(CG$4-SUM(CG$5:CG70),0)))</f>
        <v>0</v>
      </c>
      <c r="CI71" s="3">
        <f>MIN((IFERROR($D71-SUM($E71:CG71),0)),(IFERROR(CH$4-SUM(CH$5:CH70),0)))</f>
        <v>0</v>
      </c>
      <c r="CJ71" s="3">
        <f>MIN((IFERROR($D71-SUM($E71:CH71),0)),(IFERROR(CI$4-SUM(CI$5:CI70),0)))</f>
        <v>0</v>
      </c>
      <c r="CK71" s="3">
        <f>MIN((IFERROR($D71-SUM($E71:CI71),0)),(IFERROR(CJ$4-SUM(CJ$5:CJ70),0)))</f>
        <v>0</v>
      </c>
      <c r="CL71" s="3">
        <f>MIN((IFERROR($D71-SUM($E71:CJ71),0)),(IFERROR(CK$4-SUM(CK$5:CK70),0)))</f>
        <v>0</v>
      </c>
      <c r="CM71" s="3">
        <f>MIN((IFERROR($D71-SUM($E71:CK71),0)),(IFERROR(CL$4-SUM(CL$5:CL70),0)))</f>
        <v>0</v>
      </c>
      <c r="CN71" s="3">
        <f>MIN((IFERROR($D71-SUM($E71:CL71),0)),(IFERROR(CM$4-SUM(CM$5:CM70),0)))</f>
        <v>0</v>
      </c>
      <c r="CO71" s="3">
        <f>MIN((IFERROR($D71-SUM($E71:CM71),0)),(IFERROR(CN$4-SUM(CN$5:CN70),0)))</f>
        <v>0</v>
      </c>
      <c r="CP71" s="3">
        <f>MIN((IFERROR($D71-SUM($E71:CN71),0)),(IFERROR(CO$4-SUM(CO$5:CO70),0)))</f>
        <v>0</v>
      </c>
      <c r="CQ71" s="3">
        <f>MIN((IFERROR($D71-SUM($E71:CO71),0)),(IFERROR(CP$4-SUM(CP$5:CP70),0)))</f>
        <v>0</v>
      </c>
      <c r="CR71" s="3">
        <f>MIN((IFERROR($D71-SUM($E71:CP71),0)),(IFERROR(CQ$4-SUM(CQ$5:CQ70),0)))</f>
        <v>0</v>
      </c>
      <c r="CS71" s="3">
        <f>MIN((IFERROR($D71-SUM($E71:CQ71),0)),(IFERROR(CR$4-SUM(CR$5:CR70),0)))</f>
        <v>0</v>
      </c>
      <c r="CT71" s="3">
        <f>MIN((IFERROR($D71-SUM($E71:CR71),0)),(IFERROR(CS$4-SUM(CS$5:CS70),0)))</f>
        <v>0</v>
      </c>
      <c r="CU71" s="3">
        <f>MIN((IFERROR($D71-SUM($E71:CS71),0)),(IFERROR(CT$4-SUM(CT$5:CT70),0)))</f>
        <v>0</v>
      </c>
      <c r="CV71" s="3">
        <f>MIN((IFERROR($D71-SUM($E71:CT71),0)),(IFERROR(CU$4-SUM(CU$5:CU70),0)))</f>
        <v>0</v>
      </c>
      <c r="CW71" s="3">
        <f>MIN((IFERROR($D71-SUM($E71:CU71),0)),(IFERROR(CV$4-SUM(CV$5:CV70),0)))</f>
        <v>0</v>
      </c>
      <c r="CX71" s="3">
        <f>MIN((IFERROR($D71-SUM($E71:CV71),0)),(IFERROR(CW$4-SUM(CW$5:CW70),0)))</f>
        <v>0</v>
      </c>
      <c r="CY71" s="3">
        <f>MIN((IFERROR($D71-SUM($E71:CW71),0)),(IFERROR(CX$4-SUM(CX$5:CX70),0)))</f>
        <v>0</v>
      </c>
      <c r="CZ71" s="3">
        <f>MIN((IFERROR($D71-SUM($E71:CX71),0)),(IFERROR(CY$4-SUM(CY$5:CY70),0)))</f>
        <v>0</v>
      </c>
      <c r="DA71" s="3">
        <f>MIN((IFERROR($D71-SUM($E71:CY71),0)),(IFERROR(CZ$4-SUM(CZ$5:CZ70),0)))</f>
        <v>0</v>
      </c>
    </row>
    <row r="72" spans="1:105" x14ac:dyDescent="0.25">
      <c r="A72" s="2">
        <f>ROW()-ROW(FIFO[[#Headers],[Ind]])</f>
        <v>67</v>
      </c>
      <c r="B72" s="10" t="str">
        <f t="array" ref="B72">IFERROR(INDEX(Register[Batch],SMALL(IF(Register[IN Token]=Token,Register[Batch],""),FIFO[[#This Row],[Ind]])),"")</f>
        <v/>
      </c>
      <c r="C72" s="50" t="str">
        <f>IFERROR(VLOOKUP(FIFO[[#This Row],[Batch]],Register[],9),"")</f>
        <v/>
      </c>
      <c r="D72" s="11" t="str">
        <f>IF(FIFO[[#This Row],[Batch]]&lt;&gt;"",IFERROR(VLOOKUP(FIFO[[#This Row],[Batch]],Register[],5),""),"")</f>
        <v/>
      </c>
      <c r="F72" s="3">
        <f>MIN((IFERROR($D72-SUM($E72:E72),0)),(IFERROR(F$4-SUM(F$5:F71),0)))</f>
        <v>0</v>
      </c>
      <c r="G72" s="3">
        <f>MIN((IFERROR($D72-SUM($E72:F72),0)),(IFERROR(G$4-SUM(G$5:G71),0)))</f>
        <v>0</v>
      </c>
      <c r="H72" s="3">
        <f>MIN((IFERROR($D72-SUM($E72:G72),0)),(IFERROR(H$4-SUM(H$5:H71),0)))</f>
        <v>0</v>
      </c>
      <c r="I72" s="3">
        <f>MIN((IFERROR($D72-SUM($E72:H72),0)),(IFERROR(I$4-SUM(I$5:I71),0)))</f>
        <v>0</v>
      </c>
      <c r="J72" s="3">
        <f>MIN((IFERROR($D72-SUM($E72:I72),0)),(IFERROR(J$4-SUM(J$5:J71),0)))</f>
        <v>0</v>
      </c>
      <c r="K72" s="3">
        <f>MIN((IFERROR($D72-SUM($E72:J72),0)),(IFERROR(K$4-SUM(K$5:K71),0)))</f>
        <v>0</v>
      </c>
      <c r="L72" s="3">
        <f>MIN((IFERROR($D72-SUM($E72:K72),0)),(IFERROR(L$4-SUM(L$5:L71),0)))</f>
        <v>0</v>
      </c>
      <c r="M72" s="3">
        <f>MIN((IFERROR($D72-SUM($E72:L72),0)),(IFERROR(M$4-SUM(M$5:M71),0)))</f>
        <v>0</v>
      </c>
      <c r="N72" s="3">
        <f>MIN((IFERROR($D72-SUM($E72:L72),0)),(IFERROR(M$4-SUM(M$5:M71),0)))</f>
        <v>0</v>
      </c>
      <c r="O72" s="3">
        <f>MIN((IFERROR($D72-SUM($E72:M72),0)),(IFERROR(N$4-SUM(N$5:N71),0)))</f>
        <v>0</v>
      </c>
      <c r="P72" s="3">
        <f>MIN((IFERROR($D72-SUM($E72:N72),0)),(IFERROR(O$4-SUM(O$5:O71),0)))</f>
        <v>0</v>
      </c>
      <c r="Q72" s="3">
        <f>MIN((IFERROR($D72-SUM($E72:O72),0)),(IFERROR(P$4-SUM(P$5:P71),0)))</f>
        <v>0</v>
      </c>
      <c r="R72" s="3">
        <f>MIN((IFERROR($D72-SUM($E72:P72),0)),(IFERROR(Q$4-SUM(Q$5:Q71),0)))</f>
        <v>0</v>
      </c>
      <c r="S72" s="3">
        <f>MIN((IFERROR($D72-SUM($E72:Q72),0)),(IFERROR(R$4-SUM(R$5:R71),0)))</f>
        <v>0</v>
      </c>
      <c r="T72" s="3">
        <f>MIN((IFERROR($D72-SUM($E72:R72),0)),(IFERROR(S$4-SUM(S$5:S71),0)))</f>
        <v>0</v>
      </c>
      <c r="U72" s="3">
        <f>MIN((IFERROR($D72-SUM($E72:S72),0)),(IFERROR(T$4-SUM(T$5:T71),0)))</f>
        <v>0</v>
      </c>
      <c r="V72" s="3">
        <f>MIN((IFERROR($D72-SUM($E72:T72),0)),(IFERROR(U$4-SUM(U$5:U71),0)))</f>
        <v>0</v>
      </c>
      <c r="W72" s="3">
        <f>MIN((IFERROR($D72-SUM($E72:U72),0)),(IFERROR(V$4-SUM(V$5:V71),0)))</f>
        <v>0</v>
      </c>
      <c r="X72" s="3">
        <f>MIN((IFERROR($D72-SUM($E72:V72),0)),(IFERROR(W$4-SUM(W$5:W71),0)))</f>
        <v>0</v>
      </c>
      <c r="Y72" s="3">
        <f>MIN((IFERROR($D72-SUM($E72:W72),0)),(IFERROR(X$4-SUM(X$5:X71),0)))</f>
        <v>0</v>
      </c>
      <c r="Z72" s="3">
        <f>MIN((IFERROR($D72-SUM($E72:X72),0)),(IFERROR(Y$4-SUM(Y$5:Y71),0)))</f>
        <v>0</v>
      </c>
      <c r="AA72" s="3">
        <f>MIN((IFERROR($D72-SUM($E72:Y72),0)),(IFERROR(Z$4-SUM(Z$5:Z71),0)))</f>
        <v>0</v>
      </c>
      <c r="AB72" s="3">
        <f>MIN((IFERROR($D72-SUM($E72:Z72),0)),(IFERROR(AA$4-SUM(AA$5:AA71),0)))</f>
        <v>0</v>
      </c>
      <c r="AC72" s="3">
        <f>MIN((IFERROR($D72-SUM($E72:AA72),0)),(IFERROR(AB$4-SUM(AB$5:AB71),0)))</f>
        <v>0</v>
      </c>
      <c r="AD72" s="3">
        <f>MIN((IFERROR($D72-SUM($E72:AB72),0)),(IFERROR(AC$4-SUM(AC$5:AC71),0)))</f>
        <v>0</v>
      </c>
      <c r="AE72" s="3">
        <f>MIN((IFERROR($D72-SUM($E72:AC72),0)),(IFERROR(AD$4-SUM(AD$5:AD71),0)))</f>
        <v>0</v>
      </c>
      <c r="AF72" s="3">
        <f>MIN((IFERROR($D72-SUM($E72:AD72),0)),(IFERROR(AE$4-SUM(AE$5:AE71),0)))</f>
        <v>0</v>
      </c>
      <c r="AG72" s="3">
        <f>MIN((IFERROR($D72-SUM($E72:AE72),0)),(IFERROR(AF$4-SUM(AF$5:AF71),0)))</f>
        <v>0</v>
      </c>
      <c r="AH72" s="3">
        <f>MIN((IFERROR($D72-SUM($E72:AF72),0)),(IFERROR(AG$4-SUM(AG$5:AG71),0)))</f>
        <v>0</v>
      </c>
      <c r="AI72" s="3">
        <f>MIN((IFERROR($D72-SUM($E72:AG72),0)),(IFERROR(AH$4-SUM(AH$5:AH71),0)))</f>
        <v>0</v>
      </c>
      <c r="AJ72" s="3">
        <f>MIN((IFERROR($D72-SUM($E72:AH72),0)),(IFERROR(AI$4-SUM(AI$5:AI71),0)))</f>
        <v>0</v>
      </c>
      <c r="AK72" s="3">
        <f>MIN((IFERROR($D72-SUM($E72:AI72),0)),(IFERROR(AJ$4-SUM(AJ$5:AJ71),0)))</f>
        <v>0</v>
      </c>
      <c r="AL72" s="3">
        <f>MIN((IFERROR($D72-SUM($E72:AJ72),0)),(IFERROR(AK$4-SUM(AK$5:AK71),0)))</f>
        <v>0</v>
      </c>
      <c r="AM72" s="3">
        <f>MIN((IFERROR($D72-SUM($E72:AK72),0)),(IFERROR(AL$4-SUM(AL$5:AL71),0)))</f>
        <v>0</v>
      </c>
      <c r="AN72" s="3">
        <f>MIN((IFERROR($D72-SUM($E72:AL72),0)),(IFERROR(AM$4-SUM(AM$5:AM71),0)))</f>
        <v>0</v>
      </c>
      <c r="AO72" s="3">
        <f>MIN((IFERROR($D72-SUM($E72:AM72),0)),(IFERROR(AN$4-SUM(AN$5:AN71),0)))</f>
        <v>0</v>
      </c>
      <c r="AP72" s="3">
        <f>MIN((IFERROR($D72-SUM($E72:AN72),0)),(IFERROR(AO$4-SUM(AO$5:AO71),0)))</f>
        <v>0</v>
      </c>
      <c r="AQ72" s="3">
        <f>MIN((IFERROR($D72-SUM($E72:AO72),0)),(IFERROR(AP$4-SUM(AP$5:AP71),0)))</f>
        <v>0</v>
      </c>
      <c r="AR72" s="3">
        <f>MIN((IFERROR($D72-SUM($E72:AP72),0)),(IFERROR(AQ$4-SUM(AQ$5:AQ71),0)))</f>
        <v>0</v>
      </c>
      <c r="AS72" s="3">
        <f>MIN((IFERROR($D72-SUM($E72:AQ72),0)),(IFERROR(AR$4-SUM(AR$5:AR71),0)))</f>
        <v>0</v>
      </c>
      <c r="AT72" s="3">
        <f>MIN((IFERROR($D72-SUM($E72:AR72),0)),(IFERROR(AS$4-SUM(AS$5:AS71),0)))</f>
        <v>0</v>
      </c>
      <c r="AU72" s="3">
        <f>MIN((IFERROR($D72-SUM($E72:AS72),0)),(IFERROR(AT$4-SUM(AT$5:AT71),0)))</f>
        <v>0</v>
      </c>
      <c r="AV72" s="3">
        <f>MIN((IFERROR($D72-SUM($E72:AT72),0)),(IFERROR(AU$4-SUM(AU$5:AU71),0)))</f>
        <v>0</v>
      </c>
      <c r="AW72" s="3">
        <f>MIN((IFERROR($D72-SUM($E72:AU72),0)),(IFERROR(AV$4-SUM(AV$5:AV71),0)))</f>
        <v>0</v>
      </c>
      <c r="AX72" s="3">
        <f>MIN((IFERROR($D72-SUM($E72:AV72),0)),(IFERROR(AW$4-SUM(AW$5:AW71),0)))</f>
        <v>0</v>
      </c>
      <c r="AY72" s="3">
        <f>MIN((IFERROR($D72-SUM($E72:AW72),0)),(IFERROR(AX$4-SUM(AX$5:AX71),0)))</f>
        <v>0</v>
      </c>
      <c r="AZ72" s="3">
        <f>MIN((IFERROR($D72-SUM($E72:AX72),0)),(IFERROR(AY$4-SUM(AY$5:AY71),0)))</f>
        <v>0</v>
      </c>
      <c r="BA72" s="3">
        <f>MIN((IFERROR($D72-SUM($E72:AY72),0)),(IFERROR(AZ$4-SUM(AZ$5:AZ71),0)))</f>
        <v>0</v>
      </c>
      <c r="BB72" s="3">
        <f>MIN((IFERROR($D72-SUM($E72:AZ72),0)),(IFERROR(BA$4-SUM(BA$5:BA71),0)))</f>
        <v>0</v>
      </c>
      <c r="BC72" s="3">
        <f>MIN((IFERROR($D72-SUM($E72:BA72),0)),(IFERROR(BB$4-SUM(BB$5:BB71),0)))</f>
        <v>0</v>
      </c>
      <c r="BD72" s="3">
        <f>MIN((IFERROR($D72-SUM($E72:BB72),0)),(IFERROR(BC$4-SUM(BC$5:BC71),0)))</f>
        <v>0</v>
      </c>
      <c r="BE72" s="3">
        <f>MIN((IFERROR($D72-SUM($E72:BC72),0)),(IFERROR(BD$4-SUM(BD$5:BD71),0)))</f>
        <v>0</v>
      </c>
      <c r="BF72" s="3">
        <f>MIN((IFERROR($D72-SUM($E72:BD72),0)),(IFERROR(BE$4-SUM(BE$5:BE71),0)))</f>
        <v>0</v>
      </c>
      <c r="BG72" s="3">
        <f>MIN((IFERROR($D72-SUM($E72:BE72),0)),(IFERROR(BF$4-SUM(BF$5:BF71),0)))</f>
        <v>0</v>
      </c>
      <c r="BH72" s="3">
        <f>MIN((IFERROR($D72-SUM($E72:BF72),0)),(IFERROR(BG$4-SUM(BG$5:BG71),0)))</f>
        <v>0</v>
      </c>
      <c r="BI72" s="3">
        <f>MIN((IFERROR($D72-SUM($E72:BG72),0)),(IFERROR(BH$4-SUM(BH$5:BH71),0)))</f>
        <v>0</v>
      </c>
      <c r="BJ72" s="3">
        <f>MIN((IFERROR($D72-SUM($E72:BH72),0)),(IFERROR(BI$4-SUM(BI$5:BI71),0)))</f>
        <v>0</v>
      </c>
      <c r="BK72" s="3">
        <f>MIN((IFERROR($D72-SUM($E72:BI72),0)),(IFERROR(BJ$4-SUM(BJ$5:BJ71),0)))</f>
        <v>0</v>
      </c>
      <c r="BL72" s="3">
        <f>MIN((IFERROR($D72-SUM($E72:BJ72),0)),(IFERROR(BK$4-SUM(BK$5:BK71),0)))</f>
        <v>0</v>
      </c>
      <c r="BM72" s="3">
        <f>MIN((IFERROR($D72-SUM($E72:BK72),0)),(IFERROR(BL$4-SUM(BL$5:BL71),0)))</f>
        <v>0</v>
      </c>
      <c r="BN72" s="3">
        <f>MIN((IFERROR($D72-SUM($E72:BL72),0)),(IFERROR(BM$4-SUM(BM$5:BM71),0)))</f>
        <v>0</v>
      </c>
      <c r="BO72" s="3">
        <f>MIN((IFERROR($D72-SUM($E72:BM72),0)),(IFERROR(BN$4-SUM(BN$5:BN71),0)))</f>
        <v>0</v>
      </c>
      <c r="BP72" s="3">
        <f>MIN((IFERROR($D72-SUM($E72:BN72),0)),(IFERROR(BO$4-SUM(BO$5:BO71),0)))</f>
        <v>0</v>
      </c>
      <c r="BQ72" s="3">
        <f>MIN((IFERROR($D72-SUM($E72:BO72),0)),(IFERROR(BP$4-SUM(BP$5:BP71),0)))</f>
        <v>0</v>
      </c>
      <c r="BR72" s="3">
        <f>MIN((IFERROR($D72-SUM($E72:BP72),0)),(IFERROR(BQ$4-SUM(BQ$5:BQ71),0)))</f>
        <v>0</v>
      </c>
      <c r="BS72" s="3">
        <f>MIN((IFERROR($D72-SUM($E72:BQ72),0)),(IFERROR(BR$4-SUM(BR$5:BR71),0)))</f>
        <v>0</v>
      </c>
      <c r="BT72" s="3">
        <f>MIN((IFERROR($D72-SUM($E72:BR72),0)),(IFERROR(BS$4-SUM(BS$5:BS71),0)))</f>
        <v>0</v>
      </c>
      <c r="BU72" s="3">
        <f>MIN((IFERROR($D72-SUM($E72:BS72),0)),(IFERROR(BT$4-SUM(BT$5:BT71),0)))</f>
        <v>0</v>
      </c>
      <c r="BV72" s="3">
        <f>MIN((IFERROR($D72-SUM($E72:BT72),0)),(IFERROR(BU$4-SUM(BU$5:BU71),0)))</f>
        <v>0</v>
      </c>
      <c r="BW72" s="3">
        <f>MIN((IFERROR($D72-SUM($E72:BU72),0)),(IFERROR(BV$4-SUM(BV$5:BV71),0)))</f>
        <v>0</v>
      </c>
      <c r="BX72" s="3">
        <f>MIN((IFERROR($D72-SUM($E72:BV72),0)),(IFERROR(BW$4-SUM(BW$5:BW71),0)))</f>
        <v>0</v>
      </c>
      <c r="BY72" s="3">
        <f>MIN((IFERROR($D72-SUM($E72:BW72),0)),(IFERROR(BX$4-SUM(BX$5:BX71),0)))</f>
        <v>0</v>
      </c>
      <c r="BZ72" s="3">
        <f>MIN((IFERROR($D72-SUM($E72:BX72),0)),(IFERROR(BY$4-SUM(BY$5:BY71),0)))</f>
        <v>0</v>
      </c>
      <c r="CA72" s="3">
        <f>MIN((IFERROR($D72-SUM($E72:BY72),0)),(IFERROR(BZ$4-SUM(BZ$5:BZ71),0)))</f>
        <v>0</v>
      </c>
      <c r="CB72" s="3">
        <f>MIN((IFERROR($D72-SUM($E72:BZ72),0)),(IFERROR(CA$4-SUM(CA$5:CA71),0)))</f>
        <v>0</v>
      </c>
      <c r="CC72" s="3">
        <f>MIN((IFERROR($D72-SUM($E72:CA72),0)),(IFERROR(CB$4-SUM(CB$5:CB71),0)))</f>
        <v>0</v>
      </c>
      <c r="CD72" s="3">
        <f>MIN((IFERROR($D72-SUM($E72:CB72),0)),(IFERROR(CC$4-SUM(CC$5:CC71),0)))</f>
        <v>0</v>
      </c>
      <c r="CE72" s="3">
        <f>MIN((IFERROR($D72-SUM($E72:CC72),0)),(IFERROR(CD$4-SUM(CD$5:CD71),0)))</f>
        <v>0</v>
      </c>
      <c r="CF72" s="3">
        <f>MIN((IFERROR($D72-SUM($E72:CD72),0)),(IFERROR(CE$4-SUM(CE$5:CE71),0)))</f>
        <v>0</v>
      </c>
      <c r="CG72" s="3">
        <f>MIN((IFERROR($D72-SUM($E72:CE72),0)),(IFERROR(CF$4-SUM(CF$5:CF71),0)))</f>
        <v>0</v>
      </c>
      <c r="CH72" s="3">
        <f>MIN((IFERROR($D72-SUM($E72:CF72),0)),(IFERROR(CG$4-SUM(CG$5:CG71),0)))</f>
        <v>0</v>
      </c>
      <c r="CI72" s="3">
        <f>MIN((IFERROR($D72-SUM($E72:CG72),0)),(IFERROR(CH$4-SUM(CH$5:CH71),0)))</f>
        <v>0</v>
      </c>
      <c r="CJ72" s="3">
        <f>MIN((IFERROR($D72-SUM($E72:CH72),0)),(IFERROR(CI$4-SUM(CI$5:CI71),0)))</f>
        <v>0</v>
      </c>
      <c r="CK72" s="3">
        <f>MIN((IFERROR($D72-SUM($E72:CI72),0)),(IFERROR(CJ$4-SUM(CJ$5:CJ71),0)))</f>
        <v>0</v>
      </c>
      <c r="CL72" s="3">
        <f>MIN((IFERROR($D72-SUM($E72:CJ72),0)),(IFERROR(CK$4-SUM(CK$5:CK71),0)))</f>
        <v>0</v>
      </c>
      <c r="CM72" s="3">
        <f>MIN((IFERROR($D72-SUM($E72:CK72),0)),(IFERROR(CL$4-SUM(CL$5:CL71),0)))</f>
        <v>0</v>
      </c>
      <c r="CN72" s="3">
        <f>MIN((IFERROR($D72-SUM($E72:CL72),0)),(IFERROR(CM$4-SUM(CM$5:CM71),0)))</f>
        <v>0</v>
      </c>
      <c r="CO72" s="3">
        <f>MIN((IFERROR($D72-SUM($E72:CM72),0)),(IFERROR(CN$4-SUM(CN$5:CN71),0)))</f>
        <v>0</v>
      </c>
      <c r="CP72" s="3">
        <f>MIN((IFERROR($D72-SUM($E72:CN72),0)),(IFERROR(CO$4-SUM(CO$5:CO71),0)))</f>
        <v>0</v>
      </c>
      <c r="CQ72" s="3">
        <f>MIN((IFERROR($D72-SUM($E72:CO72),0)),(IFERROR(CP$4-SUM(CP$5:CP71),0)))</f>
        <v>0</v>
      </c>
      <c r="CR72" s="3">
        <f>MIN((IFERROR($D72-SUM($E72:CP72),0)),(IFERROR(CQ$4-SUM(CQ$5:CQ71),0)))</f>
        <v>0</v>
      </c>
      <c r="CS72" s="3">
        <f>MIN((IFERROR($D72-SUM($E72:CQ72),0)),(IFERROR(CR$4-SUM(CR$5:CR71),0)))</f>
        <v>0</v>
      </c>
      <c r="CT72" s="3">
        <f>MIN((IFERROR($D72-SUM($E72:CR72),0)),(IFERROR(CS$4-SUM(CS$5:CS71),0)))</f>
        <v>0</v>
      </c>
      <c r="CU72" s="3">
        <f>MIN((IFERROR($D72-SUM($E72:CS72),0)),(IFERROR(CT$4-SUM(CT$5:CT71),0)))</f>
        <v>0</v>
      </c>
      <c r="CV72" s="3">
        <f>MIN((IFERROR($D72-SUM($E72:CT72),0)),(IFERROR(CU$4-SUM(CU$5:CU71),0)))</f>
        <v>0</v>
      </c>
      <c r="CW72" s="3">
        <f>MIN((IFERROR($D72-SUM($E72:CU72),0)),(IFERROR(CV$4-SUM(CV$5:CV71),0)))</f>
        <v>0</v>
      </c>
      <c r="CX72" s="3">
        <f>MIN((IFERROR($D72-SUM($E72:CV72),0)),(IFERROR(CW$4-SUM(CW$5:CW71),0)))</f>
        <v>0</v>
      </c>
      <c r="CY72" s="3">
        <f>MIN((IFERROR($D72-SUM($E72:CW72),0)),(IFERROR(CX$4-SUM(CX$5:CX71),0)))</f>
        <v>0</v>
      </c>
      <c r="CZ72" s="3">
        <f>MIN((IFERROR($D72-SUM($E72:CX72),0)),(IFERROR(CY$4-SUM(CY$5:CY71),0)))</f>
        <v>0</v>
      </c>
      <c r="DA72" s="3">
        <f>MIN((IFERROR($D72-SUM($E72:CY72),0)),(IFERROR(CZ$4-SUM(CZ$5:CZ71),0)))</f>
        <v>0</v>
      </c>
    </row>
    <row r="73" spans="1:105" x14ac:dyDescent="0.25">
      <c r="A73" s="2">
        <f>ROW()-ROW(FIFO[[#Headers],[Ind]])</f>
        <v>68</v>
      </c>
      <c r="B73" s="10" t="str">
        <f t="array" ref="B73">IFERROR(INDEX(Register[Batch],SMALL(IF(Register[IN Token]=Token,Register[Batch],""),FIFO[[#This Row],[Ind]])),"")</f>
        <v/>
      </c>
      <c r="C73" s="50" t="str">
        <f>IFERROR(VLOOKUP(FIFO[[#This Row],[Batch]],Register[],9),"")</f>
        <v/>
      </c>
      <c r="D73" s="11" t="str">
        <f>IF(FIFO[[#This Row],[Batch]]&lt;&gt;"",IFERROR(VLOOKUP(FIFO[[#This Row],[Batch]],Register[],5),""),"")</f>
        <v/>
      </c>
      <c r="F73" s="3">
        <f>MIN((IFERROR($D73-SUM($E73:E73),0)),(IFERROR(F$4-SUM(F$5:F72),0)))</f>
        <v>0</v>
      </c>
      <c r="G73" s="3">
        <f>MIN((IFERROR($D73-SUM($E73:F73),0)),(IFERROR(G$4-SUM(G$5:G72),0)))</f>
        <v>0</v>
      </c>
      <c r="H73" s="3">
        <f>MIN((IFERROR($D73-SUM($E73:G73),0)),(IFERROR(H$4-SUM(H$5:H72),0)))</f>
        <v>0</v>
      </c>
      <c r="I73" s="3">
        <f>MIN((IFERROR($D73-SUM($E73:H73),0)),(IFERROR(I$4-SUM(I$5:I72),0)))</f>
        <v>0</v>
      </c>
      <c r="J73" s="3">
        <f>MIN((IFERROR($D73-SUM($E73:I73),0)),(IFERROR(J$4-SUM(J$5:J72),0)))</f>
        <v>0</v>
      </c>
      <c r="K73" s="3">
        <f>MIN((IFERROR($D73-SUM($E73:J73),0)),(IFERROR(K$4-SUM(K$5:K72),0)))</f>
        <v>0</v>
      </c>
      <c r="L73" s="3">
        <f>MIN((IFERROR($D73-SUM($E73:K73),0)),(IFERROR(L$4-SUM(L$5:L72),0)))</f>
        <v>0</v>
      </c>
      <c r="M73" s="3">
        <f>MIN((IFERROR($D73-SUM($E73:L73),0)),(IFERROR(M$4-SUM(M$5:M72),0)))</f>
        <v>0</v>
      </c>
      <c r="N73" s="3">
        <f>MIN((IFERROR($D73-SUM($E73:L73),0)),(IFERROR(M$4-SUM(M$5:M72),0)))</f>
        <v>0</v>
      </c>
      <c r="O73" s="3">
        <f>MIN((IFERROR($D73-SUM($E73:M73),0)),(IFERROR(N$4-SUM(N$5:N72),0)))</f>
        <v>0</v>
      </c>
      <c r="P73" s="3">
        <f>MIN((IFERROR($D73-SUM($E73:N73),0)),(IFERROR(O$4-SUM(O$5:O72),0)))</f>
        <v>0</v>
      </c>
      <c r="Q73" s="3">
        <f>MIN((IFERROR($D73-SUM($E73:O73),0)),(IFERROR(P$4-SUM(P$5:P72),0)))</f>
        <v>0</v>
      </c>
      <c r="R73" s="3">
        <f>MIN((IFERROR($D73-SUM($E73:P73),0)),(IFERROR(Q$4-SUM(Q$5:Q72),0)))</f>
        <v>0</v>
      </c>
      <c r="S73" s="3">
        <f>MIN((IFERROR($D73-SUM($E73:Q73),0)),(IFERROR(R$4-SUM(R$5:R72),0)))</f>
        <v>0</v>
      </c>
      <c r="T73" s="3">
        <f>MIN((IFERROR($D73-SUM($E73:R73),0)),(IFERROR(S$4-SUM(S$5:S72),0)))</f>
        <v>0</v>
      </c>
      <c r="U73" s="3">
        <f>MIN((IFERROR($D73-SUM($E73:S73),0)),(IFERROR(T$4-SUM(T$5:T72),0)))</f>
        <v>0</v>
      </c>
      <c r="V73" s="3">
        <f>MIN((IFERROR($D73-SUM($E73:T73),0)),(IFERROR(U$4-SUM(U$5:U72),0)))</f>
        <v>0</v>
      </c>
      <c r="W73" s="3">
        <f>MIN((IFERROR($D73-SUM($E73:U73),0)),(IFERROR(V$4-SUM(V$5:V72),0)))</f>
        <v>0</v>
      </c>
      <c r="X73" s="3">
        <f>MIN((IFERROR($D73-SUM($E73:V73),0)),(IFERROR(W$4-SUM(W$5:W72),0)))</f>
        <v>0</v>
      </c>
      <c r="Y73" s="3">
        <f>MIN((IFERROR($D73-SUM($E73:W73),0)),(IFERROR(X$4-SUM(X$5:X72),0)))</f>
        <v>0</v>
      </c>
      <c r="Z73" s="3">
        <f>MIN((IFERROR($D73-SUM($E73:X73),0)),(IFERROR(Y$4-SUM(Y$5:Y72),0)))</f>
        <v>0</v>
      </c>
      <c r="AA73" s="3">
        <f>MIN((IFERROR($D73-SUM($E73:Y73),0)),(IFERROR(Z$4-SUM(Z$5:Z72),0)))</f>
        <v>0</v>
      </c>
      <c r="AB73" s="3">
        <f>MIN((IFERROR($D73-SUM($E73:Z73),0)),(IFERROR(AA$4-SUM(AA$5:AA72),0)))</f>
        <v>0</v>
      </c>
      <c r="AC73" s="3">
        <f>MIN((IFERROR($D73-SUM($E73:AA73),0)),(IFERROR(AB$4-SUM(AB$5:AB72),0)))</f>
        <v>0</v>
      </c>
      <c r="AD73" s="3">
        <f>MIN((IFERROR($D73-SUM($E73:AB73),0)),(IFERROR(AC$4-SUM(AC$5:AC72),0)))</f>
        <v>0</v>
      </c>
      <c r="AE73" s="3">
        <f>MIN((IFERROR($D73-SUM($E73:AC73),0)),(IFERROR(AD$4-SUM(AD$5:AD72),0)))</f>
        <v>0</v>
      </c>
      <c r="AF73" s="3">
        <f>MIN((IFERROR($D73-SUM($E73:AD73),0)),(IFERROR(AE$4-SUM(AE$5:AE72),0)))</f>
        <v>0</v>
      </c>
      <c r="AG73" s="3">
        <f>MIN((IFERROR($D73-SUM($E73:AE73),0)),(IFERROR(AF$4-SUM(AF$5:AF72),0)))</f>
        <v>0</v>
      </c>
      <c r="AH73" s="3">
        <f>MIN((IFERROR($D73-SUM($E73:AF73),0)),(IFERROR(AG$4-SUM(AG$5:AG72),0)))</f>
        <v>0</v>
      </c>
      <c r="AI73" s="3">
        <f>MIN((IFERROR($D73-SUM($E73:AG73),0)),(IFERROR(AH$4-SUM(AH$5:AH72),0)))</f>
        <v>0</v>
      </c>
      <c r="AJ73" s="3">
        <f>MIN((IFERROR($D73-SUM($E73:AH73),0)),(IFERROR(AI$4-SUM(AI$5:AI72),0)))</f>
        <v>0</v>
      </c>
      <c r="AK73" s="3">
        <f>MIN((IFERROR($D73-SUM($E73:AI73),0)),(IFERROR(AJ$4-SUM(AJ$5:AJ72),0)))</f>
        <v>0</v>
      </c>
      <c r="AL73" s="3">
        <f>MIN((IFERROR($D73-SUM($E73:AJ73),0)),(IFERROR(AK$4-SUM(AK$5:AK72),0)))</f>
        <v>0</v>
      </c>
      <c r="AM73" s="3">
        <f>MIN((IFERROR($D73-SUM($E73:AK73),0)),(IFERROR(AL$4-SUM(AL$5:AL72),0)))</f>
        <v>0</v>
      </c>
      <c r="AN73" s="3">
        <f>MIN((IFERROR($D73-SUM($E73:AL73),0)),(IFERROR(AM$4-SUM(AM$5:AM72),0)))</f>
        <v>0</v>
      </c>
      <c r="AO73" s="3">
        <f>MIN((IFERROR($D73-SUM($E73:AM73),0)),(IFERROR(AN$4-SUM(AN$5:AN72),0)))</f>
        <v>0</v>
      </c>
      <c r="AP73" s="3">
        <f>MIN((IFERROR($D73-SUM($E73:AN73),0)),(IFERROR(AO$4-SUM(AO$5:AO72),0)))</f>
        <v>0</v>
      </c>
      <c r="AQ73" s="3">
        <f>MIN((IFERROR($D73-SUM($E73:AO73),0)),(IFERROR(AP$4-SUM(AP$5:AP72),0)))</f>
        <v>0</v>
      </c>
      <c r="AR73" s="3">
        <f>MIN((IFERROR($D73-SUM($E73:AP73),0)),(IFERROR(AQ$4-SUM(AQ$5:AQ72),0)))</f>
        <v>0</v>
      </c>
      <c r="AS73" s="3">
        <f>MIN((IFERROR($D73-SUM($E73:AQ73),0)),(IFERROR(AR$4-SUM(AR$5:AR72),0)))</f>
        <v>0</v>
      </c>
      <c r="AT73" s="3">
        <f>MIN((IFERROR($D73-SUM($E73:AR73),0)),(IFERROR(AS$4-SUM(AS$5:AS72),0)))</f>
        <v>0</v>
      </c>
      <c r="AU73" s="3">
        <f>MIN((IFERROR($D73-SUM($E73:AS73),0)),(IFERROR(AT$4-SUM(AT$5:AT72),0)))</f>
        <v>0</v>
      </c>
      <c r="AV73" s="3">
        <f>MIN((IFERROR($D73-SUM($E73:AT73),0)),(IFERROR(AU$4-SUM(AU$5:AU72),0)))</f>
        <v>0</v>
      </c>
      <c r="AW73" s="3">
        <f>MIN((IFERROR($D73-SUM($E73:AU73),0)),(IFERROR(AV$4-SUM(AV$5:AV72),0)))</f>
        <v>0</v>
      </c>
      <c r="AX73" s="3">
        <f>MIN((IFERROR($D73-SUM($E73:AV73),0)),(IFERROR(AW$4-SUM(AW$5:AW72),0)))</f>
        <v>0</v>
      </c>
      <c r="AY73" s="3">
        <f>MIN((IFERROR($D73-SUM($E73:AW73),0)),(IFERROR(AX$4-SUM(AX$5:AX72),0)))</f>
        <v>0</v>
      </c>
      <c r="AZ73" s="3">
        <f>MIN((IFERROR($D73-SUM($E73:AX73),0)),(IFERROR(AY$4-SUM(AY$5:AY72),0)))</f>
        <v>0</v>
      </c>
      <c r="BA73" s="3">
        <f>MIN((IFERROR($D73-SUM($E73:AY73),0)),(IFERROR(AZ$4-SUM(AZ$5:AZ72),0)))</f>
        <v>0</v>
      </c>
      <c r="BB73" s="3">
        <f>MIN((IFERROR($D73-SUM($E73:AZ73),0)),(IFERROR(BA$4-SUM(BA$5:BA72),0)))</f>
        <v>0</v>
      </c>
      <c r="BC73" s="3">
        <f>MIN((IFERROR($D73-SUM($E73:BA73),0)),(IFERROR(BB$4-SUM(BB$5:BB72),0)))</f>
        <v>0</v>
      </c>
      <c r="BD73" s="3">
        <f>MIN((IFERROR($D73-SUM($E73:BB73),0)),(IFERROR(BC$4-SUM(BC$5:BC72),0)))</f>
        <v>0</v>
      </c>
      <c r="BE73" s="3">
        <f>MIN((IFERROR($D73-SUM($E73:BC73),0)),(IFERROR(BD$4-SUM(BD$5:BD72),0)))</f>
        <v>0</v>
      </c>
      <c r="BF73" s="3">
        <f>MIN((IFERROR($D73-SUM($E73:BD73),0)),(IFERROR(BE$4-SUM(BE$5:BE72),0)))</f>
        <v>0</v>
      </c>
      <c r="BG73" s="3">
        <f>MIN((IFERROR($D73-SUM($E73:BE73),0)),(IFERROR(BF$4-SUM(BF$5:BF72),0)))</f>
        <v>0</v>
      </c>
      <c r="BH73" s="3">
        <f>MIN((IFERROR($D73-SUM($E73:BF73),0)),(IFERROR(BG$4-SUM(BG$5:BG72),0)))</f>
        <v>0</v>
      </c>
      <c r="BI73" s="3">
        <f>MIN((IFERROR($D73-SUM($E73:BG73),0)),(IFERROR(BH$4-SUM(BH$5:BH72),0)))</f>
        <v>0</v>
      </c>
      <c r="BJ73" s="3">
        <f>MIN((IFERROR($D73-SUM($E73:BH73),0)),(IFERROR(BI$4-SUM(BI$5:BI72),0)))</f>
        <v>0</v>
      </c>
      <c r="BK73" s="3">
        <f>MIN((IFERROR($D73-SUM($E73:BI73),0)),(IFERROR(BJ$4-SUM(BJ$5:BJ72),0)))</f>
        <v>0</v>
      </c>
      <c r="BL73" s="3">
        <f>MIN((IFERROR($D73-SUM($E73:BJ73),0)),(IFERROR(BK$4-SUM(BK$5:BK72),0)))</f>
        <v>0</v>
      </c>
      <c r="BM73" s="3">
        <f>MIN((IFERROR($D73-SUM($E73:BK73),0)),(IFERROR(BL$4-SUM(BL$5:BL72),0)))</f>
        <v>0</v>
      </c>
      <c r="BN73" s="3">
        <f>MIN((IFERROR($D73-SUM($E73:BL73),0)),(IFERROR(BM$4-SUM(BM$5:BM72),0)))</f>
        <v>0</v>
      </c>
      <c r="BO73" s="3">
        <f>MIN((IFERROR($D73-SUM($E73:BM73),0)),(IFERROR(BN$4-SUM(BN$5:BN72),0)))</f>
        <v>0</v>
      </c>
      <c r="BP73" s="3">
        <f>MIN((IFERROR($D73-SUM($E73:BN73),0)),(IFERROR(BO$4-SUM(BO$5:BO72),0)))</f>
        <v>0</v>
      </c>
      <c r="BQ73" s="3">
        <f>MIN((IFERROR($D73-SUM($E73:BO73),0)),(IFERROR(BP$4-SUM(BP$5:BP72),0)))</f>
        <v>0</v>
      </c>
      <c r="BR73" s="3">
        <f>MIN((IFERROR($D73-SUM($E73:BP73),0)),(IFERROR(BQ$4-SUM(BQ$5:BQ72),0)))</f>
        <v>0</v>
      </c>
      <c r="BS73" s="3">
        <f>MIN((IFERROR($D73-SUM($E73:BQ73),0)),(IFERROR(BR$4-SUM(BR$5:BR72),0)))</f>
        <v>0</v>
      </c>
      <c r="BT73" s="3">
        <f>MIN((IFERROR($D73-SUM($E73:BR73),0)),(IFERROR(BS$4-SUM(BS$5:BS72),0)))</f>
        <v>0</v>
      </c>
      <c r="BU73" s="3">
        <f>MIN((IFERROR($D73-SUM($E73:BS73),0)),(IFERROR(BT$4-SUM(BT$5:BT72),0)))</f>
        <v>0</v>
      </c>
      <c r="BV73" s="3">
        <f>MIN((IFERROR($D73-SUM($E73:BT73),0)),(IFERROR(BU$4-SUM(BU$5:BU72),0)))</f>
        <v>0</v>
      </c>
      <c r="BW73" s="3">
        <f>MIN((IFERROR($D73-SUM($E73:BU73),0)),(IFERROR(BV$4-SUM(BV$5:BV72),0)))</f>
        <v>0</v>
      </c>
      <c r="BX73" s="3">
        <f>MIN((IFERROR($D73-SUM($E73:BV73),0)),(IFERROR(BW$4-SUM(BW$5:BW72),0)))</f>
        <v>0</v>
      </c>
      <c r="BY73" s="3">
        <f>MIN((IFERROR($D73-SUM($E73:BW73),0)),(IFERROR(BX$4-SUM(BX$5:BX72),0)))</f>
        <v>0</v>
      </c>
      <c r="BZ73" s="3">
        <f>MIN((IFERROR($D73-SUM($E73:BX73),0)),(IFERROR(BY$4-SUM(BY$5:BY72),0)))</f>
        <v>0</v>
      </c>
      <c r="CA73" s="3">
        <f>MIN((IFERROR($D73-SUM($E73:BY73),0)),(IFERROR(BZ$4-SUM(BZ$5:BZ72),0)))</f>
        <v>0</v>
      </c>
      <c r="CB73" s="3">
        <f>MIN((IFERROR($D73-SUM($E73:BZ73),0)),(IFERROR(CA$4-SUM(CA$5:CA72),0)))</f>
        <v>0</v>
      </c>
      <c r="CC73" s="3">
        <f>MIN((IFERROR($D73-SUM($E73:CA73),0)),(IFERROR(CB$4-SUM(CB$5:CB72),0)))</f>
        <v>0</v>
      </c>
      <c r="CD73" s="3">
        <f>MIN((IFERROR($D73-SUM($E73:CB73),0)),(IFERROR(CC$4-SUM(CC$5:CC72),0)))</f>
        <v>0</v>
      </c>
      <c r="CE73" s="3">
        <f>MIN((IFERROR($D73-SUM($E73:CC73),0)),(IFERROR(CD$4-SUM(CD$5:CD72),0)))</f>
        <v>0</v>
      </c>
      <c r="CF73" s="3">
        <f>MIN((IFERROR($D73-SUM($E73:CD73),0)),(IFERROR(CE$4-SUM(CE$5:CE72),0)))</f>
        <v>0</v>
      </c>
      <c r="CG73" s="3">
        <f>MIN((IFERROR($D73-SUM($E73:CE73),0)),(IFERROR(CF$4-SUM(CF$5:CF72),0)))</f>
        <v>0</v>
      </c>
      <c r="CH73" s="3">
        <f>MIN((IFERROR($D73-SUM($E73:CF73),0)),(IFERROR(CG$4-SUM(CG$5:CG72),0)))</f>
        <v>0</v>
      </c>
      <c r="CI73" s="3">
        <f>MIN((IFERROR($D73-SUM($E73:CG73),0)),(IFERROR(CH$4-SUM(CH$5:CH72),0)))</f>
        <v>0</v>
      </c>
      <c r="CJ73" s="3">
        <f>MIN((IFERROR($D73-SUM($E73:CH73),0)),(IFERROR(CI$4-SUM(CI$5:CI72),0)))</f>
        <v>0</v>
      </c>
      <c r="CK73" s="3">
        <f>MIN((IFERROR($D73-SUM($E73:CI73),0)),(IFERROR(CJ$4-SUM(CJ$5:CJ72),0)))</f>
        <v>0</v>
      </c>
      <c r="CL73" s="3">
        <f>MIN((IFERROR($D73-SUM($E73:CJ73),0)),(IFERROR(CK$4-SUM(CK$5:CK72),0)))</f>
        <v>0</v>
      </c>
      <c r="CM73" s="3">
        <f>MIN((IFERROR($D73-SUM($E73:CK73),0)),(IFERROR(CL$4-SUM(CL$5:CL72),0)))</f>
        <v>0</v>
      </c>
      <c r="CN73" s="3">
        <f>MIN((IFERROR($D73-SUM($E73:CL73),0)),(IFERROR(CM$4-SUM(CM$5:CM72),0)))</f>
        <v>0</v>
      </c>
      <c r="CO73" s="3">
        <f>MIN((IFERROR($D73-SUM($E73:CM73),0)),(IFERROR(CN$4-SUM(CN$5:CN72),0)))</f>
        <v>0</v>
      </c>
      <c r="CP73" s="3">
        <f>MIN((IFERROR($D73-SUM($E73:CN73),0)),(IFERROR(CO$4-SUM(CO$5:CO72),0)))</f>
        <v>0</v>
      </c>
      <c r="CQ73" s="3">
        <f>MIN((IFERROR($D73-SUM($E73:CO73),0)),(IFERROR(CP$4-SUM(CP$5:CP72),0)))</f>
        <v>0</v>
      </c>
      <c r="CR73" s="3">
        <f>MIN((IFERROR($D73-SUM($E73:CP73),0)),(IFERROR(CQ$4-SUM(CQ$5:CQ72),0)))</f>
        <v>0</v>
      </c>
      <c r="CS73" s="3">
        <f>MIN((IFERROR($D73-SUM($E73:CQ73),0)),(IFERROR(CR$4-SUM(CR$5:CR72),0)))</f>
        <v>0</v>
      </c>
      <c r="CT73" s="3">
        <f>MIN((IFERROR($D73-SUM($E73:CR73),0)),(IFERROR(CS$4-SUM(CS$5:CS72),0)))</f>
        <v>0</v>
      </c>
      <c r="CU73" s="3">
        <f>MIN((IFERROR($D73-SUM($E73:CS73),0)),(IFERROR(CT$4-SUM(CT$5:CT72),0)))</f>
        <v>0</v>
      </c>
      <c r="CV73" s="3">
        <f>MIN((IFERROR($D73-SUM($E73:CT73),0)),(IFERROR(CU$4-SUM(CU$5:CU72),0)))</f>
        <v>0</v>
      </c>
      <c r="CW73" s="3">
        <f>MIN((IFERROR($D73-SUM($E73:CU73),0)),(IFERROR(CV$4-SUM(CV$5:CV72),0)))</f>
        <v>0</v>
      </c>
      <c r="CX73" s="3">
        <f>MIN((IFERROR($D73-SUM($E73:CV73),0)),(IFERROR(CW$4-SUM(CW$5:CW72),0)))</f>
        <v>0</v>
      </c>
      <c r="CY73" s="3">
        <f>MIN((IFERROR($D73-SUM($E73:CW73),0)),(IFERROR(CX$4-SUM(CX$5:CX72),0)))</f>
        <v>0</v>
      </c>
      <c r="CZ73" s="3">
        <f>MIN((IFERROR($D73-SUM($E73:CX73),0)),(IFERROR(CY$4-SUM(CY$5:CY72),0)))</f>
        <v>0</v>
      </c>
      <c r="DA73" s="3">
        <f>MIN((IFERROR($D73-SUM($E73:CY73),0)),(IFERROR(CZ$4-SUM(CZ$5:CZ72),0)))</f>
        <v>0</v>
      </c>
    </row>
    <row r="74" spans="1:105" x14ac:dyDescent="0.25">
      <c r="A74" s="2">
        <f>ROW()-ROW(FIFO[[#Headers],[Ind]])</f>
        <v>69</v>
      </c>
      <c r="B74" s="10" t="str">
        <f t="array" ref="B74">IFERROR(INDEX(Register[Batch],SMALL(IF(Register[IN Token]=Token,Register[Batch],""),FIFO[[#This Row],[Ind]])),"")</f>
        <v/>
      </c>
      <c r="C74" s="50" t="str">
        <f>IFERROR(VLOOKUP(FIFO[[#This Row],[Batch]],Register[],9),"")</f>
        <v/>
      </c>
      <c r="D74" s="11" t="str">
        <f>IF(FIFO[[#This Row],[Batch]]&lt;&gt;"",IFERROR(VLOOKUP(FIFO[[#This Row],[Batch]],Register[],5),""),"")</f>
        <v/>
      </c>
      <c r="F74" s="3">
        <f>MIN((IFERROR($D74-SUM($E74:E74),0)),(IFERROR(F$4-SUM(F$5:F73),0)))</f>
        <v>0</v>
      </c>
      <c r="G74" s="3">
        <f>MIN((IFERROR($D74-SUM($E74:F74),0)),(IFERROR(G$4-SUM(G$5:G73),0)))</f>
        <v>0</v>
      </c>
      <c r="H74" s="3">
        <f>MIN((IFERROR($D74-SUM($E74:G74),0)),(IFERROR(H$4-SUM(H$5:H73),0)))</f>
        <v>0</v>
      </c>
      <c r="I74" s="3">
        <f>MIN((IFERROR($D74-SUM($E74:H74),0)),(IFERROR(I$4-SUM(I$5:I73),0)))</f>
        <v>0</v>
      </c>
      <c r="J74" s="3">
        <f>MIN((IFERROR($D74-SUM($E74:I74),0)),(IFERROR(J$4-SUM(J$5:J73),0)))</f>
        <v>0</v>
      </c>
      <c r="K74" s="3">
        <f>MIN((IFERROR($D74-SUM($E74:J74),0)),(IFERROR(K$4-SUM(K$5:K73),0)))</f>
        <v>0</v>
      </c>
      <c r="L74" s="3">
        <f>MIN((IFERROR($D74-SUM($E74:K74),0)),(IFERROR(L$4-SUM(L$5:L73),0)))</f>
        <v>0</v>
      </c>
      <c r="M74" s="3">
        <f>MIN((IFERROR($D74-SUM($E74:L74),0)),(IFERROR(M$4-SUM(M$5:M73),0)))</f>
        <v>0</v>
      </c>
      <c r="N74" s="3">
        <f>MIN((IFERROR($D74-SUM($E74:L74),0)),(IFERROR(M$4-SUM(M$5:M73),0)))</f>
        <v>0</v>
      </c>
      <c r="O74" s="3">
        <f>MIN((IFERROR($D74-SUM($E74:M74),0)),(IFERROR(N$4-SUM(N$5:N73),0)))</f>
        <v>0</v>
      </c>
      <c r="P74" s="3">
        <f>MIN((IFERROR($D74-SUM($E74:N74),0)),(IFERROR(O$4-SUM(O$5:O73),0)))</f>
        <v>0</v>
      </c>
      <c r="Q74" s="3">
        <f>MIN((IFERROR($D74-SUM($E74:O74),0)),(IFERROR(P$4-SUM(P$5:P73),0)))</f>
        <v>0</v>
      </c>
      <c r="R74" s="3">
        <f>MIN((IFERROR($D74-SUM($E74:P74),0)),(IFERROR(Q$4-SUM(Q$5:Q73),0)))</f>
        <v>0</v>
      </c>
      <c r="S74" s="3">
        <f>MIN((IFERROR($D74-SUM($E74:Q74),0)),(IFERROR(R$4-SUM(R$5:R73),0)))</f>
        <v>0</v>
      </c>
      <c r="T74" s="3">
        <f>MIN((IFERROR($D74-SUM($E74:R74),0)),(IFERROR(S$4-SUM(S$5:S73),0)))</f>
        <v>0</v>
      </c>
      <c r="U74" s="3">
        <f>MIN((IFERROR($D74-SUM($E74:S74),0)),(IFERROR(T$4-SUM(T$5:T73),0)))</f>
        <v>0</v>
      </c>
      <c r="V74" s="3">
        <f>MIN((IFERROR($D74-SUM($E74:T74),0)),(IFERROR(U$4-SUM(U$5:U73),0)))</f>
        <v>0</v>
      </c>
      <c r="W74" s="3">
        <f>MIN((IFERROR($D74-SUM($E74:U74),0)),(IFERROR(V$4-SUM(V$5:V73),0)))</f>
        <v>0</v>
      </c>
      <c r="X74" s="3">
        <f>MIN((IFERROR($D74-SUM($E74:V74),0)),(IFERROR(W$4-SUM(W$5:W73),0)))</f>
        <v>0</v>
      </c>
      <c r="Y74" s="3">
        <f>MIN((IFERROR($D74-SUM($E74:W74),0)),(IFERROR(X$4-SUM(X$5:X73),0)))</f>
        <v>0</v>
      </c>
      <c r="Z74" s="3">
        <f>MIN((IFERROR($D74-SUM($E74:X74),0)),(IFERROR(Y$4-SUM(Y$5:Y73),0)))</f>
        <v>0</v>
      </c>
      <c r="AA74" s="3">
        <f>MIN((IFERROR($D74-SUM($E74:Y74),0)),(IFERROR(Z$4-SUM(Z$5:Z73),0)))</f>
        <v>0</v>
      </c>
      <c r="AB74" s="3">
        <f>MIN((IFERROR($D74-SUM($E74:Z74),0)),(IFERROR(AA$4-SUM(AA$5:AA73),0)))</f>
        <v>0</v>
      </c>
      <c r="AC74" s="3">
        <f>MIN((IFERROR($D74-SUM($E74:AA74),0)),(IFERROR(AB$4-SUM(AB$5:AB73),0)))</f>
        <v>0</v>
      </c>
      <c r="AD74" s="3">
        <f>MIN((IFERROR($D74-SUM($E74:AB74),0)),(IFERROR(AC$4-SUM(AC$5:AC73),0)))</f>
        <v>0</v>
      </c>
      <c r="AE74" s="3">
        <f>MIN((IFERROR($D74-SUM($E74:AC74),0)),(IFERROR(AD$4-SUM(AD$5:AD73),0)))</f>
        <v>0</v>
      </c>
      <c r="AF74" s="3">
        <f>MIN((IFERROR($D74-SUM($E74:AD74),0)),(IFERROR(AE$4-SUM(AE$5:AE73),0)))</f>
        <v>0</v>
      </c>
      <c r="AG74" s="3">
        <f>MIN((IFERROR($D74-SUM($E74:AE74),0)),(IFERROR(AF$4-SUM(AF$5:AF73),0)))</f>
        <v>0</v>
      </c>
      <c r="AH74" s="3">
        <f>MIN((IFERROR($D74-SUM($E74:AF74),0)),(IFERROR(AG$4-SUM(AG$5:AG73),0)))</f>
        <v>0</v>
      </c>
      <c r="AI74" s="3">
        <f>MIN((IFERROR($D74-SUM($E74:AG74),0)),(IFERROR(AH$4-SUM(AH$5:AH73),0)))</f>
        <v>0</v>
      </c>
      <c r="AJ74" s="3">
        <f>MIN((IFERROR($D74-SUM($E74:AH74),0)),(IFERROR(AI$4-SUM(AI$5:AI73),0)))</f>
        <v>0</v>
      </c>
      <c r="AK74" s="3">
        <f>MIN((IFERROR($D74-SUM($E74:AI74),0)),(IFERROR(AJ$4-SUM(AJ$5:AJ73),0)))</f>
        <v>0</v>
      </c>
      <c r="AL74" s="3">
        <f>MIN((IFERROR($D74-SUM($E74:AJ74),0)),(IFERROR(AK$4-SUM(AK$5:AK73),0)))</f>
        <v>0</v>
      </c>
      <c r="AM74" s="3">
        <f>MIN((IFERROR($D74-SUM($E74:AK74),0)),(IFERROR(AL$4-SUM(AL$5:AL73),0)))</f>
        <v>0</v>
      </c>
      <c r="AN74" s="3">
        <f>MIN((IFERROR($D74-SUM($E74:AL74),0)),(IFERROR(AM$4-SUM(AM$5:AM73),0)))</f>
        <v>0</v>
      </c>
      <c r="AO74" s="3">
        <f>MIN((IFERROR($D74-SUM($E74:AM74),0)),(IFERROR(AN$4-SUM(AN$5:AN73),0)))</f>
        <v>0</v>
      </c>
      <c r="AP74" s="3">
        <f>MIN((IFERROR($D74-SUM($E74:AN74),0)),(IFERROR(AO$4-SUM(AO$5:AO73),0)))</f>
        <v>0</v>
      </c>
      <c r="AQ74" s="3">
        <f>MIN((IFERROR($D74-SUM($E74:AO74),0)),(IFERROR(AP$4-SUM(AP$5:AP73),0)))</f>
        <v>0</v>
      </c>
      <c r="AR74" s="3">
        <f>MIN((IFERROR($D74-SUM($E74:AP74),0)),(IFERROR(AQ$4-SUM(AQ$5:AQ73),0)))</f>
        <v>0</v>
      </c>
      <c r="AS74" s="3">
        <f>MIN((IFERROR($D74-SUM($E74:AQ74),0)),(IFERROR(AR$4-SUM(AR$5:AR73),0)))</f>
        <v>0</v>
      </c>
      <c r="AT74" s="3">
        <f>MIN((IFERROR($D74-SUM($E74:AR74),0)),(IFERROR(AS$4-SUM(AS$5:AS73),0)))</f>
        <v>0</v>
      </c>
      <c r="AU74" s="3">
        <f>MIN((IFERROR($D74-SUM($E74:AS74),0)),(IFERROR(AT$4-SUM(AT$5:AT73),0)))</f>
        <v>0</v>
      </c>
      <c r="AV74" s="3">
        <f>MIN((IFERROR($D74-SUM($E74:AT74),0)),(IFERROR(AU$4-SUM(AU$5:AU73),0)))</f>
        <v>0</v>
      </c>
      <c r="AW74" s="3">
        <f>MIN((IFERROR($D74-SUM($E74:AU74),0)),(IFERROR(AV$4-SUM(AV$5:AV73),0)))</f>
        <v>0</v>
      </c>
      <c r="AX74" s="3">
        <f>MIN((IFERROR($D74-SUM($E74:AV74),0)),(IFERROR(AW$4-SUM(AW$5:AW73),0)))</f>
        <v>0</v>
      </c>
      <c r="AY74" s="3">
        <f>MIN((IFERROR($D74-SUM($E74:AW74),0)),(IFERROR(AX$4-SUM(AX$5:AX73),0)))</f>
        <v>0</v>
      </c>
      <c r="AZ74" s="3">
        <f>MIN((IFERROR($D74-SUM($E74:AX74),0)),(IFERROR(AY$4-SUM(AY$5:AY73),0)))</f>
        <v>0</v>
      </c>
      <c r="BA74" s="3">
        <f>MIN((IFERROR($D74-SUM($E74:AY74),0)),(IFERROR(AZ$4-SUM(AZ$5:AZ73),0)))</f>
        <v>0</v>
      </c>
      <c r="BB74" s="3">
        <f>MIN((IFERROR($D74-SUM($E74:AZ74),0)),(IFERROR(BA$4-SUM(BA$5:BA73),0)))</f>
        <v>0</v>
      </c>
      <c r="BC74" s="3">
        <f>MIN((IFERROR($D74-SUM($E74:BA74),0)),(IFERROR(BB$4-SUM(BB$5:BB73),0)))</f>
        <v>0</v>
      </c>
      <c r="BD74" s="3">
        <f>MIN((IFERROR($D74-SUM($E74:BB74),0)),(IFERROR(BC$4-SUM(BC$5:BC73),0)))</f>
        <v>0</v>
      </c>
      <c r="BE74" s="3">
        <f>MIN((IFERROR($D74-SUM($E74:BC74),0)),(IFERROR(BD$4-SUM(BD$5:BD73),0)))</f>
        <v>0</v>
      </c>
      <c r="BF74" s="3">
        <f>MIN((IFERROR($D74-SUM($E74:BD74),0)),(IFERROR(BE$4-SUM(BE$5:BE73),0)))</f>
        <v>0</v>
      </c>
      <c r="BG74" s="3">
        <f>MIN((IFERROR($D74-SUM($E74:BE74),0)),(IFERROR(BF$4-SUM(BF$5:BF73),0)))</f>
        <v>0</v>
      </c>
      <c r="BH74" s="3">
        <f>MIN((IFERROR($D74-SUM($E74:BF74),0)),(IFERROR(BG$4-SUM(BG$5:BG73),0)))</f>
        <v>0</v>
      </c>
      <c r="BI74" s="3">
        <f>MIN((IFERROR($D74-SUM($E74:BG74),0)),(IFERROR(BH$4-SUM(BH$5:BH73),0)))</f>
        <v>0</v>
      </c>
      <c r="BJ74" s="3">
        <f>MIN((IFERROR($D74-SUM($E74:BH74),0)),(IFERROR(BI$4-SUM(BI$5:BI73),0)))</f>
        <v>0</v>
      </c>
      <c r="BK74" s="3">
        <f>MIN((IFERROR($D74-SUM($E74:BI74),0)),(IFERROR(BJ$4-SUM(BJ$5:BJ73),0)))</f>
        <v>0</v>
      </c>
      <c r="BL74" s="3">
        <f>MIN((IFERROR($D74-SUM($E74:BJ74),0)),(IFERROR(BK$4-SUM(BK$5:BK73),0)))</f>
        <v>0</v>
      </c>
      <c r="BM74" s="3">
        <f>MIN((IFERROR($D74-SUM($E74:BK74),0)),(IFERROR(BL$4-SUM(BL$5:BL73),0)))</f>
        <v>0</v>
      </c>
      <c r="BN74" s="3">
        <f>MIN((IFERROR($D74-SUM($E74:BL74),0)),(IFERROR(BM$4-SUM(BM$5:BM73),0)))</f>
        <v>0</v>
      </c>
      <c r="BO74" s="3">
        <f>MIN((IFERROR($D74-SUM($E74:BM74),0)),(IFERROR(BN$4-SUM(BN$5:BN73),0)))</f>
        <v>0</v>
      </c>
      <c r="BP74" s="3">
        <f>MIN((IFERROR($D74-SUM($E74:BN74),0)),(IFERROR(BO$4-SUM(BO$5:BO73),0)))</f>
        <v>0</v>
      </c>
      <c r="BQ74" s="3">
        <f>MIN((IFERROR($D74-SUM($E74:BO74),0)),(IFERROR(BP$4-SUM(BP$5:BP73),0)))</f>
        <v>0</v>
      </c>
      <c r="BR74" s="3">
        <f>MIN((IFERROR($D74-SUM($E74:BP74),0)),(IFERROR(BQ$4-SUM(BQ$5:BQ73),0)))</f>
        <v>0</v>
      </c>
      <c r="BS74" s="3">
        <f>MIN((IFERROR($D74-SUM($E74:BQ74),0)),(IFERROR(BR$4-SUM(BR$5:BR73),0)))</f>
        <v>0</v>
      </c>
      <c r="BT74" s="3">
        <f>MIN((IFERROR($D74-SUM($E74:BR74),0)),(IFERROR(BS$4-SUM(BS$5:BS73),0)))</f>
        <v>0</v>
      </c>
      <c r="BU74" s="3">
        <f>MIN((IFERROR($D74-SUM($E74:BS74),0)),(IFERROR(BT$4-SUM(BT$5:BT73),0)))</f>
        <v>0</v>
      </c>
      <c r="BV74" s="3">
        <f>MIN((IFERROR($D74-SUM($E74:BT74),0)),(IFERROR(BU$4-SUM(BU$5:BU73),0)))</f>
        <v>0</v>
      </c>
      <c r="BW74" s="3">
        <f>MIN((IFERROR($D74-SUM($E74:BU74),0)),(IFERROR(BV$4-SUM(BV$5:BV73),0)))</f>
        <v>0</v>
      </c>
      <c r="BX74" s="3">
        <f>MIN((IFERROR($D74-SUM($E74:BV74),0)),(IFERROR(BW$4-SUM(BW$5:BW73),0)))</f>
        <v>0</v>
      </c>
      <c r="BY74" s="3">
        <f>MIN((IFERROR($D74-SUM($E74:BW74),0)),(IFERROR(BX$4-SUM(BX$5:BX73),0)))</f>
        <v>0</v>
      </c>
      <c r="BZ74" s="3">
        <f>MIN((IFERROR($D74-SUM($E74:BX74),0)),(IFERROR(BY$4-SUM(BY$5:BY73),0)))</f>
        <v>0</v>
      </c>
      <c r="CA74" s="3">
        <f>MIN((IFERROR($D74-SUM($E74:BY74),0)),(IFERROR(BZ$4-SUM(BZ$5:BZ73),0)))</f>
        <v>0</v>
      </c>
      <c r="CB74" s="3">
        <f>MIN((IFERROR($D74-SUM($E74:BZ74),0)),(IFERROR(CA$4-SUM(CA$5:CA73),0)))</f>
        <v>0</v>
      </c>
      <c r="CC74" s="3">
        <f>MIN((IFERROR($D74-SUM($E74:CA74),0)),(IFERROR(CB$4-SUM(CB$5:CB73),0)))</f>
        <v>0</v>
      </c>
      <c r="CD74" s="3">
        <f>MIN((IFERROR($D74-SUM($E74:CB74),0)),(IFERROR(CC$4-SUM(CC$5:CC73),0)))</f>
        <v>0</v>
      </c>
      <c r="CE74" s="3">
        <f>MIN((IFERROR($D74-SUM($E74:CC74),0)),(IFERROR(CD$4-SUM(CD$5:CD73),0)))</f>
        <v>0</v>
      </c>
      <c r="CF74" s="3">
        <f>MIN((IFERROR($D74-SUM($E74:CD74),0)),(IFERROR(CE$4-SUM(CE$5:CE73),0)))</f>
        <v>0</v>
      </c>
      <c r="CG74" s="3">
        <f>MIN((IFERROR($D74-SUM($E74:CE74),0)),(IFERROR(CF$4-SUM(CF$5:CF73),0)))</f>
        <v>0</v>
      </c>
      <c r="CH74" s="3">
        <f>MIN((IFERROR($D74-SUM($E74:CF74),0)),(IFERROR(CG$4-SUM(CG$5:CG73),0)))</f>
        <v>0</v>
      </c>
      <c r="CI74" s="3">
        <f>MIN((IFERROR($D74-SUM($E74:CG74),0)),(IFERROR(CH$4-SUM(CH$5:CH73),0)))</f>
        <v>0</v>
      </c>
      <c r="CJ74" s="3">
        <f>MIN((IFERROR($D74-SUM($E74:CH74),0)),(IFERROR(CI$4-SUM(CI$5:CI73),0)))</f>
        <v>0</v>
      </c>
      <c r="CK74" s="3">
        <f>MIN((IFERROR($D74-SUM($E74:CI74),0)),(IFERROR(CJ$4-SUM(CJ$5:CJ73),0)))</f>
        <v>0</v>
      </c>
      <c r="CL74" s="3">
        <f>MIN((IFERROR($D74-SUM($E74:CJ74),0)),(IFERROR(CK$4-SUM(CK$5:CK73),0)))</f>
        <v>0</v>
      </c>
      <c r="CM74" s="3">
        <f>MIN((IFERROR($D74-SUM($E74:CK74),0)),(IFERROR(CL$4-SUM(CL$5:CL73),0)))</f>
        <v>0</v>
      </c>
      <c r="CN74" s="3">
        <f>MIN((IFERROR($D74-SUM($E74:CL74),0)),(IFERROR(CM$4-SUM(CM$5:CM73),0)))</f>
        <v>0</v>
      </c>
      <c r="CO74" s="3">
        <f>MIN((IFERROR($D74-SUM($E74:CM74),0)),(IFERROR(CN$4-SUM(CN$5:CN73),0)))</f>
        <v>0</v>
      </c>
      <c r="CP74" s="3">
        <f>MIN((IFERROR($D74-SUM($E74:CN74),0)),(IFERROR(CO$4-SUM(CO$5:CO73),0)))</f>
        <v>0</v>
      </c>
      <c r="CQ74" s="3">
        <f>MIN((IFERROR($D74-SUM($E74:CO74),0)),(IFERROR(CP$4-SUM(CP$5:CP73),0)))</f>
        <v>0</v>
      </c>
      <c r="CR74" s="3">
        <f>MIN((IFERROR($D74-SUM($E74:CP74),0)),(IFERROR(CQ$4-SUM(CQ$5:CQ73),0)))</f>
        <v>0</v>
      </c>
      <c r="CS74" s="3">
        <f>MIN((IFERROR($D74-SUM($E74:CQ74),0)),(IFERROR(CR$4-SUM(CR$5:CR73),0)))</f>
        <v>0</v>
      </c>
      <c r="CT74" s="3">
        <f>MIN((IFERROR($D74-SUM($E74:CR74),0)),(IFERROR(CS$4-SUM(CS$5:CS73),0)))</f>
        <v>0</v>
      </c>
      <c r="CU74" s="3">
        <f>MIN((IFERROR($D74-SUM($E74:CS74),0)),(IFERROR(CT$4-SUM(CT$5:CT73),0)))</f>
        <v>0</v>
      </c>
      <c r="CV74" s="3">
        <f>MIN((IFERROR($D74-SUM($E74:CT74),0)),(IFERROR(CU$4-SUM(CU$5:CU73),0)))</f>
        <v>0</v>
      </c>
      <c r="CW74" s="3">
        <f>MIN((IFERROR($D74-SUM($E74:CU74),0)),(IFERROR(CV$4-SUM(CV$5:CV73),0)))</f>
        <v>0</v>
      </c>
      <c r="CX74" s="3">
        <f>MIN((IFERROR($D74-SUM($E74:CV74),0)),(IFERROR(CW$4-SUM(CW$5:CW73),0)))</f>
        <v>0</v>
      </c>
      <c r="CY74" s="3">
        <f>MIN((IFERROR($D74-SUM($E74:CW74),0)),(IFERROR(CX$4-SUM(CX$5:CX73),0)))</f>
        <v>0</v>
      </c>
      <c r="CZ74" s="3">
        <f>MIN((IFERROR($D74-SUM($E74:CX74),0)),(IFERROR(CY$4-SUM(CY$5:CY73),0)))</f>
        <v>0</v>
      </c>
      <c r="DA74" s="3">
        <f>MIN((IFERROR($D74-SUM($E74:CY74),0)),(IFERROR(CZ$4-SUM(CZ$5:CZ73),0)))</f>
        <v>0</v>
      </c>
    </row>
    <row r="75" spans="1:105" x14ac:dyDescent="0.25">
      <c r="A75" s="2">
        <f>ROW()-ROW(FIFO[[#Headers],[Ind]])</f>
        <v>70</v>
      </c>
      <c r="B75" s="10" t="str">
        <f t="array" ref="B75">IFERROR(INDEX(Register[Batch],SMALL(IF(Register[IN Token]=Token,Register[Batch],""),FIFO[[#This Row],[Ind]])),"")</f>
        <v/>
      </c>
      <c r="C75" s="50" t="str">
        <f>IFERROR(VLOOKUP(FIFO[[#This Row],[Batch]],Register[],9),"")</f>
        <v/>
      </c>
      <c r="D75" s="11" t="str">
        <f>IF(FIFO[[#This Row],[Batch]]&lt;&gt;"",IFERROR(VLOOKUP(FIFO[[#This Row],[Batch]],Register[],5),""),"")</f>
        <v/>
      </c>
      <c r="F75" s="3">
        <f>MIN((IFERROR($D75-SUM($E75:E75),0)),(IFERROR(F$4-SUM(F$5:F74),0)))</f>
        <v>0</v>
      </c>
      <c r="G75" s="3">
        <f>MIN((IFERROR($D75-SUM($E75:F75),0)),(IFERROR(G$4-SUM(G$5:G74),0)))</f>
        <v>0</v>
      </c>
      <c r="H75" s="3">
        <f>MIN((IFERROR($D75-SUM($E75:G75),0)),(IFERROR(H$4-SUM(H$5:H74),0)))</f>
        <v>0</v>
      </c>
      <c r="I75" s="3">
        <f>MIN((IFERROR($D75-SUM($E75:H75),0)),(IFERROR(I$4-SUM(I$5:I74),0)))</f>
        <v>0</v>
      </c>
      <c r="J75" s="3">
        <f>MIN((IFERROR($D75-SUM($E75:I75),0)),(IFERROR(J$4-SUM(J$5:J74),0)))</f>
        <v>0</v>
      </c>
      <c r="K75" s="3">
        <f>MIN((IFERROR($D75-SUM($E75:J75),0)),(IFERROR(K$4-SUM(K$5:K74),0)))</f>
        <v>0</v>
      </c>
      <c r="L75" s="3">
        <f>MIN((IFERROR($D75-SUM($E75:K75),0)),(IFERROR(L$4-SUM(L$5:L74),0)))</f>
        <v>0</v>
      </c>
      <c r="M75" s="3">
        <f>MIN((IFERROR($D75-SUM($E75:L75),0)),(IFERROR(M$4-SUM(M$5:M74),0)))</f>
        <v>0</v>
      </c>
      <c r="N75" s="3">
        <f>MIN((IFERROR($D75-SUM($E75:L75),0)),(IFERROR(M$4-SUM(M$5:M74),0)))</f>
        <v>0</v>
      </c>
      <c r="O75" s="3">
        <f>MIN((IFERROR($D75-SUM($E75:M75),0)),(IFERROR(N$4-SUM(N$5:N74),0)))</f>
        <v>0</v>
      </c>
      <c r="P75" s="3">
        <f>MIN((IFERROR($D75-SUM($E75:N75),0)),(IFERROR(O$4-SUM(O$5:O74),0)))</f>
        <v>0</v>
      </c>
      <c r="Q75" s="3">
        <f>MIN((IFERROR($D75-SUM($E75:O75),0)),(IFERROR(P$4-SUM(P$5:P74),0)))</f>
        <v>0</v>
      </c>
      <c r="R75" s="3">
        <f>MIN((IFERROR($D75-SUM($E75:P75),0)),(IFERROR(Q$4-SUM(Q$5:Q74),0)))</f>
        <v>0</v>
      </c>
      <c r="S75" s="3">
        <f>MIN((IFERROR($D75-SUM($E75:Q75),0)),(IFERROR(R$4-SUM(R$5:R74),0)))</f>
        <v>0</v>
      </c>
      <c r="T75" s="3">
        <f>MIN((IFERROR($D75-SUM($E75:R75),0)),(IFERROR(S$4-SUM(S$5:S74),0)))</f>
        <v>0</v>
      </c>
      <c r="U75" s="3">
        <f>MIN((IFERROR($D75-SUM($E75:S75),0)),(IFERROR(T$4-SUM(T$5:T74),0)))</f>
        <v>0</v>
      </c>
      <c r="V75" s="3">
        <f>MIN((IFERROR($D75-SUM($E75:T75),0)),(IFERROR(U$4-SUM(U$5:U74),0)))</f>
        <v>0</v>
      </c>
      <c r="W75" s="3">
        <f>MIN((IFERROR($D75-SUM($E75:U75),0)),(IFERROR(V$4-SUM(V$5:V74),0)))</f>
        <v>0</v>
      </c>
      <c r="X75" s="3">
        <f>MIN((IFERROR($D75-SUM($E75:V75),0)),(IFERROR(W$4-SUM(W$5:W74),0)))</f>
        <v>0</v>
      </c>
      <c r="Y75" s="3">
        <f>MIN((IFERROR($D75-SUM($E75:W75),0)),(IFERROR(X$4-SUM(X$5:X74),0)))</f>
        <v>0</v>
      </c>
      <c r="Z75" s="3">
        <f>MIN((IFERROR($D75-SUM($E75:X75),0)),(IFERROR(Y$4-SUM(Y$5:Y74),0)))</f>
        <v>0</v>
      </c>
      <c r="AA75" s="3">
        <f>MIN((IFERROR($D75-SUM($E75:Y75),0)),(IFERROR(Z$4-SUM(Z$5:Z74),0)))</f>
        <v>0</v>
      </c>
      <c r="AB75" s="3">
        <f>MIN((IFERROR($D75-SUM($E75:Z75),0)),(IFERROR(AA$4-SUM(AA$5:AA74),0)))</f>
        <v>0</v>
      </c>
      <c r="AC75" s="3">
        <f>MIN((IFERROR($D75-SUM($E75:AA75),0)),(IFERROR(AB$4-SUM(AB$5:AB74),0)))</f>
        <v>0</v>
      </c>
      <c r="AD75" s="3">
        <f>MIN((IFERROR($D75-SUM($E75:AB75),0)),(IFERROR(AC$4-SUM(AC$5:AC74),0)))</f>
        <v>0</v>
      </c>
      <c r="AE75" s="3">
        <f>MIN((IFERROR($D75-SUM($E75:AC75),0)),(IFERROR(AD$4-SUM(AD$5:AD74),0)))</f>
        <v>0</v>
      </c>
      <c r="AF75" s="3">
        <f>MIN((IFERROR($D75-SUM($E75:AD75),0)),(IFERROR(AE$4-SUM(AE$5:AE74),0)))</f>
        <v>0</v>
      </c>
      <c r="AG75" s="3">
        <f>MIN((IFERROR($D75-SUM($E75:AE75),0)),(IFERROR(AF$4-SUM(AF$5:AF74),0)))</f>
        <v>0</v>
      </c>
      <c r="AH75" s="3">
        <f>MIN((IFERROR($D75-SUM($E75:AF75),0)),(IFERROR(AG$4-SUM(AG$5:AG74),0)))</f>
        <v>0</v>
      </c>
      <c r="AI75" s="3">
        <f>MIN((IFERROR($D75-SUM($E75:AG75),0)),(IFERROR(AH$4-SUM(AH$5:AH74),0)))</f>
        <v>0</v>
      </c>
      <c r="AJ75" s="3">
        <f>MIN((IFERROR($D75-SUM($E75:AH75),0)),(IFERROR(AI$4-SUM(AI$5:AI74),0)))</f>
        <v>0</v>
      </c>
      <c r="AK75" s="3">
        <f>MIN((IFERROR($D75-SUM($E75:AI75),0)),(IFERROR(AJ$4-SUM(AJ$5:AJ74),0)))</f>
        <v>0</v>
      </c>
      <c r="AL75" s="3">
        <f>MIN((IFERROR($D75-SUM($E75:AJ75),0)),(IFERROR(AK$4-SUM(AK$5:AK74),0)))</f>
        <v>0</v>
      </c>
      <c r="AM75" s="3">
        <f>MIN((IFERROR($D75-SUM($E75:AK75),0)),(IFERROR(AL$4-SUM(AL$5:AL74),0)))</f>
        <v>0</v>
      </c>
      <c r="AN75" s="3">
        <f>MIN((IFERROR($D75-SUM($E75:AL75),0)),(IFERROR(AM$4-SUM(AM$5:AM74),0)))</f>
        <v>0</v>
      </c>
      <c r="AO75" s="3">
        <f>MIN((IFERROR($D75-SUM($E75:AM75),0)),(IFERROR(AN$4-SUM(AN$5:AN74),0)))</f>
        <v>0</v>
      </c>
      <c r="AP75" s="3">
        <f>MIN((IFERROR($D75-SUM($E75:AN75),0)),(IFERROR(AO$4-SUM(AO$5:AO74),0)))</f>
        <v>0</v>
      </c>
      <c r="AQ75" s="3">
        <f>MIN((IFERROR($D75-SUM($E75:AO75),0)),(IFERROR(AP$4-SUM(AP$5:AP74),0)))</f>
        <v>0</v>
      </c>
      <c r="AR75" s="3">
        <f>MIN((IFERROR($D75-SUM($E75:AP75),0)),(IFERROR(AQ$4-SUM(AQ$5:AQ74),0)))</f>
        <v>0</v>
      </c>
      <c r="AS75" s="3">
        <f>MIN((IFERROR($D75-SUM($E75:AQ75),0)),(IFERROR(AR$4-SUM(AR$5:AR74),0)))</f>
        <v>0</v>
      </c>
      <c r="AT75" s="3">
        <f>MIN((IFERROR($D75-SUM($E75:AR75),0)),(IFERROR(AS$4-SUM(AS$5:AS74),0)))</f>
        <v>0</v>
      </c>
      <c r="AU75" s="3">
        <f>MIN((IFERROR($D75-SUM($E75:AS75),0)),(IFERROR(AT$4-SUM(AT$5:AT74),0)))</f>
        <v>0</v>
      </c>
      <c r="AV75" s="3">
        <f>MIN((IFERROR($D75-SUM($E75:AT75),0)),(IFERROR(AU$4-SUM(AU$5:AU74),0)))</f>
        <v>0</v>
      </c>
      <c r="AW75" s="3">
        <f>MIN((IFERROR($D75-SUM($E75:AU75),0)),(IFERROR(AV$4-SUM(AV$5:AV74),0)))</f>
        <v>0</v>
      </c>
      <c r="AX75" s="3">
        <f>MIN((IFERROR($D75-SUM($E75:AV75),0)),(IFERROR(AW$4-SUM(AW$5:AW74),0)))</f>
        <v>0</v>
      </c>
      <c r="AY75" s="3">
        <f>MIN((IFERROR($D75-SUM($E75:AW75),0)),(IFERROR(AX$4-SUM(AX$5:AX74),0)))</f>
        <v>0</v>
      </c>
      <c r="AZ75" s="3">
        <f>MIN((IFERROR($D75-SUM($E75:AX75),0)),(IFERROR(AY$4-SUM(AY$5:AY74),0)))</f>
        <v>0</v>
      </c>
      <c r="BA75" s="3">
        <f>MIN((IFERROR($D75-SUM($E75:AY75),0)),(IFERROR(AZ$4-SUM(AZ$5:AZ74),0)))</f>
        <v>0</v>
      </c>
      <c r="BB75" s="3">
        <f>MIN((IFERROR($D75-SUM($E75:AZ75),0)),(IFERROR(BA$4-SUM(BA$5:BA74),0)))</f>
        <v>0</v>
      </c>
      <c r="BC75" s="3">
        <f>MIN((IFERROR($D75-SUM($E75:BA75),0)),(IFERROR(BB$4-SUM(BB$5:BB74),0)))</f>
        <v>0</v>
      </c>
      <c r="BD75" s="3">
        <f>MIN((IFERROR($D75-SUM($E75:BB75),0)),(IFERROR(BC$4-SUM(BC$5:BC74),0)))</f>
        <v>0</v>
      </c>
      <c r="BE75" s="3">
        <f>MIN((IFERROR($D75-SUM($E75:BC75),0)),(IFERROR(BD$4-SUM(BD$5:BD74),0)))</f>
        <v>0</v>
      </c>
      <c r="BF75" s="3">
        <f>MIN((IFERROR($D75-SUM($E75:BD75),0)),(IFERROR(BE$4-SUM(BE$5:BE74),0)))</f>
        <v>0</v>
      </c>
      <c r="BG75" s="3">
        <f>MIN((IFERROR($D75-SUM($E75:BE75),0)),(IFERROR(BF$4-SUM(BF$5:BF74),0)))</f>
        <v>0</v>
      </c>
      <c r="BH75" s="3">
        <f>MIN((IFERROR($D75-SUM($E75:BF75),0)),(IFERROR(BG$4-SUM(BG$5:BG74),0)))</f>
        <v>0</v>
      </c>
      <c r="BI75" s="3">
        <f>MIN((IFERROR($D75-SUM($E75:BG75),0)),(IFERROR(BH$4-SUM(BH$5:BH74),0)))</f>
        <v>0</v>
      </c>
      <c r="BJ75" s="3">
        <f>MIN((IFERROR($D75-SUM($E75:BH75),0)),(IFERROR(BI$4-SUM(BI$5:BI74),0)))</f>
        <v>0</v>
      </c>
      <c r="BK75" s="3">
        <f>MIN((IFERROR($D75-SUM($E75:BI75),0)),(IFERROR(BJ$4-SUM(BJ$5:BJ74),0)))</f>
        <v>0</v>
      </c>
      <c r="BL75" s="3">
        <f>MIN((IFERROR($D75-SUM($E75:BJ75),0)),(IFERROR(BK$4-SUM(BK$5:BK74),0)))</f>
        <v>0</v>
      </c>
      <c r="BM75" s="3">
        <f>MIN((IFERROR($D75-SUM($E75:BK75),0)),(IFERROR(BL$4-SUM(BL$5:BL74),0)))</f>
        <v>0</v>
      </c>
      <c r="BN75" s="3">
        <f>MIN((IFERROR($D75-SUM($E75:BL75),0)),(IFERROR(BM$4-SUM(BM$5:BM74),0)))</f>
        <v>0</v>
      </c>
      <c r="BO75" s="3">
        <f>MIN((IFERROR($D75-SUM($E75:BM75),0)),(IFERROR(BN$4-SUM(BN$5:BN74),0)))</f>
        <v>0</v>
      </c>
      <c r="BP75" s="3">
        <f>MIN((IFERROR($D75-SUM($E75:BN75),0)),(IFERROR(BO$4-SUM(BO$5:BO74),0)))</f>
        <v>0</v>
      </c>
      <c r="BQ75" s="3">
        <f>MIN((IFERROR($D75-SUM($E75:BO75),0)),(IFERROR(BP$4-SUM(BP$5:BP74),0)))</f>
        <v>0</v>
      </c>
      <c r="BR75" s="3">
        <f>MIN((IFERROR($D75-SUM($E75:BP75),0)),(IFERROR(BQ$4-SUM(BQ$5:BQ74),0)))</f>
        <v>0</v>
      </c>
      <c r="BS75" s="3">
        <f>MIN((IFERROR($D75-SUM($E75:BQ75),0)),(IFERROR(BR$4-SUM(BR$5:BR74),0)))</f>
        <v>0</v>
      </c>
      <c r="BT75" s="3">
        <f>MIN((IFERROR($D75-SUM($E75:BR75),0)),(IFERROR(BS$4-SUM(BS$5:BS74),0)))</f>
        <v>0</v>
      </c>
      <c r="BU75" s="3">
        <f>MIN((IFERROR($D75-SUM($E75:BS75),0)),(IFERROR(BT$4-SUM(BT$5:BT74),0)))</f>
        <v>0</v>
      </c>
      <c r="BV75" s="3">
        <f>MIN((IFERROR($D75-SUM($E75:BT75),0)),(IFERROR(BU$4-SUM(BU$5:BU74),0)))</f>
        <v>0</v>
      </c>
      <c r="BW75" s="3">
        <f>MIN((IFERROR($D75-SUM($E75:BU75),0)),(IFERROR(BV$4-SUM(BV$5:BV74),0)))</f>
        <v>0</v>
      </c>
      <c r="BX75" s="3">
        <f>MIN((IFERROR($D75-SUM($E75:BV75),0)),(IFERROR(BW$4-SUM(BW$5:BW74),0)))</f>
        <v>0</v>
      </c>
      <c r="BY75" s="3">
        <f>MIN((IFERROR($D75-SUM($E75:BW75),0)),(IFERROR(BX$4-SUM(BX$5:BX74),0)))</f>
        <v>0</v>
      </c>
      <c r="BZ75" s="3">
        <f>MIN((IFERROR($D75-SUM($E75:BX75),0)),(IFERROR(BY$4-SUM(BY$5:BY74),0)))</f>
        <v>0</v>
      </c>
      <c r="CA75" s="3">
        <f>MIN((IFERROR($D75-SUM($E75:BY75),0)),(IFERROR(BZ$4-SUM(BZ$5:BZ74),0)))</f>
        <v>0</v>
      </c>
      <c r="CB75" s="3">
        <f>MIN((IFERROR($D75-SUM($E75:BZ75),0)),(IFERROR(CA$4-SUM(CA$5:CA74),0)))</f>
        <v>0</v>
      </c>
      <c r="CC75" s="3">
        <f>MIN((IFERROR($D75-SUM($E75:CA75),0)),(IFERROR(CB$4-SUM(CB$5:CB74),0)))</f>
        <v>0</v>
      </c>
      <c r="CD75" s="3">
        <f>MIN((IFERROR($D75-SUM($E75:CB75),0)),(IFERROR(CC$4-SUM(CC$5:CC74),0)))</f>
        <v>0</v>
      </c>
      <c r="CE75" s="3">
        <f>MIN((IFERROR($D75-SUM($E75:CC75),0)),(IFERROR(CD$4-SUM(CD$5:CD74),0)))</f>
        <v>0</v>
      </c>
      <c r="CF75" s="3">
        <f>MIN((IFERROR($D75-SUM($E75:CD75),0)),(IFERROR(CE$4-SUM(CE$5:CE74),0)))</f>
        <v>0</v>
      </c>
      <c r="CG75" s="3">
        <f>MIN((IFERROR($D75-SUM($E75:CE75),0)),(IFERROR(CF$4-SUM(CF$5:CF74),0)))</f>
        <v>0</v>
      </c>
      <c r="CH75" s="3">
        <f>MIN((IFERROR($D75-SUM($E75:CF75),0)),(IFERROR(CG$4-SUM(CG$5:CG74),0)))</f>
        <v>0</v>
      </c>
      <c r="CI75" s="3">
        <f>MIN((IFERROR($D75-SUM($E75:CG75),0)),(IFERROR(CH$4-SUM(CH$5:CH74),0)))</f>
        <v>0</v>
      </c>
      <c r="CJ75" s="3">
        <f>MIN((IFERROR($D75-SUM($E75:CH75),0)),(IFERROR(CI$4-SUM(CI$5:CI74),0)))</f>
        <v>0</v>
      </c>
      <c r="CK75" s="3">
        <f>MIN((IFERROR($D75-SUM($E75:CI75),0)),(IFERROR(CJ$4-SUM(CJ$5:CJ74),0)))</f>
        <v>0</v>
      </c>
      <c r="CL75" s="3">
        <f>MIN((IFERROR($D75-SUM($E75:CJ75),0)),(IFERROR(CK$4-SUM(CK$5:CK74),0)))</f>
        <v>0</v>
      </c>
      <c r="CM75" s="3">
        <f>MIN((IFERROR($D75-SUM($E75:CK75),0)),(IFERROR(CL$4-SUM(CL$5:CL74),0)))</f>
        <v>0</v>
      </c>
      <c r="CN75" s="3">
        <f>MIN((IFERROR($D75-SUM($E75:CL75),0)),(IFERROR(CM$4-SUM(CM$5:CM74),0)))</f>
        <v>0</v>
      </c>
      <c r="CO75" s="3">
        <f>MIN((IFERROR($D75-SUM($E75:CM75),0)),(IFERROR(CN$4-SUM(CN$5:CN74),0)))</f>
        <v>0</v>
      </c>
      <c r="CP75" s="3">
        <f>MIN((IFERROR($D75-SUM($E75:CN75),0)),(IFERROR(CO$4-SUM(CO$5:CO74),0)))</f>
        <v>0</v>
      </c>
      <c r="CQ75" s="3">
        <f>MIN((IFERROR($D75-SUM($E75:CO75),0)),(IFERROR(CP$4-SUM(CP$5:CP74),0)))</f>
        <v>0</v>
      </c>
      <c r="CR75" s="3">
        <f>MIN((IFERROR($D75-SUM($E75:CP75),0)),(IFERROR(CQ$4-SUM(CQ$5:CQ74),0)))</f>
        <v>0</v>
      </c>
      <c r="CS75" s="3">
        <f>MIN((IFERROR($D75-SUM($E75:CQ75),0)),(IFERROR(CR$4-SUM(CR$5:CR74),0)))</f>
        <v>0</v>
      </c>
      <c r="CT75" s="3">
        <f>MIN((IFERROR($D75-SUM($E75:CR75),0)),(IFERROR(CS$4-SUM(CS$5:CS74),0)))</f>
        <v>0</v>
      </c>
      <c r="CU75" s="3">
        <f>MIN((IFERROR($D75-SUM($E75:CS75),0)),(IFERROR(CT$4-SUM(CT$5:CT74),0)))</f>
        <v>0</v>
      </c>
      <c r="CV75" s="3">
        <f>MIN((IFERROR($D75-SUM($E75:CT75),0)),(IFERROR(CU$4-SUM(CU$5:CU74),0)))</f>
        <v>0</v>
      </c>
      <c r="CW75" s="3">
        <f>MIN((IFERROR($D75-SUM($E75:CU75),0)),(IFERROR(CV$4-SUM(CV$5:CV74),0)))</f>
        <v>0</v>
      </c>
      <c r="CX75" s="3">
        <f>MIN((IFERROR($D75-SUM($E75:CV75),0)),(IFERROR(CW$4-SUM(CW$5:CW74),0)))</f>
        <v>0</v>
      </c>
      <c r="CY75" s="3">
        <f>MIN((IFERROR($D75-SUM($E75:CW75),0)),(IFERROR(CX$4-SUM(CX$5:CX74),0)))</f>
        <v>0</v>
      </c>
      <c r="CZ75" s="3">
        <f>MIN((IFERROR($D75-SUM($E75:CX75),0)),(IFERROR(CY$4-SUM(CY$5:CY74),0)))</f>
        <v>0</v>
      </c>
      <c r="DA75" s="3">
        <f>MIN((IFERROR($D75-SUM($E75:CY75),0)),(IFERROR(CZ$4-SUM(CZ$5:CZ74),0)))</f>
        <v>0</v>
      </c>
    </row>
    <row r="76" spans="1:105" x14ac:dyDescent="0.25">
      <c r="A76" s="2">
        <f>ROW()-ROW(FIFO[[#Headers],[Ind]])</f>
        <v>71</v>
      </c>
      <c r="B76" s="10" t="str">
        <f t="array" ref="B76">IFERROR(INDEX(Register[Batch],SMALL(IF(Register[IN Token]=Token,Register[Batch],""),FIFO[[#This Row],[Ind]])),"")</f>
        <v/>
      </c>
      <c r="C76" s="50" t="str">
        <f>IFERROR(VLOOKUP(FIFO[[#This Row],[Batch]],Register[],9),"")</f>
        <v/>
      </c>
      <c r="D76" s="11" t="str">
        <f>IF(FIFO[[#This Row],[Batch]]&lt;&gt;"",IFERROR(VLOOKUP(FIFO[[#This Row],[Batch]],Register[],5),""),"")</f>
        <v/>
      </c>
      <c r="F76" s="3">
        <f>MIN((IFERROR($D76-SUM($E76:E76),0)),(IFERROR(F$4-SUM(F$5:F75),0)))</f>
        <v>0</v>
      </c>
      <c r="G76" s="3">
        <f>MIN((IFERROR($D76-SUM($E76:F76),0)),(IFERROR(G$4-SUM(G$5:G75),0)))</f>
        <v>0</v>
      </c>
      <c r="H76" s="3">
        <f>MIN((IFERROR($D76-SUM($E76:G76),0)),(IFERROR(H$4-SUM(H$5:H75),0)))</f>
        <v>0</v>
      </c>
      <c r="I76" s="3">
        <f>MIN((IFERROR($D76-SUM($E76:H76),0)),(IFERROR(I$4-SUM(I$5:I75),0)))</f>
        <v>0</v>
      </c>
      <c r="J76" s="3">
        <f>MIN((IFERROR($D76-SUM($E76:I76),0)),(IFERROR(J$4-SUM(J$5:J75),0)))</f>
        <v>0</v>
      </c>
      <c r="K76" s="3">
        <f>MIN((IFERROR($D76-SUM($E76:J76),0)),(IFERROR(K$4-SUM(K$5:K75),0)))</f>
        <v>0</v>
      </c>
      <c r="L76" s="3">
        <f>MIN((IFERROR($D76-SUM($E76:K76),0)),(IFERROR(L$4-SUM(L$5:L75),0)))</f>
        <v>0</v>
      </c>
      <c r="M76" s="3">
        <f>MIN((IFERROR($D76-SUM($E76:L76),0)),(IFERROR(M$4-SUM(M$5:M75),0)))</f>
        <v>0</v>
      </c>
      <c r="N76" s="3">
        <f>MIN((IFERROR($D76-SUM($E76:L76),0)),(IFERROR(M$4-SUM(M$5:M75),0)))</f>
        <v>0</v>
      </c>
      <c r="O76" s="3">
        <f>MIN((IFERROR($D76-SUM($E76:M76),0)),(IFERROR(N$4-SUM(N$5:N75),0)))</f>
        <v>0</v>
      </c>
      <c r="P76" s="3">
        <f>MIN((IFERROR($D76-SUM($E76:N76),0)),(IFERROR(O$4-SUM(O$5:O75),0)))</f>
        <v>0</v>
      </c>
      <c r="Q76" s="3">
        <f>MIN((IFERROR($D76-SUM($E76:O76),0)),(IFERROR(P$4-SUM(P$5:P75),0)))</f>
        <v>0</v>
      </c>
      <c r="R76" s="3">
        <f>MIN((IFERROR($D76-SUM($E76:P76),0)),(IFERROR(Q$4-SUM(Q$5:Q75),0)))</f>
        <v>0</v>
      </c>
      <c r="S76" s="3">
        <f>MIN((IFERROR($D76-SUM($E76:Q76),0)),(IFERROR(R$4-SUM(R$5:R75),0)))</f>
        <v>0</v>
      </c>
      <c r="T76" s="3">
        <f>MIN((IFERROR($D76-SUM($E76:R76),0)),(IFERROR(S$4-SUM(S$5:S75),0)))</f>
        <v>0</v>
      </c>
      <c r="U76" s="3">
        <f>MIN((IFERROR($D76-SUM($E76:S76),0)),(IFERROR(T$4-SUM(T$5:T75),0)))</f>
        <v>0</v>
      </c>
      <c r="V76" s="3">
        <f>MIN((IFERROR($D76-SUM($E76:T76),0)),(IFERROR(U$4-SUM(U$5:U75),0)))</f>
        <v>0</v>
      </c>
      <c r="W76" s="3">
        <f>MIN((IFERROR($D76-SUM($E76:U76),0)),(IFERROR(V$4-SUM(V$5:V75),0)))</f>
        <v>0</v>
      </c>
      <c r="X76" s="3">
        <f>MIN((IFERROR($D76-SUM($E76:V76),0)),(IFERROR(W$4-SUM(W$5:W75),0)))</f>
        <v>0</v>
      </c>
      <c r="Y76" s="3">
        <f>MIN((IFERROR($D76-SUM($E76:W76),0)),(IFERROR(X$4-SUM(X$5:X75),0)))</f>
        <v>0</v>
      </c>
      <c r="Z76" s="3">
        <f>MIN((IFERROR($D76-SUM($E76:X76),0)),(IFERROR(Y$4-SUM(Y$5:Y75),0)))</f>
        <v>0</v>
      </c>
      <c r="AA76" s="3">
        <f>MIN((IFERROR($D76-SUM($E76:Y76),0)),(IFERROR(Z$4-SUM(Z$5:Z75),0)))</f>
        <v>0</v>
      </c>
      <c r="AB76" s="3">
        <f>MIN((IFERROR($D76-SUM($E76:Z76),0)),(IFERROR(AA$4-SUM(AA$5:AA75),0)))</f>
        <v>0</v>
      </c>
      <c r="AC76" s="3">
        <f>MIN((IFERROR($D76-SUM($E76:AA76),0)),(IFERROR(AB$4-SUM(AB$5:AB75),0)))</f>
        <v>0</v>
      </c>
      <c r="AD76" s="3">
        <f>MIN((IFERROR($D76-SUM($E76:AB76),0)),(IFERROR(AC$4-SUM(AC$5:AC75),0)))</f>
        <v>0</v>
      </c>
      <c r="AE76" s="3">
        <f>MIN((IFERROR($D76-SUM($E76:AC76),0)),(IFERROR(AD$4-SUM(AD$5:AD75),0)))</f>
        <v>0</v>
      </c>
      <c r="AF76" s="3">
        <f>MIN((IFERROR($D76-SUM($E76:AD76),0)),(IFERROR(AE$4-SUM(AE$5:AE75),0)))</f>
        <v>0</v>
      </c>
      <c r="AG76" s="3">
        <f>MIN((IFERROR($D76-SUM($E76:AE76),0)),(IFERROR(AF$4-SUM(AF$5:AF75),0)))</f>
        <v>0</v>
      </c>
      <c r="AH76" s="3">
        <f>MIN((IFERROR($D76-SUM($E76:AF76),0)),(IFERROR(AG$4-SUM(AG$5:AG75),0)))</f>
        <v>0</v>
      </c>
      <c r="AI76" s="3">
        <f>MIN((IFERROR($D76-SUM($E76:AG76),0)),(IFERROR(AH$4-SUM(AH$5:AH75),0)))</f>
        <v>0</v>
      </c>
      <c r="AJ76" s="3">
        <f>MIN((IFERROR($D76-SUM($E76:AH76),0)),(IFERROR(AI$4-SUM(AI$5:AI75),0)))</f>
        <v>0</v>
      </c>
      <c r="AK76" s="3">
        <f>MIN((IFERROR($D76-SUM($E76:AI76),0)),(IFERROR(AJ$4-SUM(AJ$5:AJ75),0)))</f>
        <v>0</v>
      </c>
      <c r="AL76" s="3">
        <f>MIN((IFERROR($D76-SUM($E76:AJ76),0)),(IFERROR(AK$4-SUM(AK$5:AK75),0)))</f>
        <v>0</v>
      </c>
      <c r="AM76" s="3">
        <f>MIN((IFERROR($D76-SUM($E76:AK76),0)),(IFERROR(AL$4-SUM(AL$5:AL75),0)))</f>
        <v>0</v>
      </c>
      <c r="AN76" s="3">
        <f>MIN((IFERROR($D76-SUM($E76:AL76),0)),(IFERROR(AM$4-SUM(AM$5:AM75),0)))</f>
        <v>0</v>
      </c>
      <c r="AO76" s="3">
        <f>MIN((IFERROR($D76-SUM($E76:AM76),0)),(IFERROR(AN$4-SUM(AN$5:AN75),0)))</f>
        <v>0</v>
      </c>
      <c r="AP76" s="3">
        <f>MIN((IFERROR($D76-SUM($E76:AN76),0)),(IFERROR(AO$4-SUM(AO$5:AO75),0)))</f>
        <v>0</v>
      </c>
      <c r="AQ76" s="3">
        <f>MIN((IFERROR($D76-SUM($E76:AO76),0)),(IFERROR(AP$4-SUM(AP$5:AP75),0)))</f>
        <v>0</v>
      </c>
      <c r="AR76" s="3">
        <f>MIN((IFERROR($D76-SUM($E76:AP76),0)),(IFERROR(AQ$4-SUM(AQ$5:AQ75),0)))</f>
        <v>0</v>
      </c>
      <c r="AS76" s="3">
        <f>MIN((IFERROR($D76-SUM($E76:AQ76),0)),(IFERROR(AR$4-SUM(AR$5:AR75),0)))</f>
        <v>0</v>
      </c>
      <c r="AT76" s="3">
        <f>MIN((IFERROR($D76-SUM($E76:AR76),0)),(IFERROR(AS$4-SUM(AS$5:AS75),0)))</f>
        <v>0</v>
      </c>
      <c r="AU76" s="3">
        <f>MIN((IFERROR($D76-SUM($E76:AS76),0)),(IFERROR(AT$4-SUM(AT$5:AT75),0)))</f>
        <v>0</v>
      </c>
      <c r="AV76" s="3">
        <f>MIN((IFERROR($D76-SUM($E76:AT76),0)),(IFERROR(AU$4-SUM(AU$5:AU75),0)))</f>
        <v>0</v>
      </c>
      <c r="AW76" s="3">
        <f>MIN((IFERROR($D76-SUM($E76:AU76),0)),(IFERROR(AV$4-SUM(AV$5:AV75),0)))</f>
        <v>0</v>
      </c>
      <c r="AX76" s="3">
        <f>MIN((IFERROR($D76-SUM($E76:AV76),0)),(IFERROR(AW$4-SUM(AW$5:AW75),0)))</f>
        <v>0</v>
      </c>
      <c r="AY76" s="3">
        <f>MIN((IFERROR($D76-SUM($E76:AW76),0)),(IFERROR(AX$4-SUM(AX$5:AX75),0)))</f>
        <v>0</v>
      </c>
      <c r="AZ76" s="3">
        <f>MIN((IFERROR($D76-SUM($E76:AX76),0)),(IFERROR(AY$4-SUM(AY$5:AY75),0)))</f>
        <v>0</v>
      </c>
      <c r="BA76" s="3">
        <f>MIN((IFERROR($D76-SUM($E76:AY76),0)),(IFERROR(AZ$4-SUM(AZ$5:AZ75),0)))</f>
        <v>0</v>
      </c>
      <c r="BB76" s="3">
        <f>MIN((IFERROR($D76-SUM($E76:AZ76),0)),(IFERROR(BA$4-SUM(BA$5:BA75),0)))</f>
        <v>0</v>
      </c>
      <c r="BC76" s="3">
        <f>MIN((IFERROR($D76-SUM($E76:BA76),0)),(IFERROR(BB$4-SUM(BB$5:BB75),0)))</f>
        <v>0</v>
      </c>
      <c r="BD76" s="3">
        <f>MIN((IFERROR($D76-SUM($E76:BB76),0)),(IFERROR(BC$4-SUM(BC$5:BC75),0)))</f>
        <v>0</v>
      </c>
      <c r="BE76" s="3">
        <f>MIN((IFERROR($D76-SUM($E76:BC76),0)),(IFERROR(BD$4-SUM(BD$5:BD75),0)))</f>
        <v>0</v>
      </c>
      <c r="BF76" s="3">
        <f>MIN((IFERROR($D76-SUM($E76:BD76),0)),(IFERROR(BE$4-SUM(BE$5:BE75),0)))</f>
        <v>0</v>
      </c>
      <c r="BG76" s="3">
        <f>MIN((IFERROR($D76-SUM($E76:BE76),0)),(IFERROR(BF$4-SUM(BF$5:BF75),0)))</f>
        <v>0</v>
      </c>
      <c r="BH76" s="3">
        <f>MIN((IFERROR($D76-SUM($E76:BF76),0)),(IFERROR(BG$4-SUM(BG$5:BG75),0)))</f>
        <v>0</v>
      </c>
      <c r="BI76" s="3">
        <f>MIN((IFERROR($D76-SUM($E76:BG76),0)),(IFERROR(BH$4-SUM(BH$5:BH75),0)))</f>
        <v>0</v>
      </c>
      <c r="BJ76" s="3">
        <f>MIN((IFERROR($D76-SUM($E76:BH76),0)),(IFERROR(BI$4-SUM(BI$5:BI75),0)))</f>
        <v>0</v>
      </c>
      <c r="BK76" s="3">
        <f>MIN((IFERROR($D76-SUM($E76:BI76),0)),(IFERROR(BJ$4-SUM(BJ$5:BJ75),0)))</f>
        <v>0</v>
      </c>
      <c r="BL76" s="3">
        <f>MIN((IFERROR($D76-SUM($E76:BJ76),0)),(IFERROR(BK$4-SUM(BK$5:BK75),0)))</f>
        <v>0</v>
      </c>
      <c r="BM76" s="3">
        <f>MIN((IFERROR($D76-SUM($E76:BK76),0)),(IFERROR(BL$4-SUM(BL$5:BL75),0)))</f>
        <v>0</v>
      </c>
      <c r="BN76" s="3">
        <f>MIN((IFERROR($D76-SUM($E76:BL76),0)),(IFERROR(BM$4-SUM(BM$5:BM75),0)))</f>
        <v>0</v>
      </c>
      <c r="BO76" s="3">
        <f>MIN((IFERROR($D76-SUM($E76:BM76),0)),(IFERROR(BN$4-SUM(BN$5:BN75),0)))</f>
        <v>0</v>
      </c>
      <c r="BP76" s="3">
        <f>MIN((IFERROR($D76-SUM($E76:BN76),0)),(IFERROR(BO$4-SUM(BO$5:BO75),0)))</f>
        <v>0</v>
      </c>
      <c r="BQ76" s="3">
        <f>MIN((IFERROR($D76-SUM($E76:BO76),0)),(IFERROR(BP$4-SUM(BP$5:BP75),0)))</f>
        <v>0</v>
      </c>
      <c r="BR76" s="3">
        <f>MIN((IFERROR($D76-SUM($E76:BP76),0)),(IFERROR(BQ$4-SUM(BQ$5:BQ75),0)))</f>
        <v>0</v>
      </c>
      <c r="BS76" s="3">
        <f>MIN((IFERROR($D76-SUM($E76:BQ76),0)),(IFERROR(BR$4-SUM(BR$5:BR75),0)))</f>
        <v>0</v>
      </c>
      <c r="BT76" s="3">
        <f>MIN((IFERROR($D76-SUM($E76:BR76),0)),(IFERROR(BS$4-SUM(BS$5:BS75),0)))</f>
        <v>0</v>
      </c>
      <c r="BU76" s="3">
        <f>MIN((IFERROR($D76-SUM($E76:BS76),0)),(IFERROR(BT$4-SUM(BT$5:BT75),0)))</f>
        <v>0</v>
      </c>
      <c r="BV76" s="3">
        <f>MIN((IFERROR($D76-SUM($E76:BT76),0)),(IFERROR(BU$4-SUM(BU$5:BU75),0)))</f>
        <v>0</v>
      </c>
      <c r="BW76" s="3">
        <f>MIN((IFERROR($D76-SUM($E76:BU76),0)),(IFERROR(BV$4-SUM(BV$5:BV75),0)))</f>
        <v>0</v>
      </c>
      <c r="BX76" s="3">
        <f>MIN((IFERROR($D76-SUM($E76:BV76),0)),(IFERROR(BW$4-SUM(BW$5:BW75),0)))</f>
        <v>0</v>
      </c>
      <c r="BY76" s="3">
        <f>MIN((IFERROR($D76-SUM($E76:BW76),0)),(IFERROR(BX$4-SUM(BX$5:BX75),0)))</f>
        <v>0</v>
      </c>
      <c r="BZ76" s="3">
        <f>MIN((IFERROR($D76-SUM($E76:BX76),0)),(IFERROR(BY$4-SUM(BY$5:BY75),0)))</f>
        <v>0</v>
      </c>
      <c r="CA76" s="3">
        <f>MIN((IFERROR($D76-SUM($E76:BY76),0)),(IFERROR(BZ$4-SUM(BZ$5:BZ75),0)))</f>
        <v>0</v>
      </c>
      <c r="CB76" s="3">
        <f>MIN((IFERROR($D76-SUM($E76:BZ76),0)),(IFERROR(CA$4-SUM(CA$5:CA75),0)))</f>
        <v>0</v>
      </c>
      <c r="CC76" s="3">
        <f>MIN((IFERROR($D76-SUM($E76:CA76),0)),(IFERROR(CB$4-SUM(CB$5:CB75),0)))</f>
        <v>0</v>
      </c>
      <c r="CD76" s="3">
        <f>MIN((IFERROR($D76-SUM($E76:CB76),0)),(IFERROR(CC$4-SUM(CC$5:CC75),0)))</f>
        <v>0</v>
      </c>
      <c r="CE76" s="3">
        <f>MIN((IFERROR($D76-SUM($E76:CC76),0)),(IFERROR(CD$4-SUM(CD$5:CD75),0)))</f>
        <v>0</v>
      </c>
      <c r="CF76" s="3">
        <f>MIN((IFERROR($D76-SUM($E76:CD76),0)),(IFERROR(CE$4-SUM(CE$5:CE75),0)))</f>
        <v>0</v>
      </c>
      <c r="CG76" s="3">
        <f>MIN((IFERROR($D76-SUM($E76:CE76),0)),(IFERROR(CF$4-SUM(CF$5:CF75),0)))</f>
        <v>0</v>
      </c>
      <c r="CH76" s="3">
        <f>MIN((IFERROR($D76-SUM($E76:CF76),0)),(IFERROR(CG$4-SUM(CG$5:CG75),0)))</f>
        <v>0</v>
      </c>
      <c r="CI76" s="3">
        <f>MIN((IFERROR($D76-SUM($E76:CG76),0)),(IFERROR(CH$4-SUM(CH$5:CH75),0)))</f>
        <v>0</v>
      </c>
      <c r="CJ76" s="3">
        <f>MIN((IFERROR($D76-SUM($E76:CH76),0)),(IFERROR(CI$4-SUM(CI$5:CI75),0)))</f>
        <v>0</v>
      </c>
      <c r="CK76" s="3">
        <f>MIN((IFERROR($D76-SUM($E76:CI76),0)),(IFERROR(CJ$4-SUM(CJ$5:CJ75),0)))</f>
        <v>0</v>
      </c>
      <c r="CL76" s="3">
        <f>MIN((IFERROR($D76-SUM($E76:CJ76),0)),(IFERROR(CK$4-SUM(CK$5:CK75),0)))</f>
        <v>0</v>
      </c>
      <c r="CM76" s="3">
        <f>MIN((IFERROR($D76-SUM($E76:CK76),0)),(IFERROR(CL$4-SUM(CL$5:CL75),0)))</f>
        <v>0</v>
      </c>
      <c r="CN76" s="3">
        <f>MIN((IFERROR($D76-SUM($E76:CL76),0)),(IFERROR(CM$4-SUM(CM$5:CM75),0)))</f>
        <v>0</v>
      </c>
      <c r="CO76" s="3">
        <f>MIN((IFERROR($D76-SUM($E76:CM76),0)),(IFERROR(CN$4-SUM(CN$5:CN75),0)))</f>
        <v>0</v>
      </c>
      <c r="CP76" s="3">
        <f>MIN((IFERROR($D76-SUM($E76:CN76),0)),(IFERROR(CO$4-SUM(CO$5:CO75),0)))</f>
        <v>0</v>
      </c>
      <c r="CQ76" s="3">
        <f>MIN((IFERROR($D76-SUM($E76:CO76),0)),(IFERROR(CP$4-SUM(CP$5:CP75),0)))</f>
        <v>0</v>
      </c>
      <c r="CR76" s="3">
        <f>MIN((IFERROR($D76-SUM($E76:CP76),0)),(IFERROR(CQ$4-SUM(CQ$5:CQ75),0)))</f>
        <v>0</v>
      </c>
      <c r="CS76" s="3">
        <f>MIN((IFERROR($D76-SUM($E76:CQ76),0)),(IFERROR(CR$4-SUM(CR$5:CR75),0)))</f>
        <v>0</v>
      </c>
      <c r="CT76" s="3">
        <f>MIN((IFERROR($D76-SUM($E76:CR76),0)),(IFERROR(CS$4-SUM(CS$5:CS75),0)))</f>
        <v>0</v>
      </c>
      <c r="CU76" s="3">
        <f>MIN((IFERROR($D76-SUM($E76:CS76),0)),(IFERROR(CT$4-SUM(CT$5:CT75),0)))</f>
        <v>0</v>
      </c>
      <c r="CV76" s="3">
        <f>MIN((IFERROR($D76-SUM($E76:CT76),0)),(IFERROR(CU$4-SUM(CU$5:CU75),0)))</f>
        <v>0</v>
      </c>
      <c r="CW76" s="3">
        <f>MIN((IFERROR($D76-SUM($E76:CU76),0)),(IFERROR(CV$4-SUM(CV$5:CV75),0)))</f>
        <v>0</v>
      </c>
      <c r="CX76" s="3">
        <f>MIN((IFERROR($D76-SUM($E76:CV76),0)),(IFERROR(CW$4-SUM(CW$5:CW75),0)))</f>
        <v>0</v>
      </c>
      <c r="CY76" s="3">
        <f>MIN((IFERROR($D76-SUM($E76:CW76),0)),(IFERROR(CX$4-SUM(CX$5:CX75),0)))</f>
        <v>0</v>
      </c>
      <c r="CZ76" s="3">
        <f>MIN((IFERROR($D76-SUM($E76:CX76),0)),(IFERROR(CY$4-SUM(CY$5:CY75),0)))</f>
        <v>0</v>
      </c>
      <c r="DA76" s="3">
        <f>MIN((IFERROR($D76-SUM($E76:CY76),0)),(IFERROR(CZ$4-SUM(CZ$5:CZ75),0)))</f>
        <v>0</v>
      </c>
    </row>
    <row r="77" spans="1:105" x14ac:dyDescent="0.25">
      <c r="A77" s="2">
        <f>ROW()-ROW(FIFO[[#Headers],[Ind]])</f>
        <v>72</v>
      </c>
      <c r="B77" s="10" t="str">
        <f t="array" ref="B77">IFERROR(INDEX(Register[Batch],SMALL(IF(Register[IN Token]=Token,Register[Batch],""),FIFO[[#This Row],[Ind]])),"")</f>
        <v/>
      </c>
      <c r="C77" s="50" t="str">
        <f>IFERROR(VLOOKUP(FIFO[[#This Row],[Batch]],Register[],9),"")</f>
        <v/>
      </c>
      <c r="D77" s="11" t="str">
        <f>IF(FIFO[[#This Row],[Batch]]&lt;&gt;"",IFERROR(VLOOKUP(FIFO[[#This Row],[Batch]],Register[],5),""),"")</f>
        <v/>
      </c>
      <c r="F77" s="3">
        <f>MIN((IFERROR($D77-SUM($E77:E77),0)),(IFERROR(F$4-SUM(F$5:F76),0)))</f>
        <v>0</v>
      </c>
      <c r="G77" s="3">
        <f>MIN((IFERROR($D77-SUM($E77:F77),0)),(IFERROR(G$4-SUM(G$5:G76),0)))</f>
        <v>0</v>
      </c>
      <c r="H77" s="3">
        <f>MIN((IFERROR($D77-SUM($E77:G77),0)),(IFERROR(H$4-SUM(H$5:H76),0)))</f>
        <v>0</v>
      </c>
      <c r="I77" s="3">
        <f>MIN((IFERROR($D77-SUM($E77:H77),0)),(IFERROR(I$4-SUM(I$5:I76),0)))</f>
        <v>0</v>
      </c>
      <c r="J77" s="3">
        <f>MIN((IFERROR($D77-SUM($E77:I77),0)),(IFERROR(J$4-SUM(J$5:J76),0)))</f>
        <v>0</v>
      </c>
      <c r="K77" s="3">
        <f>MIN((IFERROR($D77-SUM($E77:J77),0)),(IFERROR(K$4-SUM(K$5:K76),0)))</f>
        <v>0</v>
      </c>
      <c r="L77" s="3">
        <f>MIN((IFERROR($D77-SUM($E77:K77),0)),(IFERROR(L$4-SUM(L$5:L76),0)))</f>
        <v>0</v>
      </c>
      <c r="M77" s="3">
        <f>MIN((IFERROR($D77-SUM($E77:L77),0)),(IFERROR(M$4-SUM(M$5:M76),0)))</f>
        <v>0</v>
      </c>
      <c r="N77" s="3">
        <f>MIN((IFERROR($D77-SUM($E77:L77),0)),(IFERROR(M$4-SUM(M$5:M76),0)))</f>
        <v>0</v>
      </c>
      <c r="O77" s="3">
        <f>MIN((IFERROR($D77-SUM($E77:M77),0)),(IFERROR(N$4-SUM(N$5:N76),0)))</f>
        <v>0</v>
      </c>
      <c r="P77" s="3">
        <f>MIN((IFERROR($D77-SUM($E77:N77),0)),(IFERROR(O$4-SUM(O$5:O76),0)))</f>
        <v>0</v>
      </c>
      <c r="Q77" s="3">
        <f>MIN((IFERROR($D77-SUM($E77:O77),0)),(IFERROR(P$4-SUM(P$5:P76),0)))</f>
        <v>0</v>
      </c>
      <c r="R77" s="3">
        <f>MIN((IFERROR($D77-SUM($E77:P77),0)),(IFERROR(Q$4-SUM(Q$5:Q76),0)))</f>
        <v>0</v>
      </c>
      <c r="S77" s="3">
        <f>MIN((IFERROR($D77-SUM($E77:Q77),0)),(IFERROR(R$4-SUM(R$5:R76),0)))</f>
        <v>0</v>
      </c>
      <c r="T77" s="3">
        <f>MIN((IFERROR($D77-SUM($E77:R77),0)),(IFERROR(S$4-SUM(S$5:S76),0)))</f>
        <v>0</v>
      </c>
      <c r="U77" s="3">
        <f>MIN((IFERROR($D77-SUM($E77:S77),0)),(IFERROR(T$4-SUM(T$5:T76),0)))</f>
        <v>0</v>
      </c>
      <c r="V77" s="3">
        <f>MIN((IFERROR($D77-SUM($E77:T77),0)),(IFERROR(U$4-SUM(U$5:U76),0)))</f>
        <v>0</v>
      </c>
      <c r="W77" s="3">
        <f>MIN((IFERROR($D77-SUM($E77:U77),0)),(IFERROR(V$4-SUM(V$5:V76),0)))</f>
        <v>0</v>
      </c>
      <c r="X77" s="3">
        <f>MIN((IFERROR($D77-SUM($E77:V77),0)),(IFERROR(W$4-SUM(W$5:W76),0)))</f>
        <v>0</v>
      </c>
      <c r="Y77" s="3">
        <f>MIN((IFERROR($D77-SUM($E77:W77),0)),(IFERROR(X$4-SUM(X$5:X76),0)))</f>
        <v>0</v>
      </c>
      <c r="Z77" s="3">
        <f>MIN((IFERROR($D77-SUM($E77:X77),0)),(IFERROR(Y$4-SUM(Y$5:Y76),0)))</f>
        <v>0</v>
      </c>
      <c r="AA77" s="3">
        <f>MIN((IFERROR($D77-SUM($E77:Y77),0)),(IFERROR(Z$4-SUM(Z$5:Z76),0)))</f>
        <v>0</v>
      </c>
      <c r="AB77" s="3">
        <f>MIN((IFERROR($D77-SUM($E77:Z77),0)),(IFERROR(AA$4-SUM(AA$5:AA76),0)))</f>
        <v>0</v>
      </c>
      <c r="AC77" s="3">
        <f>MIN((IFERROR($D77-SUM($E77:AA77),0)),(IFERROR(AB$4-SUM(AB$5:AB76),0)))</f>
        <v>0</v>
      </c>
      <c r="AD77" s="3">
        <f>MIN((IFERROR($D77-SUM($E77:AB77),0)),(IFERROR(AC$4-SUM(AC$5:AC76),0)))</f>
        <v>0</v>
      </c>
      <c r="AE77" s="3">
        <f>MIN((IFERROR($D77-SUM($E77:AC77),0)),(IFERROR(AD$4-SUM(AD$5:AD76),0)))</f>
        <v>0</v>
      </c>
      <c r="AF77" s="3">
        <f>MIN((IFERROR($D77-SUM($E77:AD77),0)),(IFERROR(AE$4-SUM(AE$5:AE76),0)))</f>
        <v>0</v>
      </c>
      <c r="AG77" s="3">
        <f>MIN((IFERROR($D77-SUM($E77:AE77),0)),(IFERROR(AF$4-SUM(AF$5:AF76),0)))</f>
        <v>0</v>
      </c>
      <c r="AH77" s="3">
        <f>MIN((IFERROR($D77-SUM($E77:AF77),0)),(IFERROR(AG$4-SUM(AG$5:AG76),0)))</f>
        <v>0</v>
      </c>
      <c r="AI77" s="3">
        <f>MIN((IFERROR($D77-SUM($E77:AG77),0)),(IFERROR(AH$4-SUM(AH$5:AH76),0)))</f>
        <v>0</v>
      </c>
      <c r="AJ77" s="3">
        <f>MIN((IFERROR($D77-SUM($E77:AH77),0)),(IFERROR(AI$4-SUM(AI$5:AI76),0)))</f>
        <v>0</v>
      </c>
      <c r="AK77" s="3">
        <f>MIN((IFERROR($D77-SUM($E77:AI77),0)),(IFERROR(AJ$4-SUM(AJ$5:AJ76),0)))</f>
        <v>0</v>
      </c>
      <c r="AL77" s="3">
        <f>MIN((IFERROR($D77-SUM($E77:AJ77),0)),(IFERROR(AK$4-SUM(AK$5:AK76),0)))</f>
        <v>0</v>
      </c>
      <c r="AM77" s="3">
        <f>MIN((IFERROR($D77-SUM($E77:AK77),0)),(IFERROR(AL$4-SUM(AL$5:AL76),0)))</f>
        <v>0</v>
      </c>
      <c r="AN77" s="3">
        <f>MIN((IFERROR($D77-SUM($E77:AL77),0)),(IFERROR(AM$4-SUM(AM$5:AM76),0)))</f>
        <v>0</v>
      </c>
      <c r="AO77" s="3">
        <f>MIN((IFERROR($D77-SUM($E77:AM77),0)),(IFERROR(AN$4-SUM(AN$5:AN76),0)))</f>
        <v>0</v>
      </c>
      <c r="AP77" s="3">
        <f>MIN((IFERROR($D77-SUM($E77:AN77),0)),(IFERROR(AO$4-SUM(AO$5:AO76),0)))</f>
        <v>0</v>
      </c>
      <c r="AQ77" s="3">
        <f>MIN((IFERROR($D77-SUM($E77:AO77),0)),(IFERROR(AP$4-SUM(AP$5:AP76),0)))</f>
        <v>0</v>
      </c>
      <c r="AR77" s="3">
        <f>MIN((IFERROR($D77-SUM($E77:AP77),0)),(IFERROR(AQ$4-SUM(AQ$5:AQ76),0)))</f>
        <v>0</v>
      </c>
      <c r="AS77" s="3">
        <f>MIN((IFERROR($D77-SUM($E77:AQ77),0)),(IFERROR(AR$4-SUM(AR$5:AR76),0)))</f>
        <v>0</v>
      </c>
      <c r="AT77" s="3">
        <f>MIN((IFERROR($D77-SUM($E77:AR77),0)),(IFERROR(AS$4-SUM(AS$5:AS76),0)))</f>
        <v>0</v>
      </c>
      <c r="AU77" s="3">
        <f>MIN((IFERROR($D77-SUM($E77:AS77),0)),(IFERROR(AT$4-SUM(AT$5:AT76),0)))</f>
        <v>0</v>
      </c>
      <c r="AV77" s="3">
        <f>MIN((IFERROR($D77-SUM($E77:AT77),0)),(IFERROR(AU$4-SUM(AU$5:AU76),0)))</f>
        <v>0</v>
      </c>
      <c r="AW77" s="3">
        <f>MIN((IFERROR($D77-SUM($E77:AU77),0)),(IFERROR(AV$4-SUM(AV$5:AV76),0)))</f>
        <v>0</v>
      </c>
      <c r="AX77" s="3">
        <f>MIN((IFERROR($D77-SUM($E77:AV77),0)),(IFERROR(AW$4-SUM(AW$5:AW76),0)))</f>
        <v>0</v>
      </c>
      <c r="AY77" s="3">
        <f>MIN((IFERROR($D77-SUM($E77:AW77),0)),(IFERROR(AX$4-SUM(AX$5:AX76),0)))</f>
        <v>0</v>
      </c>
      <c r="AZ77" s="3">
        <f>MIN((IFERROR($D77-SUM($E77:AX77),0)),(IFERROR(AY$4-SUM(AY$5:AY76),0)))</f>
        <v>0</v>
      </c>
      <c r="BA77" s="3">
        <f>MIN((IFERROR($D77-SUM($E77:AY77),0)),(IFERROR(AZ$4-SUM(AZ$5:AZ76),0)))</f>
        <v>0</v>
      </c>
      <c r="BB77" s="3">
        <f>MIN((IFERROR($D77-SUM($E77:AZ77),0)),(IFERROR(BA$4-SUM(BA$5:BA76),0)))</f>
        <v>0</v>
      </c>
      <c r="BC77" s="3">
        <f>MIN((IFERROR($D77-SUM($E77:BA77),0)),(IFERROR(BB$4-SUM(BB$5:BB76),0)))</f>
        <v>0</v>
      </c>
      <c r="BD77" s="3">
        <f>MIN((IFERROR($D77-SUM($E77:BB77),0)),(IFERROR(BC$4-SUM(BC$5:BC76),0)))</f>
        <v>0</v>
      </c>
      <c r="BE77" s="3">
        <f>MIN((IFERROR($D77-SUM($E77:BC77),0)),(IFERROR(BD$4-SUM(BD$5:BD76),0)))</f>
        <v>0</v>
      </c>
      <c r="BF77" s="3">
        <f>MIN((IFERROR($D77-SUM($E77:BD77),0)),(IFERROR(BE$4-SUM(BE$5:BE76),0)))</f>
        <v>0</v>
      </c>
      <c r="BG77" s="3">
        <f>MIN((IFERROR($D77-SUM($E77:BE77),0)),(IFERROR(BF$4-SUM(BF$5:BF76),0)))</f>
        <v>0</v>
      </c>
      <c r="BH77" s="3">
        <f>MIN((IFERROR($D77-SUM($E77:BF77),0)),(IFERROR(BG$4-SUM(BG$5:BG76),0)))</f>
        <v>0</v>
      </c>
      <c r="BI77" s="3">
        <f>MIN((IFERROR($D77-SUM($E77:BG77),0)),(IFERROR(BH$4-SUM(BH$5:BH76),0)))</f>
        <v>0</v>
      </c>
      <c r="BJ77" s="3">
        <f>MIN((IFERROR($D77-SUM($E77:BH77),0)),(IFERROR(BI$4-SUM(BI$5:BI76),0)))</f>
        <v>0</v>
      </c>
      <c r="BK77" s="3">
        <f>MIN((IFERROR($D77-SUM($E77:BI77),0)),(IFERROR(BJ$4-SUM(BJ$5:BJ76),0)))</f>
        <v>0</v>
      </c>
      <c r="BL77" s="3">
        <f>MIN((IFERROR($D77-SUM($E77:BJ77),0)),(IFERROR(BK$4-SUM(BK$5:BK76),0)))</f>
        <v>0</v>
      </c>
      <c r="BM77" s="3">
        <f>MIN((IFERROR($D77-SUM($E77:BK77),0)),(IFERROR(BL$4-SUM(BL$5:BL76),0)))</f>
        <v>0</v>
      </c>
      <c r="BN77" s="3">
        <f>MIN((IFERROR($D77-SUM($E77:BL77),0)),(IFERROR(BM$4-SUM(BM$5:BM76),0)))</f>
        <v>0</v>
      </c>
      <c r="BO77" s="3">
        <f>MIN((IFERROR($D77-SUM($E77:BM77),0)),(IFERROR(BN$4-SUM(BN$5:BN76),0)))</f>
        <v>0</v>
      </c>
      <c r="BP77" s="3">
        <f>MIN((IFERROR($D77-SUM($E77:BN77),0)),(IFERROR(BO$4-SUM(BO$5:BO76),0)))</f>
        <v>0</v>
      </c>
      <c r="BQ77" s="3">
        <f>MIN((IFERROR($D77-SUM($E77:BO77),0)),(IFERROR(BP$4-SUM(BP$5:BP76),0)))</f>
        <v>0</v>
      </c>
      <c r="BR77" s="3">
        <f>MIN((IFERROR($D77-SUM($E77:BP77),0)),(IFERROR(BQ$4-SUM(BQ$5:BQ76),0)))</f>
        <v>0</v>
      </c>
      <c r="BS77" s="3">
        <f>MIN((IFERROR($D77-SUM($E77:BQ77),0)),(IFERROR(BR$4-SUM(BR$5:BR76),0)))</f>
        <v>0</v>
      </c>
      <c r="BT77" s="3">
        <f>MIN((IFERROR($D77-SUM($E77:BR77),0)),(IFERROR(BS$4-SUM(BS$5:BS76),0)))</f>
        <v>0</v>
      </c>
      <c r="BU77" s="3">
        <f>MIN((IFERROR($D77-SUM($E77:BS77),0)),(IFERROR(BT$4-SUM(BT$5:BT76),0)))</f>
        <v>0</v>
      </c>
      <c r="BV77" s="3">
        <f>MIN((IFERROR($D77-SUM($E77:BT77),0)),(IFERROR(BU$4-SUM(BU$5:BU76),0)))</f>
        <v>0</v>
      </c>
      <c r="BW77" s="3">
        <f>MIN((IFERROR($D77-SUM($E77:BU77),0)),(IFERROR(BV$4-SUM(BV$5:BV76),0)))</f>
        <v>0</v>
      </c>
      <c r="BX77" s="3">
        <f>MIN((IFERROR($D77-SUM($E77:BV77),0)),(IFERROR(BW$4-SUM(BW$5:BW76),0)))</f>
        <v>0</v>
      </c>
      <c r="BY77" s="3">
        <f>MIN((IFERROR($D77-SUM($E77:BW77),0)),(IFERROR(BX$4-SUM(BX$5:BX76),0)))</f>
        <v>0</v>
      </c>
      <c r="BZ77" s="3">
        <f>MIN((IFERROR($D77-SUM($E77:BX77),0)),(IFERROR(BY$4-SUM(BY$5:BY76),0)))</f>
        <v>0</v>
      </c>
      <c r="CA77" s="3">
        <f>MIN((IFERROR($D77-SUM($E77:BY77),0)),(IFERROR(BZ$4-SUM(BZ$5:BZ76),0)))</f>
        <v>0</v>
      </c>
      <c r="CB77" s="3">
        <f>MIN((IFERROR($D77-SUM($E77:BZ77),0)),(IFERROR(CA$4-SUM(CA$5:CA76),0)))</f>
        <v>0</v>
      </c>
      <c r="CC77" s="3">
        <f>MIN((IFERROR($D77-SUM($E77:CA77),0)),(IFERROR(CB$4-SUM(CB$5:CB76),0)))</f>
        <v>0</v>
      </c>
      <c r="CD77" s="3">
        <f>MIN((IFERROR($D77-SUM($E77:CB77),0)),(IFERROR(CC$4-SUM(CC$5:CC76),0)))</f>
        <v>0</v>
      </c>
      <c r="CE77" s="3">
        <f>MIN((IFERROR($D77-SUM($E77:CC77),0)),(IFERROR(CD$4-SUM(CD$5:CD76),0)))</f>
        <v>0</v>
      </c>
      <c r="CF77" s="3">
        <f>MIN((IFERROR($D77-SUM($E77:CD77),0)),(IFERROR(CE$4-SUM(CE$5:CE76),0)))</f>
        <v>0</v>
      </c>
      <c r="CG77" s="3">
        <f>MIN((IFERROR($D77-SUM($E77:CE77),0)),(IFERROR(CF$4-SUM(CF$5:CF76),0)))</f>
        <v>0</v>
      </c>
      <c r="CH77" s="3">
        <f>MIN((IFERROR($D77-SUM($E77:CF77),0)),(IFERROR(CG$4-SUM(CG$5:CG76),0)))</f>
        <v>0</v>
      </c>
      <c r="CI77" s="3">
        <f>MIN((IFERROR($D77-SUM($E77:CG77),0)),(IFERROR(CH$4-SUM(CH$5:CH76),0)))</f>
        <v>0</v>
      </c>
      <c r="CJ77" s="3">
        <f>MIN((IFERROR($D77-SUM($E77:CH77),0)),(IFERROR(CI$4-SUM(CI$5:CI76),0)))</f>
        <v>0</v>
      </c>
      <c r="CK77" s="3">
        <f>MIN((IFERROR($D77-SUM($E77:CI77),0)),(IFERROR(CJ$4-SUM(CJ$5:CJ76),0)))</f>
        <v>0</v>
      </c>
      <c r="CL77" s="3">
        <f>MIN((IFERROR($D77-SUM($E77:CJ77),0)),(IFERROR(CK$4-SUM(CK$5:CK76),0)))</f>
        <v>0</v>
      </c>
      <c r="CM77" s="3">
        <f>MIN((IFERROR($D77-SUM($E77:CK77),0)),(IFERROR(CL$4-SUM(CL$5:CL76),0)))</f>
        <v>0</v>
      </c>
      <c r="CN77" s="3">
        <f>MIN((IFERROR($D77-SUM($E77:CL77),0)),(IFERROR(CM$4-SUM(CM$5:CM76),0)))</f>
        <v>0</v>
      </c>
      <c r="CO77" s="3">
        <f>MIN((IFERROR($D77-SUM($E77:CM77),0)),(IFERROR(CN$4-SUM(CN$5:CN76),0)))</f>
        <v>0</v>
      </c>
      <c r="CP77" s="3">
        <f>MIN((IFERROR($D77-SUM($E77:CN77),0)),(IFERROR(CO$4-SUM(CO$5:CO76),0)))</f>
        <v>0</v>
      </c>
      <c r="CQ77" s="3">
        <f>MIN((IFERROR($D77-SUM($E77:CO77),0)),(IFERROR(CP$4-SUM(CP$5:CP76),0)))</f>
        <v>0</v>
      </c>
      <c r="CR77" s="3">
        <f>MIN((IFERROR($D77-SUM($E77:CP77),0)),(IFERROR(CQ$4-SUM(CQ$5:CQ76),0)))</f>
        <v>0</v>
      </c>
      <c r="CS77" s="3">
        <f>MIN((IFERROR($D77-SUM($E77:CQ77),0)),(IFERROR(CR$4-SUM(CR$5:CR76),0)))</f>
        <v>0</v>
      </c>
      <c r="CT77" s="3">
        <f>MIN((IFERROR($D77-SUM($E77:CR77),0)),(IFERROR(CS$4-SUM(CS$5:CS76),0)))</f>
        <v>0</v>
      </c>
      <c r="CU77" s="3">
        <f>MIN((IFERROR($D77-SUM($E77:CS77),0)),(IFERROR(CT$4-SUM(CT$5:CT76),0)))</f>
        <v>0</v>
      </c>
      <c r="CV77" s="3">
        <f>MIN((IFERROR($D77-SUM($E77:CT77),0)),(IFERROR(CU$4-SUM(CU$5:CU76),0)))</f>
        <v>0</v>
      </c>
      <c r="CW77" s="3">
        <f>MIN((IFERROR($D77-SUM($E77:CU77),0)),(IFERROR(CV$4-SUM(CV$5:CV76),0)))</f>
        <v>0</v>
      </c>
      <c r="CX77" s="3">
        <f>MIN((IFERROR($D77-SUM($E77:CV77),0)),(IFERROR(CW$4-SUM(CW$5:CW76),0)))</f>
        <v>0</v>
      </c>
      <c r="CY77" s="3">
        <f>MIN((IFERROR($D77-SUM($E77:CW77),0)),(IFERROR(CX$4-SUM(CX$5:CX76),0)))</f>
        <v>0</v>
      </c>
      <c r="CZ77" s="3">
        <f>MIN((IFERROR($D77-SUM($E77:CX77),0)),(IFERROR(CY$4-SUM(CY$5:CY76),0)))</f>
        <v>0</v>
      </c>
      <c r="DA77" s="3">
        <f>MIN((IFERROR($D77-SUM($E77:CY77),0)),(IFERROR(CZ$4-SUM(CZ$5:CZ76),0)))</f>
        <v>0</v>
      </c>
    </row>
    <row r="78" spans="1:105" x14ac:dyDescent="0.25">
      <c r="A78" s="2">
        <f>ROW()-ROW(FIFO[[#Headers],[Ind]])</f>
        <v>73</v>
      </c>
      <c r="B78" s="10" t="str">
        <f t="array" ref="B78">IFERROR(INDEX(Register[Batch],SMALL(IF(Register[IN Token]=Token,Register[Batch],""),FIFO[[#This Row],[Ind]])),"")</f>
        <v/>
      </c>
      <c r="C78" s="50" t="str">
        <f>IFERROR(VLOOKUP(FIFO[[#This Row],[Batch]],Register[],9),"")</f>
        <v/>
      </c>
      <c r="D78" s="11" t="str">
        <f>IF(FIFO[[#This Row],[Batch]]&lt;&gt;"",IFERROR(VLOOKUP(FIFO[[#This Row],[Batch]],Register[],5),""),"")</f>
        <v/>
      </c>
      <c r="F78" s="3">
        <f>MIN((IFERROR($D78-SUM($E78:E78),0)),(IFERROR(F$4-SUM(F$5:F77),0)))</f>
        <v>0</v>
      </c>
      <c r="G78" s="3">
        <f>MIN((IFERROR($D78-SUM($E78:F78),0)),(IFERROR(G$4-SUM(G$5:G77),0)))</f>
        <v>0</v>
      </c>
      <c r="H78" s="3">
        <f>MIN((IFERROR($D78-SUM($E78:G78),0)),(IFERROR(H$4-SUM(H$5:H77),0)))</f>
        <v>0</v>
      </c>
      <c r="I78" s="3">
        <f>MIN((IFERROR($D78-SUM($E78:H78),0)),(IFERROR(I$4-SUM(I$5:I77),0)))</f>
        <v>0</v>
      </c>
      <c r="J78" s="3">
        <f>MIN((IFERROR($D78-SUM($E78:I78),0)),(IFERROR(J$4-SUM(J$5:J77),0)))</f>
        <v>0</v>
      </c>
      <c r="K78" s="3">
        <f>MIN((IFERROR($D78-SUM($E78:J78),0)),(IFERROR(K$4-SUM(K$5:K77),0)))</f>
        <v>0</v>
      </c>
      <c r="L78" s="3">
        <f>MIN((IFERROR($D78-SUM($E78:K78),0)),(IFERROR(L$4-SUM(L$5:L77),0)))</f>
        <v>0</v>
      </c>
      <c r="M78" s="3">
        <f>MIN((IFERROR($D78-SUM($E78:L78),0)),(IFERROR(M$4-SUM(M$5:M77),0)))</f>
        <v>0</v>
      </c>
      <c r="N78" s="3">
        <f>MIN((IFERROR($D78-SUM($E78:L78),0)),(IFERROR(M$4-SUM(M$5:M77),0)))</f>
        <v>0</v>
      </c>
      <c r="O78" s="3">
        <f>MIN((IFERROR($D78-SUM($E78:M78),0)),(IFERROR(N$4-SUM(N$5:N77),0)))</f>
        <v>0</v>
      </c>
      <c r="P78" s="3">
        <f>MIN((IFERROR($D78-SUM($E78:N78),0)),(IFERROR(O$4-SUM(O$5:O77),0)))</f>
        <v>0</v>
      </c>
      <c r="Q78" s="3">
        <f>MIN((IFERROR($D78-SUM($E78:O78),0)),(IFERROR(P$4-SUM(P$5:P77),0)))</f>
        <v>0</v>
      </c>
      <c r="R78" s="3">
        <f>MIN((IFERROR($D78-SUM($E78:P78),0)),(IFERROR(Q$4-SUM(Q$5:Q77),0)))</f>
        <v>0</v>
      </c>
      <c r="S78" s="3">
        <f>MIN((IFERROR($D78-SUM($E78:Q78),0)),(IFERROR(R$4-SUM(R$5:R77),0)))</f>
        <v>0</v>
      </c>
      <c r="T78" s="3">
        <f>MIN((IFERROR($D78-SUM($E78:R78),0)),(IFERROR(S$4-SUM(S$5:S77),0)))</f>
        <v>0</v>
      </c>
      <c r="U78" s="3">
        <f>MIN((IFERROR($D78-SUM($E78:S78),0)),(IFERROR(T$4-SUM(T$5:T77),0)))</f>
        <v>0</v>
      </c>
      <c r="V78" s="3">
        <f>MIN((IFERROR($D78-SUM($E78:T78),0)),(IFERROR(U$4-SUM(U$5:U77),0)))</f>
        <v>0</v>
      </c>
      <c r="W78" s="3">
        <f>MIN((IFERROR($D78-SUM($E78:U78),0)),(IFERROR(V$4-SUM(V$5:V77),0)))</f>
        <v>0</v>
      </c>
      <c r="X78" s="3">
        <f>MIN((IFERROR($D78-SUM($E78:V78),0)),(IFERROR(W$4-SUM(W$5:W77),0)))</f>
        <v>0</v>
      </c>
      <c r="Y78" s="3">
        <f>MIN((IFERROR($D78-SUM($E78:W78),0)),(IFERROR(X$4-SUM(X$5:X77),0)))</f>
        <v>0</v>
      </c>
      <c r="Z78" s="3">
        <f>MIN((IFERROR($D78-SUM($E78:X78),0)),(IFERROR(Y$4-SUM(Y$5:Y77),0)))</f>
        <v>0</v>
      </c>
      <c r="AA78" s="3">
        <f>MIN((IFERROR($D78-SUM($E78:Y78),0)),(IFERROR(Z$4-SUM(Z$5:Z77),0)))</f>
        <v>0</v>
      </c>
      <c r="AB78" s="3">
        <f>MIN((IFERROR($D78-SUM($E78:Z78),0)),(IFERROR(AA$4-SUM(AA$5:AA77),0)))</f>
        <v>0</v>
      </c>
      <c r="AC78" s="3">
        <f>MIN((IFERROR($D78-SUM($E78:AA78),0)),(IFERROR(AB$4-SUM(AB$5:AB77),0)))</f>
        <v>0</v>
      </c>
      <c r="AD78" s="3">
        <f>MIN((IFERROR($D78-SUM($E78:AB78),0)),(IFERROR(AC$4-SUM(AC$5:AC77),0)))</f>
        <v>0</v>
      </c>
      <c r="AE78" s="3">
        <f>MIN((IFERROR($D78-SUM($E78:AC78),0)),(IFERROR(AD$4-SUM(AD$5:AD77),0)))</f>
        <v>0</v>
      </c>
      <c r="AF78" s="3">
        <f>MIN((IFERROR($D78-SUM($E78:AD78),0)),(IFERROR(AE$4-SUM(AE$5:AE77),0)))</f>
        <v>0</v>
      </c>
      <c r="AG78" s="3">
        <f>MIN((IFERROR($D78-SUM($E78:AE78),0)),(IFERROR(AF$4-SUM(AF$5:AF77),0)))</f>
        <v>0</v>
      </c>
      <c r="AH78" s="3">
        <f>MIN((IFERROR($D78-SUM($E78:AF78),0)),(IFERROR(AG$4-SUM(AG$5:AG77),0)))</f>
        <v>0</v>
      </c>
      <c r="AI78" s="3">
        <f>MIN((IFERROR($D78-SUM($E78:AG78),0)),(IFERROR(AH$4-SUM(AH$5:AH77),0)))</f>
        <v>0</v>
      </c>
      <c r="AJ78" s="3">
        <f>MIN((IFERROR($D78-SUM($E78:AH78),0)),(IFERROR(AI$4-SUM(AI$5:AI77),0)))</f>
        <v>0</v>
      </c>
      <c r="AK78" s="3">
        <f>MIN((IFERROR($D78-SUM($E78:AI78),0)),(IFERROR(AJ$4-SUM(AJ$5:AJ77),0)))</f>
        <v>0</v>
      </c>
      <c r="AL78" s="3">
        <f>MIN((IFERROR($D78-SUM($E78:AJ78),0)),(IFERROR(AK$4-SUM(AK$5:AK77),0)))</f>
        <v>0</v>
      </c>
      <c r="AM78" s="3">
        <f>MIN((IFERROR($D78-SUM($E78:AK78),0)),(IFERROR(AL$4-SUM(AL$5:AL77),0)))</f>
        <v>0</v>
      </c>
      <c r="AN78" s="3">
        <f>MIN((IFERROR($D78-SUM($E78:AL78),0)),(IFERROR(AM$4-SUM(AM$5:AM77),0)))</f>
        <v>0</v>
      </c>
      <c r="AO78" s="3">
        <f>MIN((IFERROR($D78-SUM($E78:AM78),0)),(IFERROR(AN$4-SUM(AN$5:AN77),0)))</f>
        <v>0</v>
      </c>
      <c r="AP78" s="3">
        <f>MIN((IFERROR($D78-SUM($E78:AN78),0)),(IFERROR(AO$4-SUM(AO$5:AO77),0)))</f>
        <v>0</v>
      </c>
      <c r="AQ78" s="3">
        <f>MIN((IFERROR($D78-SUM($E78:AO78),0)),(IFERROR(AP$4-SUM(AP$5:AP77),0)))</f>
        <v>0</v>
      </c>
      <c r="AR78" s="3">
        <f>MIN((IFERROR($D78-SUM($E78:AP78),0)),(IFERROR(AQ$4-SUM(AQ$5:AQ77),0)))</f>
        <v>0</v>
      </c>
      <c r="AS78" s="3">
        <f>MIN((IFERROR($D78-SUM($E78:AQ78),0)),(IFERROR(AR$4-SUM(AR$5:AR77),0)))</f>
        <v>0</v>
      </c>
      <c r="AT78" s="3">
        <f>MIN((IFERROR($D78-SUM($E78:AR78),0)),(IFERROR(AS$4-SUM(AS$5:AS77),0)))</f>
        <v>0</v>
      </c>
      <c r="AU78" s="3">
        <f>MIN((IFERROR($D78-SUM($E78:AS78),0)),(IFERROR(AT$4-SUM(AT$5:AT77),0)))</f>
        <v>0</v>
      </c>
      <c r="AV78" s="3">
        <f>MIN((IFERROR($D78-SUM($E78:AT78),0)),(IFERROR(AU$4-SUM(AU$5:AU77),0)))</f>
        <v>0</v>
      </c>
      <c r="AW78" s="3">
        <f>MIN((IFERROR($D78-SUM($E78:AU78),0)),(IFERROR(AV$4-SUM(AV$5:AV77),0)))</f>
        <v>0</v>
      </c>
      <c r="AX78" s="3">
        <f>MIN((IFERROR($D78-SUM($E78:AV78),0)),(IFERROR(AW$4-SUM(AW$5:AW77),0)))</f>
        <v>0</v>
      </c>
      <c r="AY78" s="3">
        <f>MIN((IFERROR($D78-SUM($E78:AW78),0)),(IFERROR(AX$4-SUM(AX$5:AX77),0)))</f>
        <v>0</v>
      </c>
      <c r="AZ78" s="3">
        <f>MIN((IFERROR($D78-SUM($E78:AX78),0)),(IFERROR(AY$4-SUM(AY$5:AY77),0)))</f>
        <v>0</v>
      </c>
      <c r="BA78" s="3">
        <f>MIN((IFERROR($D78-SUM($E78:AY78),0)),(IFERROR(AZ$4-SUM(AZ$5:AZ77),0)))</f>
        <v>0</v>
      </c>
      <c r="BB78" s="3">
        <f>MIN((IFERROR($D78-SUM($E78:AZ78),0)),(IFERROR(BA$4-SUM(BA$5:BA77),0)))</f>
        <v>0</v>
      </c>
      <c r="BC78" s="3">
        <f>MIN((IFERROR($D78-SUM($E78:BA78),0)),(IFERROR(BB$4-SUM(BB$5:BB77),0)))</f>
        <v>0</v>
      </c>
      <c r="BD78" s="3">
        <f>MIN((IFERROR($D78-SUM($E78:BB78),0)),(IFERROR(BC$4-SUM(BC$5:BC77),0)))</f>
        <v>0</v>
      </c>
      <c r="BE78" s="3">
        <f>MIN((IFERROR($D78-SUM($E78:BC78),0)),(IFERROR(BD$4-SUM(BD$5:BD77),0)))</f>
        <v>0</v>
      </c>
      <c r="BF78" s="3">
        <f>MIN((IFERROR($D78-SUM($E78:BD78),0)),(IFERROR(BE$4-SUM(BE$5:BE77),0)))</f>
        <v>0</v>
      </c>
      <c r="BG78" s="3">
        <f>MIN((IFERROR($D78-SUM($E78:BE78),0)),(IFERROR(BF$4-SUM(BF$5:BF77),0)))</f>
        <v>0</v>
      </c>
      <c r="BH78" s="3">
        <f>MIN((IFERROR($D78-SUM($E78:BF78),0)),(IFERROR(BG$4-SUM(BG$5:BG77),0)))</f>
        <v>0</v>
      </c>
      <c r="BI78" s="3">
        <f>MIN((IFERROR($D78-SUM($E78:BG78),0)),(IFERROR(BH$4-SUM(BH$5:BH77),0)))</f>
        <v>0</v>
      </c>
      <c r="BJ78" s="3">
        <f>MIN((IFERROR($D78-SUM($E78:BH78),0)),(IFERROR(BI$4-SUM(BI$5:BI77),0)))</f>
        <v>0</v>
      </c>
      <c r="BK78" s="3">
        <f>MIN((IFERROR($D78-SUM($E78:BI78),0)),(IFERROR(BJ$4-SUM(BJ$5:BJ77),0)))</f>
        <v>0</v>
      </c>
      <c r="BL78" s="3">
        <f>MIN((IFERROR($D78-SUM($E78:BJ78),0)),(IFERROR(BK$4-SUM(BK$5:BK77),0)))</f>
        <v>0</v>
      </c>
      <c r="BM78" s="3">
        <f>MIN((IFERROR($D78-SUM($E78:BK78),0)),(IFERROR(BL$4-SUM(BL$5:BL77),0)))</f>
        <v>0</v>
      </c>
      <c r="BN78" s="3">
        <f>MIN((IFERROR($D78-SUM($E78:BL78),0)),(IFERROR(BM$4-SUM(BM$5:BM77),0)))</f>
        <v>0</v>
      </c>
      <c r="BO78" s="3">
        <f>MIN((IFERROR($D78-SUM($E78:BM78),0)),(IFERROR(BN$4-SUM(BN$5:BN77),0)))</f>
        <v>0</v>
      </c>
      <c r="BP78" s="3">
        <f>MIN((IFERROR($D78-SUM($E78:BN78),0)),(IFERROR(BO$4-SUM(BO$5:BO77),0)))</f>
        <v>0</v>
      </c>
      <c r="BQ78" s="3">
        <f>MIN((IFERROR($D78-SUM($E78:BO78),0)),(IFERROR(BP$4-SUM(BP$5:BP77),0)))</f>
        <v>0</v>
      </c>
      <c r="BR78" s="3">
        <f>MIN((IFERROR($D78-SUM($E78:BP78),0)),(IFERROR(BQ$4-SUM(BQ$5:BQ77),0)))</f>
        <v>0</v>
      </c>
      <c r="BS78" s="3">
        <f>MIN((IFERROR($D78-SUM($E78:BQ78),0)),(IFERROR(BR$4-SUM(BR$5:BR77),0)))</f>
        <v>0</v>
      </c>
      <c r="BT78" s="3">
        <f>MIN((IFERROR($D78-SUM($E78:BR78),0)),(IFERROR(BS$4-SUM(BS$5:BS77),0)))</f>
        <v>0</v>
      </c>
      <c r="BU78" s="3">
        <f>MIN((IFERROR($D78-SUM($E78:BS78),0)),(IFERROR(BT$4-SUM(BT$5:BT77),0)))</f>
        <v>0</v>
      </c>
      <c r="BV78" s="3">
        <f>MIN((IFERROR($D78-SUM($E78:BT78),0)),(IFERROR(BU$4-SUM(BU$5:BU77),0)))</f>
        <v>0</v>
      </c>
      <c r="BW78" s="3">
        <f>MIN((IFERROR($D78-SUM($E78:BU78),0)),(IFERROR(BV$4-SUM(BV$5:BV77),0)))</f>
        <v>0</v>
      </c>
      <c r="BX78" s="3">
        <f>MIN((IFERROR($D78-SUM($E78:BV78),0)),(IFERROR(BW$4-SUM(BW$5:BW77),0)))</f>
        <v>0</v>
      </c>
      <c r="BY78" s="3">
        <f>MIN((IFERROR($D78-SUM($E78:BW78),0)),(IFERROR(BX$4-SUM(BX$5:BX77),0)))</f>
        <v>0</v>
      </c>
      <c r="BZ78" s="3">
        <f>MIN((IFERROR($D78-SUM($E78:BX78),0)),(IFERROR(BY$4-SUM(BY$5:BY77),0)))</f>
        <v>0</v>
      </c>
      <c r="CA78" s="3">
        <f>MIN((IFERROR($D78-SUM($E78:BY78),0)),(IFERROR(BZ$4-SUM(BZ$5:BZ77),0)))</f>
        <v>0</v>
      </c>
      <c r="CB78" s="3">
        <f>MIN((IFERROR($D78-SUM($E78:BZ78),0)),(IFERROR(CA$4-SUM(CA$5:CA77),0)))</f>
        <v>0</v>
      </c>
      <c r="CC78" s="3">
        <f>MIN((IFERROR($D78-SUM($E78:CA78),0)),(IFERROR(CB$4-SUM(CB$5:CB77),0)))</f>
        <v>0</v>
      </c>
      <c r="CD78" s="3">
        <f>MIN((IFERROR($D78-SUM($E78:CB78),0)),(IFERROR(CC$4-SUM(CC$5:CC77),0)))</f>
        <v>0</v>
      </c>
      <c r="CE78" s="3">
        <f>MIN((IFERROR($D78-SUM($E78:CC78),0)),(IFERROR(CD$4-SUM(CD$5:CD77),0)))</f>
        <v>0</v>
      </c>
      <c r="CF78" s="3">
        <f>MIN((IFERROR($D78-SUM($E78:CD78),0)),(IFERROR(CE$4-SUM(CE$5:CE77),0)))</f>
        <v>0</v>
      </c>
      <c r="CG78" s="3">
        <f>MIN((IFERROR($D78-SUM($E78:CE78),0)),(IFERROR(CF$4-SUM(CF$5:CF77),0)))</f>
        <v>0</v>
      </c>
      <c r="CH78" s="3">
        <f>MIN((IFERROR($D78-SUM($E78:CF78),0)),(IFERROR(CG$4-SUM(CG$5:CG77),0)))</f>
        <v>0</v>
      </c>
      <c r="CI78" s="3">
        <f>MIN((IFERROR($D78-SUM($E78:CG78),0)),(IFERROR(CH$4-SUM(CH$5:CH77),0)))</f>
        <v>0</v>
      </c>
      <c r="CJ78" s="3">
        <f>MIN((IFERROR($D78-SUM($E78:CH78),0)),(IFERROR(CI$4-SUM(CI$5:CI77),0)))</f>
        <v>0</v>
      </c>
      <c r="CK78" s="3">
        <f>MIN((IFERROR($D78-SUM($E78:CI78),0)),(IFERROR(CJ$4-SUM(CJ$5:CJ77),0)))</f>
        <v>0</v>
      </c>
      <c r="CL78" s="3">
        <f>MIN((IFERROR($D78-SUM($E78:CJ78),0)),(IFERROR(CK$4-SUM(CK$5:CK77),0)))</f>
        <v>0</v>
      </c>
      <c r="CM78" s="3">
        <f>MIN((IFERROR($D78-SUM($E78:CK78),0)),(IFERROR(CL$4-SUM(CL$5:CL77),0)))</f>
        <v>0</v>
      </c>
      <c r="CN78" s="3">
        <f>MIN((IFERROR($D78-SUM($E78:CL78),0)),(IFERROR(CM$4-SUM(CM$5:CM77),0)))</f>
        <v>0</v>
      </c>
      <c r="CO78" s="3">
        <f>MIN((IFERROR($D78-SUM($E78:CM78),0)),(IFERROR(CN$4-SUM(CN$5:CN77),0)))</f>
        <v>0</v>
      </c>
      <c r="CP78" s="3">
        <f>MIN((IFERROR($D78-SUM($E78:CN78),0)),(IFERROR(CO$4-SUM(CO$5:CO77),0)))</f>
        <v>0</v>
      </c>
      <c r="CQ78" s="3">
        <f>MIN((IFERROR($D78-SUM($E78:CO78),0)),(IFERROR(CP$4-SUM(CP$5:CP77),0)))</f>
        <v>0</v>
      </c>
      <c r="CR78" s="3">
        <f>MIN((IFERROR($D78-SUM($E78:CP78),0)),(IFERROR(CQ$4-SUM(CQ$5:CQ77),0)))</f>
        <v>0</v>
      </c>
      <c r="CS78" s="3">
        <f>MIN((IFERROR($D78-SUM($E78:CQ78),0)),(IFERROR(CR$4-SUM(CR$5:CR77),0)))</f>
        <v>0</v>
      </c>
      <c r="CT78" s="3">
        <f>MIN((IFERROR($D78-SUM($E78:CR78),0)),(IFERROR(CS$4-SUM(CS$5:CS77),0)))</f>
        <v>0</v>
      </c>
      <c r="CU78" s="3">
        <f>MIN((IFERROR($D78-SUM($E78:CS78),0)),(IFERROR(CT$4-SUM(CT$5:CT77),0)))</f>
        <v>0</v>
      </c>
      <c r="CV78" s="3">
        <f>MIN((IFERROR($D78-SUM($E78:CT78),0)),(IFERROR(CU$4-SUM(CU$5:CU77),0)))</f>
        <v>0</v>
      </c>
      <c r="CW78" s="3">
        <f>MIN((IFERROR($D78-SUM($E78:CU78),0)),(IFERROR(CV$4-SUM(CV$5:CV77),0)))</f>
        <v>0</v>
      </c>
      <c r="CX78" s="3">
        <f>MIN((IFERROR($D78-SUM($E78:CV78),0)),(IFERROR(CW$4-SUM(CW$5:CW77),0)))</f>
        <v>0</v>
      </c>
      <c r="CY78" s="3">
        <f>MIN((IFERROR($D78-SUM($E78:CW78),0)),(IFERROR(CX$4-SUM(CX$5:CX77),0)))</f>
        <v>0</v>
      </c>
      <c r="CZ78" s="3">
        <f>MIN((IFERROR($D78-SUM($E78:CX78),0)),(IFERROR(CY$4-SUM(CY$5:CY77),0)))</f>
        <v>0</v>
      </c>
      <c r="DA78" s="3">
        <f>MIN((IFERROR($D78-SUM($E78:CY78),0)),(IFERROR(CZ$4-SUM(CZ$5:CZ77),0)))</f>
        <v>0</v>
      </c>
    </row>
    <row r="79" spans="1:105" x14ac:dyDescent="0.25">
      <c r="A79" s="2">
        <f>ROW()-ROW(FIFO[[#Headers],[Ind]])</f>
        <v>74</v>
      </c>
      <c r="B79" s="10" t="str">
        <f t="array" ref="B79">IFERROR(INDEX(Register[Batch],SMALL(IF(Register[IN Token]=Token,Register[Batch],""),FIFO[[#This Row],[Ind]])),"")</f>
        <v/>
      </c>
      <c r="C79" s="50" t="str">
        <f>IFERROR(VLOOKUP(FIFO[[#This Row],[Batch]],Register[],9),"")</f>
        <v/>
      </c>
      <c r="D79" s="11" t="str">
        <f>IF(FIFO[[#This Row],[Batch]]&lt;&gt;"",IFERROR(VLOOKUP(FIFO[[#This Row],[Batch]],Register[],5),""),"")</f>
        <v/>
      </c>
      <c r="F79" s="3">
        <f>MIN((IFERROR($D79-SUM($E79:E79),0)),(IFERROR(F$4-SUM(F$5:F78),0)))</f>
        <v>0</v>
      </c>
      <c r="G79" s="3">
        <f>MIN((IFERROR($D79-SUM($E79:F79),0)),(IFERROR(G$4-SUM(G$5:G78),0)))</f>
        <v>0</v>
      </c>
      <c r="H79" s="3">
        <f>MIN((IFERROR($D79-SUM($E79:G79),0)),(IFERROR(H$4-SUM(H$5:H78),0)))</f>
        <v>0</v>
      </c>
      <c r="I79" s="3">
        <f>MIN((IFERROR($D79-SUM($E79:H79),0)),(IFERROR(I$4-SUM(I$5:I78),0)))</f>
        <v>0</v>
      </c>
      <c r="J79" s="3">
        <f>MIN((IFERROR($D79-SUM($E79:I79),0)),(IFERROR(J$4-SUM(J$5:J78),0)))</f>
        <v>0</v>
      </c>
      <c r="K79" s="3">
        <f>MIN((IFERROR($D79-SUM($E79:J79),0)),(IFERROR(K$4-SUM(K$5:K78),0)))</f>
        <v>0</v>
      </c>
      <c r="L79" s="3">
        <f>MIN((IFERROR($D79-SUM($E79:K79),0)),(IFERROR(L$4-SUM(L$5:L78),0)))</f>
        <v>0</v>
      </c>
      <c r="M79" s="3">
        <f>MIN((IFERROR($D79-SUM($E79:L79),0)),(IFERROR(M$4-SUM(M$5:M78),0)))</f>
        <v>0</v>
      </c>
      <c r="N79" s="3">
        <f>MIN((IFERROR($D79-SUM($E79:L79),0)),(IFERROR(M$4-SUM(M$5:M78),0)))</f>
        <v>0</v>
      </c>
      <c r="O79" s="3">
        <f>MIN((IFERROR($D79-SUM($E79:M79),0)),(IFERROR(N$4-SUM(N$5:N78),0)))</f>
        <v>0</v>
      </c>
      <c r="P79" s="3">
        <f>MIN((IFERROR($D79-SUM($E79:N79),0)),(IFERROR(O$4-SUM(O$5:O78),0)))</f>
        <v>0</v>
      </c>
      <c r="Q79" s="3">
        <f>MIN((IFERROR($D79-SUM($E79:O79),0)),(IFERROR(P$4-SUM(P$5:P78),0)))</f>
        <v>0</v>
      </c>
      <c r="R79" s="3">
        <f>MIN((IFERROR($D79-SUM($E79:P79),0)),(IFERROR(Q$4-SUM(Q$5:Q78),0)))</f>
        <v>0</v>
      </c>
      <c r="S79" s="3">
        <f>MIN((IFERROR($D79-SUM($E79:Q79),0)),(IFERROR(R$4-SUM(R$5:R78),0)))</f>
        <v>0</v>
      </c>
      <c r="T79" s="3">
        <f>MIN((IFERROR($D79-SUM($E79:R79),0)),(IFERROR(S$4-SUM(S$5:S78),0)))</f>
        <v>0</v>
      </c>
      <c r="U79" s="3">
        <f>MIN((IFERROR($D79-SUM($E79:S79),0)),(IFERROR(T$4-SUM(T$5:T78),0)))</f>
        <v>0</v>
      </c>
      <c r="V79" s="3">
        <f>MIN((IFERROR($D79-SUM($E79:T79),0)),(IFERROR(U$4-SUM(U$5:U78),0)))</f>
        <v>0</v>
      </c>
      <c r="W79" s="3">
        <f>MIN((IFERROR($D79-SUM($E79:U79),0)),(IFERROR(V$4-SUM(V$5:V78),0)))</f>
        <v>0</v>
      </c>
      <c r="X79" s="3">
        <f>MIN((IFERROR($D79-SUM($E79:V79),0)),(IFERROR(W$4-SUM(W$5:W78),0)))</f>
        <v>0</v>
      </c>
      <c r="Y79" s="3">
        <f>MIN((IFERROR($D79-SUM($E79:W79),0)),(IFERROR(X$4-SUM(X$5:X78),0)))</f>
        <v>0</v>
      </c>
      <c r="Z79" s="3">
        <f>MIN((IFERROR($D79-SUM($E79:X79),0)),(IFERROR(Y$4-SUM(Y$5:Y78),0)))</f>
        <v>0</v>
      </c>
      <c r="AA79" s="3">
        <f>MIN((IFERROR($D79-SUM($E79:Y79),0)),(IFERROR(Z$4-SUM(Z$5:Z78),0)))</f>
        <v>0</v>
      </c>
      <c r="AB79" s="3">
        <f>MIN((IFERROR($D79-SUM($E79:Z79),0)),(IFERROR(AA$4-SUM(AA$5:AA78),0)))</f>
        <v>0</v>
      </c>
      <c r="AC79" s="3">
        <f>MIN((IFERROR($D79-SUM($E79:AA79),0)),(IFERROR(AB$4-SUM(AB$5:AB78),0)))</f>
        <v>0</v>
      </c>
      <c r="AD79" s="3">
        <f>MIN((IFERROR($D79-SUM($E79:AB79),0)),(IFERROR(AC$4-SUM(AC$5:AC78),0)))</f>
        <v>0</v>
      </c>
      <c r="AE79" s="3">
        <f>MIN((IFERROR($D79-SUM($E79:AC79),0)),(IFERROR(AD$4-SUM(AD$5:AD78),0)))</f>
        <v>0</v>
      </c>
      <c r="AF79" s="3">
        <f>MIN((IFERROR($D79-SUM($E79:AD79),0)),(IFERROR(AE$4-SUM(AE$5:AE78),0)))</f>
        <v>0</v>
      </c>
      <c r="AG79" s="3">
        <f>MIN((IFERROR($D79-SUM($E79:AE79),0)),(IFERROR(AF$4-SUM(AF$5:AF78),0)))</f>
        <v>0</v>
      </c>
      <c r="AH79" s="3">
        <f>MIN((IFERROR($D79-SUM($E79:AF79),0)),(IFERROR(AG$4-SUM(AG$5:AG78),0)))</f>
        <v>0</v>
      </c>
      <c r="AI79" s="3">
        <f>MIN((IFERROR($D79-SUM($E79:AG79),0)),(IFERROR(AH$4-SUM(AH$5:AH78),0)))</f>
        <v>0</v>
      </c>
      <c r="AJ79" s="3">
        <f>MIN((IFERROR($D79-SUM($E79:AH79),0)),(IFERROR(AI$4-SUM(AI$5:AI78),0)))</f>
        <v>0</v>
      </c>
      <c r="AK79" s="3">
        <f>MIN((IFERROR($D79-SUM($E79:AI79),0)),(IFERROR(AJ$4-SUM(AJ$5:AJ78),0)))</f>
        <v>0</v>
      </c>
      <c r="AL79" s="3">
        <f>MIN((IFERROR($D79-SUM($E79:AJ79),0)),(IFERROR(AK$4-SUM(AK$5:AK78),0)))</f>
        <v>0</v>
      </c>
      <c r="AM79" s="3">
        <f>MIN((IFERROR($D79-SUM($E79:AK79),0)),(IFERROR(AL$4-SUM(AL$5:AL78),0)))</f>
        <v>0</v>
      </c>
      <c r="AN79" s="3">
        <f>MIN((IFERROR($D79-SUM($E79:AL79),0)),(IFERROR(AM$4-SUM(AM$5:AM78),0)))</f>
        <v>0</v>
      </c>
      <c r="AO79" s="3">
        <f>MIN((IFERROR($D79-SUM($E79:AM79),0)),(IFERROR(AN$4-SUM(AN$5:AN78),0)))</f>
        <v>0</v>
      </c>
      <c r="AP79" s="3">
        <f>MIN((IFERROR($D79-SUM($E79:AN79),0)),(IFERROR(AO$4-SUM(AO$5:AO78),0)))</f>
        <v>0</v>
      </c>
      <c r="AQ79" s="3">
        <f>MIN((IFERROR($D79-SUM($E79:AO79),0)),(IFERROR(AP$4-SUM(AP$5:AP78),0)))</f>
        <v>0</v>
      </c>
      <c r="AR79" s="3">
        <f>MIN((IFERROR($D79-SUM($E79:AP79),0)),(IFERROR(AQ$4-SUM(AQ$5:AQ78),0)))</f>
        <v>0</v>
      </c>
      <c r="AS79" s="3">
        <f>MIN((IFERROR($D79-SUM($E79:AQ79),0)),(IFERROR(AR$4-SUM(AR$5:AR78),0)))</f>
        <v>0</v>
      </c>
      <c r="AT79" s="3">
        <f>MIN((IFERROR($D79-SUM($E79:AR79),0)),(IFERROR(AS$4-SUM(AS$5:AS78),0)))</f>
        <v>0</v>
      </c>
      <c r="AU79" s="3">
        <f>MIN((IFERROR($D79-SUM($E79:AS79),0)),(IFERROR(AT$4-SUM(AT$5:AT78),0)))</f>
        <v>0</v>
      </c>
      <c r="AV79" s="3">
        <f>MIN((IFERROR($D79-SUM($E79:AT79),0)),(IFERROR(AU$4-SUM(AU$5:AU78),0)))</f>
        <v>0</v>
      </c>
      <c r="AW79" s="3">
        <f>MIN((IFERROR($D79-SUM($E79:AU79),0)),(IFERROR(AV$4-SUM(AV$5:AV78),0)))</f>
        <v>0</v>
      </c>
      <c r="AX79" s="3">
        <f>MIN((IFERROR($D79-SUM($E79:AV79),0)),(IFERROR(AW$4-SUM(AW$5:AW78),0)))</f>
        <v>0</v>
      </c>
      <c r="AY79" s="3">
        <f>MIN((IFERROR($D79-SUM($E79:AW79),0)),(IFERROR(AX$4-SUM(AX$5:AX78),0)))</f>
        <v>0</v>
      </c>
      <c r="AZ79" s="3">
        <f>MIN((IFERROR($D79-SUM($E79:AX79),0)),(IFERROR(AY$4-SUM(AY$5:AY78),0)))</f>
        <v>0</v>
      </c>
      <c r="BA79" s="3">
        <f>MIN((IFERROR($D79-SUM($E79:AY79),0)),(IFERROR(AZ$4-SUM(AZ$5:AZ78),0)))</f>
        <v>0</v>
      </c>
      <c r="BB79" s="3">
        <f>MIN((IFERROR($D79-SUM($E79:AZ79),0)),(IFERROR(BA$4-SUM(BA$5:BA78),0)))</f>
        <v>0</v>
      </c>
      <c r="BC79" s="3">
        <f>MIN((IFERROR($D79-SUM($E79:BA79),0)),(IFERROR(BB$4-SUM(BB$5:BB78),0)))</f>
        <v>0</v>
      </c>
      <c r="BD79" s="3">
        <f>MIN((IFERROR($D79-SUM($E79:BB79),0)),(IFERROR(BC$4-SUM(BC$5:BC78),0)))</f>
        <v>0</v>
      </c>
      <c r="BE79" s="3">
        <f>MIN((IFERROR($D79-SUM($E79:BC79),0)),(IFERROR(BD$4-SUM(BD$5:BD78),0)))</f>
        <v>0</v>
      </c>
      <c r="BF79" s="3">
        <f>MIN((IFERROR($D79-SUM($E79:BD79),0)),(IFERROR(BE$4-SUM(BE$5:BE78),0)))</f>
        <v>0</v>
      </c>
      <c r="BG79" s="3">
        <f>MIN((IFERROR($D79-SUM($E79:BE79),0)),(IFERROR(BF$4-SUM(BF$5:BF78),0)))</f>
        <v>0</v>
      </c>
      <c r="BH79" s="3">
        <f>MIN((IFERROR($D79-SUM($E79:BF79),0)),(IFERROR(BG$4-SUM(BG$5:BG78),0)))</f>
        <v>0</v>
      </c>
      <c r="BI79" s="3">
        <f>MIN((IFERROR($D79-SUM($E79:BG79),0)),(IFERROR(BH$4-SUM(BH$5:BH78),0)))</f>
        <v>0</v>
      </c>
      <c r="BJ79" s="3">
        <f>MIN((IFERROR($D79-SUM($E79:BH79),0)),(IFERROR(BI$4-SUM(BI$5:BI78),0)))</f>
        <v>0</v>
      </c>
      <c r="BK79" s="3">
        <f>MIN((IFERROR($D79-SUM($E79:BI79),0)),(IFERROR(BJ$4-SUM(BJ$5:BJ78),0)))</f>
        <v>0</v>
      </c>
      <c r="BL79" s="3">
        <f>MIN((IFERROR($D79-SUM($E79:BJ79),0)),(IFERROR(BK$4-SUM(BK$5:BK78),0)))</f>
        <v>0</v>
      </c>
      <c r="BM79" s="3">
        <f>MIN((IFERROR($D79-SUM($E79:BK79),0)),(IFERROR(BL$4-SUM(BL$5:BL78),0)))</f>
        <v>0</v>
      </c>
      <c r="BN79" s="3">
        <f>MIN((IFERROR($D79-SUM($E79:BL79),0)),(IFERROR(BM$4-SUM(BM$5:BM78),0)))</f>
        <v>0</v>
      </c>
      <c r="BO79" s="3">
        <f>MIN((IFERROR($D79-SUM($E79:BM79),0)),(IFERROR(BN$4-SUM(BN$5:BN78),0)))</f>
        <v>0</v>
      </c>
      <c r="BP79" s="3">
        <f>MIN((IFERROR($D79-SUM($E79:BN79),0)),(IFERROR(BO$4-SUM(BO$5:BO78),0)))</f>
        <v>0</v>
      </c>
      <c r="BQ79" s="3">
        <f>MIN((IFERROR($D79-SUM($E79:BO79),0)),(IFERROR(BP$4-SUM(BP$5:BP78),0)))</f>
        <v>0</v>
      </c>
      <c r="BR79" s="3">
        <f>MIN((IFERROR($D79-SUM($E79:BP79),0)),(IFERROR(BQ$4-SUM(BQ$5:BQ78),0)))</f>
        <v>0</v>
      </c>
      <c r="BS79" s="3">
        <f>MIN((IFERROR($D79-SUM($E79:BQ79),0)),(IFERROR(BR$4-SUM(BR$5:BR78),0)))</f>
        <v>0</v>
      </c>
      <c r="BT79" s="3">
        <f>MIN((IFERROR($D79-SUM($E79:BR79),0)),(IFERROR(BS$4-SUM(BS$5:BS78),0)))</f>
        <v>0</v>
      </c>
      <c r="BU79" s="3">
        <f>MIN((IFERROR($D79-SUM($E79:BS79),0)),(IFERROR(BT$4-SUM(BT$5:BT78),0)))</f>
        <v>0</v>
      </c>
      <c r="BV79" s="3">
        <f>MIN((IFERROR($D79-SUM($E79:BT79),0)),(IFERROR(BU$4-SUM(BU$5:BU78),0)))</f>
        <v>0</v>
      </c>
      <c r="BW79" s="3">
        <f>MIN((IFERROR($D79-SUM($E79:BU79),0)),(IFERROR(BV$4-SUM(BV$5:BV78),0)))</f>
        <v>0</v>
      </c>
      <c r="BX79" s="3">
        <f>MIN((IFERROR($D79-SUM($E79:BV79),0)),(IFERROR(BW$4-SUM(BW$5:BW78),0)))</f>
        <v>0</v>
      </c>
      <c r="BY79" s="3">
        <f>MIN((IFERROR($D79-SUM($E79:BW79),0)),(IFERROR(BX$4-SUM(BX$5:BX78),0)))</f>
        <v>0</v>
      </c>
      <c r="BZ79" s="3">
        <f>MIN((IFERROR($D79-SUM($E79:BX79),0)),(IFERROR(BY$4-SUM(BY$5:BY78),0)))</f>
        <v>0</v>
      </c>
      <c r="CA79" s="3">
        <f>MIN((IFERROR($D79-SUM($E79:BY79),0)),(IFERROR(BZ$4-SUM(BZ$5:BZ78),0)))</f>
        <v>0</v>
      </c>
      <c r="CB79" s="3">
        <f>MIN((IFERROR($D79-SUM($E79:BZ79),0)),(IFERROR(CA$4-SUM(CA$5:CA78),0)))</f>
        <v>0</v>
      </c>
      <c r="CC79" s="3">
        <f>MIN((IFERROR($D79-SUM($E79:CA79),0)),(IFERROR(CB$4-SUM(CB$5:CB78),0)))</f>
        <v>0</v>
      </c>
      <c r="CD79" s="3">
        <f>MIN((IFERROR($D79-SUM($E79:CB79),0)),(IFERROR(CC$4-SUM(CC$5:CC78),0)))</f>
        <v>0</v>
      </c>
      <c r="CE79" s="3">
        <f>MIN((IFERROR($D79-SUM($E79:CC79),0)),(IFERROR(CD$4-SUM(CD$5:CD78),0)))</f>
        <v>0</v>
      </c>
      <c r="CF79" s="3">
        <f>MIN((IFERROR($D79-SUM($E79:CD79),0)),(IFERROR(CE$4-SUM(CE$5:CE78),0)))</f>
        <v>0</v>
      </c>
      <c r="CG79" s="3">
        <f>MIN((IFERROR($D79-SUM($E79:CE79),0)),(IFERROR(CF$4-SUM(CF$5:CF78),0)))</f>
        <v>0</v>
      </c>
      <c r="CH79" s="3">
        <f>MIN((IFERROR($D79-SUM($E79:CF79),0)),(IFERROR(CG$4-SUM(CG$5:CG78),0)))</f>
        <v>0</v>
      </c>
      <c r="CI79" s="3">
        <f>MIN((IFERROR($D79-SUM($E79:CG79),0)),(IFERROR(CH$4-SUM(CH$5:CH78),0)))</f>
        <v>0</v>
      </c>
      <c r="CJ79" s="3">
        <f>MIN((IFERROR($D79-SUM($E79:CH79),0)),(IFERROR(CI$4-SUM(CI$5:CI78),0)))</f>
        <v>0</v>
      </c>
      <c r="CK79" s="3">
        <f>MIN((IFERROR($D79-SUM($E79:CI79),0)),(IFERROR(CJ$4-SUM(CJ$5:CJ78),0)))</f>
        <v>0</v>
      </c>
      <c r="CL79" s="3">
        <f>MIN((IFERROR($D79-SUM($E79:CJ79),0)),(IFERROR(CK$4-SUM(CK$5:CK78),0)))</f>
        <v>0</v>
      </c>
      <c r="CM79" s="3">
        <f>MIN((IFERROR($D79-SUM($E79:CK79),0)),(IFERROR(CL$4-SUM(CL$5:CL78),0)))</f>
        <v>0</v>
      </c>
      <c r="CN79" s="3">
        <f>MIN((IFERROR($D79-SUM($E79:CL79),0)),(IFERROR(CM$4-SUM(CM$5:CM78),0)))</f>
        <v>0</v>
      </c>
      <c r="CO79" s="3">
        <f>MIN((IFERROR($D79-SUM($E79:CM79),0)),(IFERROR(CN$4-SUM(CN$5:CN78),0)))</f>
        <v>0</v>
      </c>
      <c r="CP79" s="3">
        <f>MIN((IFERROR($D79-SUM($E79:CN79),0)),(IFERROR(CO$4-SUM(CO$5:CO78),0)))</f>
        <v>0</v>
      </c>
      <c r="CQ79" s="3">
        <f>MIN((IFERROR($D79-SUM($E79:CO79),0)),(IFERROR(CP$4-SUM(CP$5:CP78),0)))</f>
        <v>0</v>
      </c>
      <c r="CR79" s="3">
        <f>MIN((IFERROR($D79-SUM($E79:CP79),0)),(IFERROR(CQ$4-SUM(CQ$5:CQ78),0)))</f>
        <v>0</v>
      </c>
      <c r="CS79" s="3">
        <f>MIN((IFERROR($D79-SUM($E79:CQ79),0)),(IFERROR(CR$4-SUM(CR$5:CR78),0)))</f>
        <v>0</v>
      </c>
      <c r="CT79" s="3">
        <f>MIN((IFERROR($D79-SUM($E79:CR79),0)),(IFERROR(CS$4-SUM(CS$5:CS78),0)))</f>
        <v>0</v>
      </c>
      <c r="CU79" s="3">
        <f>MIN((IFERROR($D79-SUM($E79:CS79),0)),(IFERROR(CT$4-SUM(CT$5:CT78),0)))</f>
        <v>0</v>
      </c>
      <c r="CV79" s="3">
        <f>MIN((IFERROR($D79-SUM($E79:CT79),0)),(IFERROR(CU$4-SUM(CU$5:CU78),0)))</f>
        <v>0</v>
      </c>
      <c r="CW79" s="3">
        <f>MIN((IFERROR($D79-SUM($E79:CU79),0)),(IFERROR(CV$4-SUM(CV$5:CV78),0)))</f>
        <v>0</v>
      </c>
      <c r="CX79" s="3">
        <f>MIN((IFERROR($D79-SUM($E79:CV79),0)),(IFERROR(CW$4-SUM(CW$5:CW78),0)))</f>
        <v>0</v>
      </c>
      <c r="CY79" s="3">
        <f>MIN((IFERROR($D79-SUM($E79:CW79),0)),(IFERROR(CX$4-SUM(CX$5:CX78),0)))</f>
        <v>0</v>
      </c>
      <c r="CZ79" s="3">
        <f>MIN((IFERROR($D79-SUM($E79:CX79),0)),(IFERROR(CY$4-SUM(CY$5:CY78),0)))</f>
        <v>0</v>
      </c>
      <c r="DA79" s="3">
        <f>MIN((IFERROR($D79-SUM($E79:CY79),0)),(IFERROR(CZ$4-SUM(CZ$5:CZ78),0)))</f>
        <v>0</v>
      </c>
    </row>
    <row r="80" spans="1:105" x14ac:dyDescent="0.25">
      <c r="A80" s="2">
        <f>ROW()-ROW(FIFO[[#Headers],[Ind]])</f>
        <v>75</v>
      </c>
      <c r="B80" s="10" t="str">
        <f t="array" ref="B80">IFERROR(INDEX(Register[Batch],SMALL(IF(Register[IN Token]=Token,Register[Batch],""),FIFO[[#This Row],[Ind]])),"")</f>
        <v/>
      </c>
      <c r="C80" s="50" t="str">
        <f>IFERROR(VLOOKUP(FIFO[[#This Row],[Batch]],Register[],9),"")</f>
        <v/>
      </c>
      <c r="D80" s="11" t="str">
        <f>IF(FIFO[[#This Row],[Batch]]&lt;&gt;"",IFERROR(VLOOKUP(FIFO[[#This Row],[Batch]],Register[],5),""),"")</f>
        <v/>
      </c>
      <c r="F80" s="3">
        <f>MIN((IFERROR($D80-SUM($E80:E80),0)),(IFERROR(F$4-SUM(F$5:F79),0)))</f>
        <v>0</v>
      </c>
      <c r="G80" s="3">
        <f>MIN((IFERROR($D80-SUM($E80:F80),0)),(IFERROR(G$4-SUM(G$5:G79),0)))</f>
        <v>0</v>
      </c>
      <c r="H80" s="3">
        <f>MIN((IFERROR($D80-SUM($E80:G80),0)),(IFERROR(H$4-SUM(H$5:H79),0)))</f>
        <v>0</v>
      </c>
      <c r="I80" s="3">
        <f>MIN((IFERROR($D80-SUM($E80:H80),0)),(IFERROR(I$4-SUM(I$5:I79),0)))</f>
        <v>0</v>
      </c>
      <c r="J80" s="3">
        <f>MIN((IFERROR($D80-SUM($E80:I80),0)),(IFERROR(J$4-SUM(J$5:J79),0)))</f>
        <v>0</v>
      </c>
      <c r="K80" s="3">
        <f>MIN((IFERROR($D80-SUM($E80:J80),0)),(IFERROR(K$4-SUM(K$5:K79),0)))</f>
        <v>0</v>
      </c>
      <c r="L80" s="3">
        <f>MIN((IFERROR($D80-SUM($E80:K80),0)),(IFERROR(L$4-SUM(L$5:L79),0)))</f>
        <v>0</v>
      </c>
      <c r="M80" s="3">
        <f>MIN((IFERROR($D80-SUM($E80:L80),0)),(IFERROR(M$4-SUM(M$5:M79),0)))</f>
        <v>0</v>
      </c>
      <c r="N80" s="3">
        <f>MIN((IFERROR($D80-SUM($E80:L80),0)),(IFERROR(M$4-SUM(M$5:M79),0)))</f>
        <v>0</v>
      </c>
      <c r="O80" s="3">
        <f>MIN((IFERROR($D80-SUM($E80:M80),0)),(IFERROR(N$4-SUM(N$5:N79),0)))</f>
        <v>0</v>
      </c>
      <c r="P80" s="3">
        <f>MIN((IFERROR($D80-SUM($E80:N80),0)),(IFERROR(O$4-SUM(O$5:O79),0)))</f>
        <v>0</v>
      </c>
      <c r="Q80" s="3">
        <f>MIN((IFERROR($D80-SUM($E80:O80),0)),(IFERROR(P$4-SUM(P$5:P79),0)))</f>
        <v>0</v>
      </c>
      <c r="R80" s="3">
        <f>MIN((IFERROR($D80-SUM($E80:P80),0)),(IFERROR(Q$4-SUM(Q$5:Q79),0)))</f>
        <v>0</v>
      </c>
      <c r="S80" s="3">
        <f>MIN((IFERROR($D80-SUM($E80:Q80),0)),(IFERROR(R$4-SUM(R$5:R79),0)))</f>
        <v>0</v>
      </c>
      <c r="T80" s="3">
        <f>MIN((IFERROR($D80-SUM($E80:R80),0)),(IFERROR(S$4-SUM(S$5:S79),0)))</f>
        <v>0</v>
      </c>
      <c r="U80" s="3">
        <f>MIN((IFERROR($D80-SUM($E80:S80),0)),(IFERROR(T$4-SUM(T$5:T79),0)))</f>
        <v>0</v>
      </c>
      <c r="V80" s="3">
        <f>MIN((IFERROR($D80-SUM($E80:T80),0)),(IFERROR(U$4-SUM(U$5:U79),0)))</f>
        <v>0</v>
      </c>
      <c r="W80" s="3">
        <f>MIN((IFERROR($D80-SUM($E80:U80),0)),(IFERROR(V$4-SUM(V$5:V79),0)))</f>
        <v>0</v>
      </c>
      <c r="X80" s="3">
        <f>MIN((IFERROR($D80-SUM($E80:V80),0)),(IFERROR(W$4-SUM(W$5:W79),0)))</f>
        <v>0</v>
      </c>
      <c r="Y80" s="3">
        <f>MIN((IFERROR($D80-SUM($E80:W80),0)),(IFERROR(X$4-SUM(X$5:X79),0)))</f>
        <v>0</v>
      </c>
      <c r="Z80" s="3">
        <f>MIN((IFERROR($D80-SUM($E80:X80),0)),(IFERROR(Y$4-SUM(Y$5:Y79),0)))</f>
        <v>0</v>
      </c>
      <c r="AA80" s="3">
        <f>MIN((IFERROR($D80-SUM($E80:Y80),0)),(IFERROR(Z$4-SUM(Z$5:Z79),0)))</f>
        <v>0</v>
      </c>
      <c r="AB80" s="3">
        <f>MIN((IFERROR($D80-SUM($E80:Z80),0)),(IFERROR(AA$4-SUM(AA$5:AA79),0)))</f>
        <v>0</v>
      </c>
      <c r="AC80" s="3">
        <f>MIN((IFERROR($D80-SUM($E80:AA80),0)),(IFERROR(AB$4-SUM(AB$5:AB79),0)))</f>
        <v>0</v>
      </c>
      <c r="AD80" s="3">
        <f>MIN((IFERROR($D80-SUM($E80:AB80),0)),(IFERROR(AC$4-SUM(AC$5:AC79),0)))</f>
        <v>0</v>
      </c>
      <c r="AE80" s="3">
        <f>MIN((IFERROR($D80-SUM($E80:AC80),0)),(IFERROR(AD$4-SUM(AD$5:AD79),0)))</f>
        <v>0</v>
      </c>
      <c r="AF80" s="3">
        <f>MIN((IFERROR($D80-SUM($E80:AD80),0)),(IFERROR(AE$4-SUM(AE$5:AE79),0)))</f>
        <v>0</v>
      </c>
      <c r="AG80" s="3">
        <f>MIN((IFERROR($D80-SUM($E80:AE80),0)),(IFERROR(AF$4-SUM(AF$5:AF79),0)))</f>
        <v>0</v>
      </c>
      <c r="AH80" s="3">
        <f>MIN((IFERROR($D80-SUM($E80:AF80),0)),(IFERROR(AG$4-SUM(AG$5:AG79),0)))</f>
        <v>0</v>
      </c>
      <c r="AI80" s="3">
        <f>MIN((IFERROR($D80-SUM($E80:AG80),0)),(IFERROR(AH$4-SUM(AH$5:AH79),0)))</f>
        <v>0</v>
      </c>
      <c r="AJ80" s="3">
        <f>MIN((IFERROR($D80-SUM($E80:AH80),0)),(IFERROR(AI$4-SUM(AI$5:AI79),0)))</f>
        <v>0</v>
      </c>
      <c r="AK80" s="3">
        <f>MIN((IFERROR($D80-SUM($E80:AI80),0)),(IFERROR(AJ$4-SUM(AJ$5:AJ79),0)))</f>
        <v>0</v>
      </c>
      <c r="AL80" s="3">
        <f>MIN((IFERROR($D80-SUM($E80:AJ80),0)),(IFERROR(AK$4-SUM(AK$5:AK79),0)))</f>
        <v>0</v>
      </c>
      <c r="AM80" s="3">
        <f>MIN((IFERROR($D80-SUM($E80:AK80),0)),(IFERROR(AL$4-SUM(AL$5:AL79),0)))</f>
        <v>0</v>
      </c>
      <c r="AN80" s="3">
        <f>MIN((IFERROR($D80-SUM($E80:AL80),0)),(IFERROR(AM$4-SUM(AM$5:AM79),0)))</f>
        <v>0</v>
      </c>
      <c r="AO80" s="3">
        <f>MIN((IFERROR($D80-SUM($E80:AM80),0)),(IFERROR(AN$4-SUM(AN$5:AN79),0)))</f>
        <v>0</v>
      </c>
      <c r="AP80" s="3">
        <f>MIN((IFERROR($D80-SUM($E80:AN80),0)),(IFERROR(AO$4-SUM(AO$5:AO79),0)))</f>
        <v>0</v>
      </c>
      <c r="AQ80" s="3">
        <f>MIN((IFERROR($D80-SUM($E80:AO80),0)),(IFERROR(AP$4-SUM(AP$5:AP79),0)))</f>
        <v>0</v>
      </c>
      <c r="AR80" s="3">
        <f>MIN((IFERROR($D80-SUM($E80:AP80),0)),(IFERROR(AQ$4-SUM(AQ$5:AQ79),0)))</f>
        <v>0</v>
      </c>
      <c r="AS80" s="3">
        <f>MIN((IFERROR($D80-SUM($E80:AQ80),0)),(IFERROR(AR$4-SUM(AR$5:AR79),0)))</f>
        <v>0</v>
      </c>
      <c r="AT80" s="3">
        <f>MIN((IFERROR($D80-SUM($E80:AR80),0)),(IFERROR(AS$4-SUM(AS$5:AS79),0)))</f>
        <v>0</v>
      </c>
      <c r="AU80" s="3">
        <f>MIN((IFERROR($D80-SUM($E80:AS80),0)),(IFERROR(AT$4-SUM(AT$5:AT79),0)))</f>
        <v>0</v>
      </c>
      <c r="AV80" s="3">
        <f>MIN((IFERROR($D80-SUM($E80:AT80),0)),(IFERROR(AU$4-SUM(AU$5:AU79),0)))</f>
        <v>0</v>
      </c>
      <c r="AW80" s="3">
        <f>MIN((IFERROR($D80-SUM($E80:AU80),0)),(IFERROR(AV$4-SUM(AV$5:AV79),0)))</f>
        <v>0</v>
      </c>
      <c r="AX80" s="3">
        <f>MIN((IFERROR($D80-SUM($E80:AV80),0)),(IFERROR(AW$4-SUM(AW$5:AW79),0)))</f>
        <v>0</v>
      </c>
      <c r="AY80" s="3">
        <f>MIN((IFERROR($D80-SUM($E80:AW80),0)),(IFERROR(AX$4-SUM(AX$5:AX79),0)))</f>
        <v>0</v>
      </c>
      <c r="AZ80" s="3">
        <f>MIN((IFERROR($D80-SUM($E80:AX80),0)),(IFERROR(AY$4-SUM(AY$5:AY79),0)))</f>
        <v>0</v>
      </c>
      <c r="BA80" s="3">
        <f>MIN((IFERROR($D80-SUM($E80:AY80),0)),(IFERROR(AZ$4-SUM(AZ$5:AZ79),0)))</f>
        <v>0</v>
      </c>
      <c r="BB80" s="3">
        <f>MIN((IFERROR($D80-SUM($E80:AZ80),0)),(IFERROR(BA$4-SUM(BA$5:BA79),0)))</f>
        <v>0</v>
      </c>
      <c r="BC80" s="3">
        <f>MIN((IFERROR($D80-SUM($E80:BA80),0)),(IFERROR(BB$4-SUM(BB$5:BB79),0)))</f>
        <v>0</v>
      </c>
      <c r="BD80" s="3">
        <f>MIN((IFERROR($D80-SUM($E80:BB80),0)),(IFERROR(BC$4-SUM(BC$5:BC79),0)))</f>
        <v>0</v>
      </c>
      <c r="BE80" s="3">
        <f>MIN((IFERROR($D80-SUM($E80:BC80),0)),(IFERROR(BD$4-SUM(BD$5:BD79),0)))</f>
        <v>0</v>
      </c>
      <c r="BF80" s="3">
        <f>MIN((IFERROR($D80-SUM($E80:BD80),0)),(IFERROR(BE$4-SUM(BE$5:BE79),0)))</f>
        <v>0</v>
      </c>
      <c r="BG80" s="3">
        <f>MIN((IFERROR($D80-SUM($E80:BE80),0)),(IFERROR(BF$4-SUM(BF$5:BF79),0)))</f>
        <v>0</v>
      </c>
      <c r="BH80" s="3">
        <f>MIN((IFERROR($D80-SUM($E80:BF80),0)),(IFERROR(BG$4-SUM(BG$5:BG79),0)))</f>
        <v>0</v>
      </c>
      <c r="BI80" s="3">
        <f>MIN((IFERROR($D80-SUM($E80:BG80),0)),(IFERROR(BH$4-SUM(BH$5:BH79),0)))</f>
        <v>0</v>
      </c>
      <c r="BJ80" s="3">
        <f>MIN((IFERROR($D80-SUM($E80:BH80),0)),(IFERROR(BI$4-SUM(BI$5:BI79),0)))</f>
        <v>0</v>
      </c>
      <c r="BK80" s="3">
        <f>MIN((IFERROR($D80-SUM($E80:BI80),0)),(IFERROR(BJ$4-SUM(BJ$5:BJ79),0)))</f>
        <v>0</v>
      </c>
      <c r="BL80" s="3">
        <f>MIN((IFERROR($D80-SUM($E80:BJ80),0)),(IFERROR(BK$4-SUM(BK$5:BK79),0)))</f>
        <v>0</v>
      </c>
      <c r="BM80" s="3">
        <f>MIN((IFERROR($D80-SUM($E80:BK80),0)),(IFERROR(BL$4-SUM(BL$5:BL79),0)))</f>
        <v>0</v>
      </c>
      <c r="BN80" s="3">
        <f>MIN((IFERROR($D80-SUM($E80:BL80),0)),(IFERROR(BM$4-SUM(BM$5:BM79),0)))</f>
        <v>0</v>
      </c>
      <c r="BO80" s="3">
        <f>MIN((IFERROR($D80-SUM($E80:BM80),0)),(IFERROR(BN$4-SUM(BN$5:BN79),0)))</f>
        <v>0</v>
      </c>
      <c r="BP80" s="3">
        <f>MIN((IFERROR($D80-SUM($E80:BN80),0)),(IFERROR(BO$4-SUM(BO$5:BO79),0)))</f>
        <v>0</v>
      </c>
      <c r="BQ80" s="3">
        <f>MIN((IFERROR($D80-SUM($E80:BO80),0)),(IFERROR(BP$4-SUM(BP$5:BP79),0)))</f>
        <v>0</v>
      </c>
      <c r="BR80" s="3">
        <f>MIN((IFERROR($D80-SUM($E80:BP80),0)),(IFERROR(BQ$4-SUM(BQ$5:BQ79),0)))</f>
        <v>0</v>
      </c>
      <c r="BS80" s="3">
        <f>MIN((IFERROR($D80-SUM($E80:BQ80),0)),(IFERROR(BR$4-SUM(BR$5:BR79),0)))</f>
        <v>0</v>
      </c>
      <c r="BT80" s="3">
        <f>MIN((IFERROR($D80-SUM($E80:BR80),0)),(IFERROR(BS$4-SUM(BS$5:BS79),0)))</f>
        <v>0</v>
      </c>
      <c r="BU80" s="3">
        <f>MIN((IFERROR($D80-SUM($E80:BS80),0)),(IFERROR(BT$4-SUM(BT$5:BT79),0)))</f>
        <v>0</v>
      </c>
      <c r="BV80" s="3">
        <f>MIN((IFERROR($D80-SUM($E80:BT80),0)),(IFERROR(BU$4-SUM(BU$5:BU79),0)))</f>
        <v>0</v>
      </c>
      <c r="BW80" s="3">
        <f>MIN((IFERROR($D80-SUM($E80:BU80),0)),(IFERROR(BV$4-SUM(BV$5:BV79),0)))</f>
        <v>0</v>
      </c>
      <c r="BX80" s="3">
        <f>MIN((IFERROR($D80-SUM($E80:BV80),0)),(IFERROR(BW$4-SUM(BW$5:BW79),0)))</f>
        <v>0</v>
      </c>
      <c r="BY80" s="3">
        <f>MIN((IFERROR($D80-SUM($E80:BW80),0)),(IFERROR(BX$4-SUM(BX$5:BX79),0)))</f>
        <v>0</v>
      </c>
      <c r="BZ80" s="3">
        <f>MIN((IFERROR($D80-SUM($E80:BX80),0)),(IFERROR(BY$4-SUM(BY$5:BY79),0)))</f>
        <v>0</v>
      </c>
      <c r="CA80" s="3">
        <f>MIN((IFERROR($D80-SUM($E80:BY80),0)),(IFERROR(BZ$4-SUM(BZ$5:BZ79),0)))</f>
        <v>0</v>
      </c>
      <c r="CB80" s="3">
        <f>MIN((IFERROR($D80-SUM($E80:BZ80),0)),(IFERROR(CA$4-SUM(CA$5:CA79),0)))</f>
        <v>0</v>
      </c>
      <c r="CC80" s="3">
        <f>MIN((IFERROR($D80-SUM($E80:CA80),0)),(IFERROR(CB$4-SUM(CB$5:CB79),0)))</f>
        <v>0</v>
      </c>
      <c r="CD80" s="3">
        <f>MIN((IFERROR($D80-SUM($E80:CB80),0)),(IFERROR(CC$4-SUM(CC$5:CC79),0)))</f>
        <v>0</v>
      </c>
      <c r="CE80" s="3">
        <f>MIN((IFERROR($D80-SUM($E80:CC80),0)),(IFERROR(CD$4-SUM(CD$5:CD79),0)))</f>
        <v>0</v>
      </c>
      <c r="CF80" s="3">
        <f>MIN((IFERROR($D80-SUM($E80:CD80),0)),(IFERROR(CE$4-SUM(CE$5:CE79),0)))</f>
        <v>0</v>
      </c>
      <c r="CG80" s="3">
        <f>MIN((IFERROR($D80-SUM($E80:CE80),0)),(IFERROR(CF$4-SUM(CF$5:CF79),0)))</f>
        <v>0</v>
      </c>
      <c r="CH80" s="3">
        <f>MIN((IFERROR($D80-SUM($E80:CF80),0)),(IFERROR(CG$4-SUM(CG$5:CG79),0)))</f>
        <v>0</v>
      </c>
      <c r="CI80" s="3">
        <f>MIN((IFERROR($D80-SUM($E80:CG80),0)),(IFERROR(CH$4-SUM(CH$5:CH79),0)))</f>
        <v>0</v>
      </c>
      <c r="CJ80" s="3">
        <f>MIN((IFERROR($D80-SUM($E80:CH80),0)),(IFERROR(CI$4-SUM(CI$5:CI79),0)))</f>
        <v>0</v>
      </c>
      <c r="CK80" s="3">
        <f>MIN((IFERROR($D80-SUM($E80:CI80),0)),(IFERROR(CJ$4-SUM(CJ$5:CJ79),0)))</f>
        <v>0</v>
      </c>
      <c r="CL80" s="3">
        <f>MIN((IFERROR($D80-SUM($E80:CJ80),0)),(IFERROR(CK$4-SUM(CK$5:CK79),0)))</f>
        <v>0</v>
      </c>
      <c r="CM80" s="3">
        <f>MIN((IFERROR($D80-SUM($E80:CK80),0)),(IFERROR(CL$4-SUM(CL$5:CL79),0)))</f>
        <v>0</v>
      </c>
      <c r="CN80" s="3">
        <f>MIN((IFERROR($D80-SUM($E80:CL80),0)),(IFERROR(CM$4-SUM(CM$5:CM79),0)))</f>
        <v>0</v>
      </c>
      <c r="CO80" s="3">
        <f>MIN((IFERROR($D80-SUM($E80:CM80),0)),(IFERROR(CN$4-SUM(CN$5:CN79),0)))</f>
        <v>0</v>
      </c>
      <c r="CP80" s="3">
        <f>MIN((IFERROR($D80-SUM($E80:CN80),0)),(IFERROR(CO$4-SUM(CO$5:CO79),0)))</f>
        <v>0</v>
      </c>
      <c r="CQ80" s="3">
        <f>MIN((IFERROR($D80-SUM($E80:CO80),0)),(IFERROR(CP$4-SUM(CP$5:CP79),0)))</f>
        <v>0</v>
      </c>
      <c r="CR80" s="3">
        <f>MIN((IFERROR($D80-SUM($E80:CP80),0)),(IFERROR(CQ$4-SUM(CQ$5:CQ79),0)))</f>
        <v>0</v>
      </c>
      <c r="CS80" s="3">
        <f>MIN((IFERROR($D80-SUM($E80:CQ80),0)),(IFERROR(CR$4-SUM(CR$5:CR79),0)))</f>
        <v>0</v>
      </c>
      <c r="CT80" s="3">
        <f>MIN((IFERROR($D80-SUM($E80:CR80),0)),(IFERROR(CS$4-SUM(CS$5:CS79),0)))</f>
        <v>0</v>
      </c>
      <c r="CU80" s="3">
        <f>MIN((IFERROR($D80-SUM($E80:CS80),0)),(IFERROR(CT$4-SUM(CT$5:CT79),0)))</f>
        <v>0</v>
      </c>
      <c r="CV80" s="3">
        <f>MIN((IFERROR($D80-SUM($E80:CT80),0)),(IFERROR(CU$4-SUM(CU$5:CU79),0)))</f>
        <v>0</v>
      </c>
      <c r="CW80" s="3">
        <f>MIN((IFERROR($D80-SUM($E80:CU80),0)),(IFERROR(CV$4-SUM(CV$5:CV79),0)))</f>
        <v>0</v>
      </c>
      <c r="CX80" s="3">
        <f>MIN((IFERROR($D80-SUM($E80:CV80),0)),(IFERROR(CW$4-SUM(CW$5:CW79),0)))</f>
        <v>0</v>
      </c>
      <c r="CY80" s="3">
        <f>MIN((IFERROR($D80-SUM($E80:CW80),0)),(IFERROR(CX$4-SUM(CX$5:CX79),0)))</f>
        <v>0</v>
      </c>
      <c r="CZ80" s="3">
        <f>MIN((IFERROR($D80-SUM($E80:CX80),0)),(IFERROR(CY$4-SUM(CY$5:CY79),0)))</f>
        <v>0</v>
      </c>
      <c r="DA80" s="3">
        <f>MIN((IFERROR($D80-SUM($E80:CY80),0)),(IFERROR(CZ$4-SUM(CZ$5:CZ79),0)))</f>
        <v>0</v>
      </c>
    </row>
    <row r="81" spans="1:105" x14ac:dyDescent="0.25">
      <c r="A81" s="2">
        <f>ROW()-ROW(FIFO[[#Headers],[Ind]])</f>
        <v>76</v>
      </c>
      <c r="B81" s="10" t="str">
        <f t="array" ref="B81">IFERROR(INDEX(Register[Batch],SMALL(IF(Register[IN Token]=Token,Register[Batch],""),FIFO[[#This Row],[Ind]])),"")</f>
        <v/>
      </c>
      <c r="C81" s="50" t="str">
        <f>IFERROR(VLOOKUP(FIFO[[#This Row],[Batch]],Register[],9),"")</f>
        <v/>
      </c>
      <c r="D81" s="11" t="str">
        <f>IF(FIFO[[#This Row],[Batch]]&lt;&gt;"",IFERROR(VLOOKUP(FIFO[[#This Row],[Batch]],Register[],5),""),"")</f>
        <v/>
      </c>
      <c r="F81" s="3">
        <f>MIN((IFERROR($D81-SUM($E81:E81),0)),(IFERROR(F$4-SUM(F$5:F80),0)))</f>
        <v>0</v>
      </c>
      <c r="G81" s="3">
        <f>MIN((IFERROR($D81-SUM($E81:F81),0)),(IFERROR(G$4-SUM(G$5:G80),0)))</f>
        <v>0</v>
      </c>
      <c r="H81" s="3">
        <f>MIN((IFERROR($D81-SUM($E81:G81),0)),(IFERROR(H$4-SUM(H$5:H80),0)))</f>
        <v>0</v>
      </c>
      <c r="I81" s="3">
        <f>MIN((IFERROR($D81-SUM($E81:H81),0)),(IFERROR(I$4-SUM(I$5:I80),0)))</f>
        <v>0</v>
      </c>
      <c r="J81" s="3">
        <f>MIN((IFERROR($D81-SUM($E81:I81),0)),(IFERROR(J$4-SUM(J$5:J80),0)))</f>
        <v>0</v>
      </c>
      <c r="K81" s="3">
        <f>MIN((IFERROR($D81-SUM($E81:J81),0)),(IFERROR(K$4-SUM(K$5:K80),0)))</f>
        <v>0</v>
      </c>
      <c r="L81" s="3">
        <f>MIN((IFERROR($D81-SUM($E81:K81),0)),(IFERROR(L$4-SUM(L$5:L80),0)))</f>
        <v>0</v>
      </c>
      <c r="M81" s="3">
        <f>MIN((IFERROR($D81-SUM($E81:L81),0)),(IFERROR(M$4-SUM(M$5:M80),0)))</f>
        <v>0</v>
      </c>
      <c r="N81" s="3">
        <f>MIN((IFERROR($D81-SUM($E81:L81),0)),(IFERROR(M$4-SUM(M$5:M80),0)))</f>
        <v>0</v>
      </c>
      <c r="O81" s="3">
        <f>MIN((IFERROR($D81-SUM($E81:M81),0)),(IFERROR(N$4-SUM(N$5:N80),0)))</f>
        <v>0</v>
      </c>
      <c r="P81" s="3">
        <f>MIN((IFERROR($D81-SUM($E81:N81),0)),(IFERROR(O$4-SUM(O$5:O80),0)))</f>
        <v>0</v>
      </c>
      <c r="Q81" s="3">
        <f>MIN((IFERROR($D81-SUM($E81:O81),0)),(IFERROR(P$4-SUM(P$5:P80),0)))</f>
        <v>0</v>
      </c>
      <c r="R81" s="3">
        <f>MIN((IFERROR($D81-SUM($E81:P81),0)),(IFERROR(Q$4-SUM(Q$5:Q80),0)))</f>
        <v>0</v>
      </c>
      <c r="S81" s="3">
        <f>MIN((IFERROR($D81-SUM($E81:Q81),0)),(IFERROR(R$4-SUM(R$5:R80),0)))</f>
        <v>0</v>
      </c>
      <c r="T81" s="3">
        <f>MIN((IFERROR($D81-SUM($E81:R81),0)),(IFERROR(S$4-SUM(S$5:S80),0)))</f>
        <v>0</v>
      </c>
      <c r="U81" s="3">
        <f>MIN((IFERROR($D81-SUM($E81:S81),0)),(IFERROR(T$4-SUM(T$5:T80),0)))</f>
        <v>0</v>
      </c>
      <c r="V81" s="3">
        <f>MIN((IFERROR($D81-SUM($E81:T81),0)),(IFERROR(U$4-SUM(U$5:U80),0)))</f>
        <v>0</v>
      </c>
      <c r="W81" s="3">
        <f>MIN((IFERROR($D81-SUM($E81:U81),0)),(IFERROR(V$4-SUM(V$5:V80),0)))</f>
        <v>0</v>
      </c>
      <c r="X81" s="3">
        <f>MIN((IFERROR($D81-SUM($E81:V81),0)),(IFERROR(W$4-SUM(W$5:W80),0)))</f>
        <v>0</v>
      </c>
      <c r="Y81" s="3">
        <f>MIN((IFERROR($D81-SUM($E81:W81),0)),(IFERROR(X$4-SUM(X$5:X80),0)))</f>
        <v>0</v>
      </c>
      <c r="Z81" s="3">
        <f>MIN((IFERROR($D81-SUM($E81:X81),0)),(IFERROR(Y$4-SUM(Y$5:Y80),0)))</f>
        <v>0</v>
      </c>
      <c r="AA81" s="3">
        <f>MIN((IFERROR($D81-SUM($E81:Y81),0)),(IFERROR(Z$4-SUM(Z$5:Z80),0)))</f>
        <v>0</v>
      </c>
      <c r="AB81" s="3">
        <f>MIN((IFERROR($D81-SUM($E81:Z81),0)),(IFERROR(AA$4-SUM(AA$5:AA80),0)))</f>
        <v>0</v>
      </c>
      <c r="AC81" s="3">
        <f>MIN((IFERROR($D81-SUM($E81:AA81),0)),(IFERROR(AB$4-SUM(AB$5:AB80),0)))</f>
        <v>0</v>
      </c>
      <c r="AD81" s="3">
        <f>MIN((IFERROR($D81-SUM($E81:AB81),0)),(IFERROR(AC$4-SUM(AC$5:AC80),0)))</f>
        <v>0</v>
      </c>
      <c r="AE81" s="3">
        <f>MIN((IFERROR($D81-SUM($E81:AC81),0)),(IFERROR(AD$4-SUM(AD$5:AD80),0)))</f>
        <v>0</v>
      </c>
      <c r="AF81" s="3">
        <f>MIN((IFERROR($D81-SUM($E81:AD81),0)),(IFERROR(AE$4-SUM(AE$5:AE80),0)))</f>
        <v>0</v>
      </c>
      <c r="AG81" s="3">
        <f>MIN((IFERROR($D81-SUM($E81:AE81),0)),(IFERROR(AF$4-SUM(AF$5:AF80),0)))</f>
        <v>0</v>
      </c>
      <c r="AH81" s="3">
        <f>MIN((IFERROR($D81-SUM($E81:AF81),0)),(IFERROR(AG$4-SUM(AG$5:AG80),0)))</f>
        <v>0</v>
      </c>
      <c r="AI81" s="3">
        <f>MIN((IFERROR($D81-SUM($E81:AG81),0)),(IFERROR(AH$4-SUM(AH$5:AH80),0)))</f>
        <v>0</v>
      </c>
      <c r="AJ81" s="3">
        <f>MIN((IFERROR($D81-SUM($E81:AH81),0)),(IFERROR(AI$4-SUM(AI$5:AI80),0)))</f>
        <v>0</v>
      </c>
      <c r="AK81" s="3">
        <f>MIN((IFERROR($D81-SUM($E81:AI81),0)),(IFERROR(AJ$4-SUM(AJ$5:AJ80),0)))</f>
        <v>0</v>
      </c>
      <c r="AL81" s="3">
        <f>MIN((IFERROR($D81-SUM($E81:AJ81),0)),(IFERROR(AK$4-SUM(AK$5:AK80),0)))</f>
        <v>0</v>
      </c>
      <c r="AM81" s="3">
        <f>MIN((IFERROR($D81-SUM($E81:AK81),0)),(IFERROR(AL$4-SUM(AL$5:AL80),0)))</f>
        <v>0</v>
      </c>
      <c r="AN81" s="3">
        <f>MIN((IFERROR($D81-SUM($E81:AL81),0)),(IFERROR(AM$4-SUM(AM$5:AM80),0)))</f>
        <v>0</v>
      </c>
      <c r="AO81" s="3">
        <f>MIN((IFERROR($D81-SUM($E81:AM81),0)),(IFERROR(AN$4-SUM(AN$5:AN80),0)))</f>
        <v>0</v>
      </c>
      <c r="AP81" s="3">
        <f>MIN((IFERROR($D81-SUM($E81:AN81),0)),(IFERROR(AO$4-SUM(AO$5:AO80),0)))</f>
        <v>0</v>
      </c>
      <c r="AQ81" s="3">
        <f>MIN((IFERROR($D81-SUM($E81:AO81),0)),(IFERROR(AP$4-SUM(AP$5:AP80),0)))</f>
        <v>0</v>
      </c>
      <c r="AR81" s="3">
        <f>MIN((IFERROR($D81-SUM($E81:AP81),0)),(IFERROR(AQ$4-SUM(AQ$5:AQ80),0)))</f>
        <v>0</v>
      </c>
      <c r="AS81" s="3">
        <f>MIN((IFERROR($D81-SUM($E81:AQ81),0)),(IFERROR(AR$4-SUM(AR$5:AR80),0)))</f>
        <v>0</v>
      </c>
      <c r="AT81" s="3">
        <f>MIN((IFERROR($D81-SUM($E81:AR81),0)),(IFERROR(AS$4-SUM(AS$5:AS80),0)))</f>
        <v>0</v>
      </c>
      <c r="AU81" s="3">
        <f>MIN((IFERROR($D81-SUM($E81:AS81),0)),(IFERROR(AT$4-SUM(AT$5:AT80),0)))</f>
        <v>0</v>
      </c>
      <c r="AV81" s="3">
        <f>MIN((IFERROR($D81-SUM($E81:AT81),0)),(IFERROR(AU$4-SUM(AU$5:AU80),0)))</f>
        <v>0</v>
      </c>
      <c r="AW81" s="3">
        <f>MIN((IFERROR($D81-SUM($E81:AU81),0)),(IFERROR(AV$4-SUM(AV$5:AV80),0)))</f>
        <v>0</v>
      </c>
      <c r="AX81" s="3">
        <f>MIN((IFERROR($D81-SUM($E81:AV81),0)),(IFERROR(AW$4-SUM(AW$5:AW80),0)))</f>
        <v>0</v>
      </c>
      <c r="AY81" s="3">
        <f>MIN((IFERROR($D81-SUM($E81:AW81),0)),(IFERROR(AX$4-SUM(AX$5:AX80),0)))</f>
        <v>0</v>
      </c>
      <c r="AZ81" s="3">
        <f>MIN((IFERROR($D81-SUM($E81:AX81),0)),(IFERROR(AY$4-SUM(AY$5:AY80),0)))</f>
        <v>0</v>
      </c>
      <c r="BA81" s="3">
        <f>MIN((IFERROR($D81-SUM($E81:AY81),0)),(IFERROR(AZ$4-SUM(AZ$5:AZ80),0)))</f>
        <v>0</v>
      </c>
      <c r="BB81" s="3">
        <f>MIN((IFERROR($D81-SUM($E81:AZ81),0)),(IFERROR(BA$4-SUM(BA$5:BA80),0)))</f>
        <v>0</v>
      </c>
      <c r="BC81" s="3">
        <f>MIN((IFERROR($D81-SUM($E81:BA81),0)),(IFERROR(BB$4-SUM(BB$5:BB80),0)))</f>
        <v>0</v>
      </c>
      <c r="BD81" s="3">
        <f>MIN((IFERROR($D81-SUM($E81:BB81),0)),(IFERROR(BC$4-SUM(BC$5:BC80),0)))</f>
        <v>0</v>
      </c>
      <c r="BE81" s="3">
        <f>MIN((IFERROR($D81-SUM($E81:BC81),0)),(IFERROR(BD$4-SUM(BD$5:BD80),0)))</f>
        <v>0</v>
      </c>
      <c r="BF81" s="3">
        <f>MIN((IFERROR($D81-SUM($E81:BD81),0)),(IFERROR(BE$4-SUM(BE$5:BE80),0)))</f>
        <v>0</v>
      </c>
      <c r="BG81" s="3">
        <f>MIN((IFERROR($D81-SUM($E81:BE81),0)),(IFERROR(BF$4-SUM(BF$5:BF80),0)))</f>
        <v>0</v>
      </c>
      <c r="BH81" s="3">
        <f>MIN((IFERROR($D81-SUM($E81:BF81),0)),(IFERROR(BG$4-SUM(BG$5:BG80),0)))</f>
        <v>0</v>
      </c>
      <c r="BI81" s="3">
        <f>MIN((IFERROR($D81-SUM($E81:BG81),0)),(IFERROR(BH$4-SUM(BH$5:BH80),0)))</f>
        <v>0</v>
      </c>
      <c r="BJ81" s="3">
        <f>MIN((IFERROR($D81-SUM($E81:BH81),0)),(IFERROR(BI$4-SUM(BI$5:BI80),0)))</f>
        <v>0</v>
      </c>
      <c r="BK81" s="3">
        <f>MIN((IFERROR($D81-SUM($E81:BI81),0)),(IFERROR(BJ$4-SUM(BJ$5:BJ80),0)))</f>
        <v>0</v>
      </c>
      <c r="BL81" s="3">
        <f>MIN((IFERROR($D81-SUM($E81:BJ81),0)),(IFERROR(BK$4-SUM(BK$5:BK80),0)))</f>
        <v>0</v>
      </c>
      <c r="BM81" s="3">
        <f>MIN((IFERROR($D81-SUM($E81:BK81),0)),(IFERROR(BL$4-SUM(BL$5:BL80),0)))</f>
        <v>0</v>
      </c>
      <c r="BN81" s="3">
        <f>MIN((IFERROR($D81-SUM($E81:BL81),0)),(IFERROR(BM$4-SUM(BM$5:BM80),0)))</f>
        <v>0</v>
      </c>
      <c r="BO81" s="3">
        <f>MIN((IFERROR($D81-SUM($E81:BM81),0)),(IFERROR(BN$4-SUM(BN$5:BN80),0)))</f>
        <v>0</v>
      </c>
      <c r="BP81" s="3">
        <f>MIN((IFERROR($D81-SUM($E81:BN81),0)),(IFERROR(BO$4-SUM(BO$5:BO80),0)))</f>
        <v>0</v>
      </c>
      <c r="BQ81" s="3">
        <f>MIN((IFERROR($D81-SUM($E81:BO81),0)),(IFERROR(BP$4-SUM(BP$5:BP80),0)))</f>
        <v>0</v>
      </c>
      <c r="BR81" s="3">
        <f>MIN((IFERROR($D81-SUM($E81:BP81),0)),(IFERROR(BQ$4-SUM(BQ$5:BQ80),0)))</f>
        <v>0</v>
      </c>
      <c r="BS81" s="3">
        <f>MIN((IFERROR($D81-SUM($E81:BQ81),0)),(IFERROR(BR$4-SUM(BR$5:BR80),0)))</f>
        <v>0</v>
      </c>
      <c r="BT81" s="3">
        <f>MIN((IFERROR($D81-SUM($E81:BR81),0)),(IFERROR(BS$4-SUM(BS$5:BS80),0)))</f>
        <v>0</v>
      </c>
      <c r="BU81" s="3">
        <f>MIN((IFERROR($D81-SUM($E81:BS81),0)),(IFERROR(BT$4-SUM(BT$5:BT80),0)))</f>
        <v>0</v>
      </c>
      <c r="BV81" s="3">
        <f>MIN((IFERROR($D81-SUM($E81:BT81),0)),(IFERROR(BU$4-SUM(BU$5:BU80),0)))</f>
        <v>0</v>
      </c>
      <c r="BW81" s="3">
        <f>MIN((IFERROR($D81-SUM($E81:BU81),0)),(IFERROR(BV$4-SUM(BV$5:BV80),0)))</f>
        <v>0</v>
      </c>
      <c r="BX81" s="3">
        <f>MIN((IFERROR($D81-SUM($E81:BV81),0)),(IFERROR(BW$4-SUM(BW$5:BW80),0)))</f>
        <v>0</v>
      </c>
      <c r="BY81" s="3">
        <f>MIN((IFERROR($D81-SUM($E81:BW81),0)),(IFERROR(BX$4-SUM(BX$5:BX80),0)))</f>
        <v>0</v>
      </c>
      <c r="BZ81" s="3">
        <f>MIN((IFERROR($D81-SUM($E81:BX81),0)),(IFERROR(BY$4-SUM(BY$5:BY80),0)))</f>
        <v>0</v>
      </c>
      <c r="CA81" s="3">
        <f>MIN((IFERROR($D81-SUM($E81:BY81),0)),(IFERROR(BZ$4-SUM(BZ$5:BZ80),0)))</f>
        <v>0</v>
      </c>
      <c r="CB81" s="3">
        <f>MIN((IFERROR($D81-SUM($E81:BZ81),0)),(IFERROR(CA$4-SUM(CA$5:CA80),0)))</f>
        <v>0</v>
      </c>
      <c r="CC81" s="3">
        <f>MIN((IFERROR($D81-SUM($E81:CA81),0)),(IFERROR(CB$4-SUM(CB$5:CB80),0)))</f>
        <v>0</v>
      </c>
      <c r="CD81" s="3">
        <f>MIN((IFERROR($D81-SUM($E81:CB81),0)),(IFERROR(CC$4-SUM(CC$5:CC80),0)))</f>
        <v>0</v>
      </c>
      <c r="CE81" s="3">
        <f>MIN((IFERROR($D81-SUM($E81:CC81),0)),(IFERROR(CD$4-SUM(CD$5:CD80),0)))</f>
        <v>0</v>
      </c>
      <c r="CF81" s="3">
        <f>MIN((IFERROR($D81-SUM($E81:CD81),0)),(IFERROR(CE$4-SUM(CE$5:CE80),0)))</f>
        <v>0</v>
      </c>
      <c r="CG81" s="3">
        <f>MIN((IFERROR($D81-SUM($E81:CE81),0)),(IFERROR(CF$4-SUM(CF$5:CF80),0)))</f>
        <v>0</v>
      </c>
      <c r="CH81" s="3">
        <f>MIN((IFERROR($D81-SUM($E81:CF81),0)),(IFERROR(CG$4-SUM(CG$5:CG80),0)))</f>
        <v>0</v>
      </c>
      <c r="CI81" s="3">
        <f>MIN((IFERROR($D81-SUM($E81:CG81),0)),(IFERROR(CH$4-SUM(CH$5:CH80),0)))</f>
        <v>0</v>
      </c>
      <c r="CJ81" s="3">
        <f>MIN((IFERROR($D81-SUM($E81:CH81),0)),(IFERROR(CI$4-SUM(CI$5:CI80),0)))</f>
        <v>0</v>
      </c>
      <c r="CK81" s="3">
        <f>MIN((IFERROR($D81-SUM($E81:CI81),0)),(IFERROR(CJ$4-SUM(CJ$5:CJ80),0)))</f>
        <v>0</v>
      </c>
      <c r="CL81" s="3">
        <f>MIN((IFERROR($D81-SUM($E81:CJ81),0)),(IFERROR(CK$4-SUM(CK$5:CK80),0)))</f>
        <v>0</v>
      </c>
      <c r="CM81" s="3">
        <f>MIN((IFERROR($D81-SUM($E81:CK81),0)),(IFERROR(CL$4-SUM(CL$5:CL80),0)))</f>
        <v>0</v>
      </c>
      <c r="CN81" s="3">
        <f>MIN((IFERROR($D81-SUM($E81:CL81),0)),(IFERROR(CM$4-SUM(CM$5:CM80),0)))</f>
        <v>0</v>
      </c>
      <c r="CO81" s="3">
        <f>MIN((IFERROR($D81-SUM($E81:CM81),0)),(IFERROR(CN$4-SUM(CN$5:CN80),0)))</f>
        <v>0</v>
      </c>
      <c r="CP81" s="3">
        <f>MIN((IFERROR($D81-SUM($E81:CN81),0)),(IFERROR(CO$4-SUM(CO$5:CO80),0)))</f>
        <v>0</v>
      </c>
      <c r="CQ81" s="3">
        <f>MIN((IFERROR($D81-SUM($E81:CO81),0)),(IFERROR(CP$4-SUM(CP$5:CP80),0)))</f>
        <v>0</v>
      </c>
      <c r="CR81" s="3">
        <f>MIN((IFERROR($D81-SUM($E81:CP81),0)),(IFERROR(CQ$4-SUM(CQ$5:CQ80),0)))</f>
        <v>0</v>
      </c>
      <c r="CS81" s="3">
        <f>MIN((IFERROR($D81-SUM($E81:CQ81),0)),(IFERROR(CR$4-SUM(CR$5:CR80),0)))</f>
        <v>0</v>
      </c>
      <c r="CT81" s="3">
        <f>MIN((IFERROR($D81-SUM($E81:CR81),0)),(IFERROR(CS$4-SUM(CS$5:CS80),0)))</f>
        <v>0</v>
      </c>
      <c r="CU81" s="3">
        <f>MIN((IFERROR($D81-SUM($E81:CS81),0)),(IFERROR(CT$4-SUM(CT$5:CT80),0)))</f>
        <v>0</v>
      </c>
      <c r="CV81" s="3">
        <f>MIN((IFERROR($D81-SUM($E81:CT81),0)),(IFERROR(CU$4-SUM(CU$5:CU80),0)))</f>
        <v>0</v>
      </c>
      <c r="CW81" s="3">
        <f>MIN((IFERROR($D81-SUM($E81:CU81),0)),(IFERROR(CV$4-SUM(CV$5:CV80),0)))</f>
        <v>0</v>
      </c>
      <c r="CX81" s="3">
        <f>MIN((IFERROR($D81-SUM($E81:CV81),0)),(IFERROR(CW$4-SUM(CW$5:CW80),0)))</f>
        <v>0</v>
      </c>
      <c r="CY81" s="3">
        <f>MIN((IFERROR($D81-SUM($E81:CW81),0)),(IFERROR(CX$4-SUM(CX$5:CX80),0)))</f>
        <v>0</v>
      </c>
      <c r="CZ81" s="3">
        <f>MIN((IFERROR($D81-SUM($E81:CX81),0)),(IFERROR(CY$4-SUM(CY$5:CY80),0)))</f>
        <v>0</v>
      </c>
      <c r="DA81" s="3">
        <f>MIN((IFERROR($D81-SUM($E81:CY81),0)),(IFERROR(CZ$4-SUM(CZ$5:CZ80),0)))</f>
        <v>0</v>
      </c>
    </row>
    <row r="82" spans="1:105" x14ac:dyDescent="0.25">
      <c r="A82" s="2">
        <f>ROW()-ROW(FIFO[[#Headers],[Ind]])</f>
        <v>77</v>
      </c>
      <c r="B82" s="10" t="str">
        <f t="array" ref="B82">IFERROR(INDEX(Register[Batch],SMALL(IF(Register[IN Token]=Token,Register[Batch],""),FIFO[[#This Row],[Ind]])),"")</f>
        <v/>
      </c>
      <c r="C82" s="50" t="str">
        <f>IFERROR(VLOOKUP(FIFO[[#This Row],[Batch]],Register[],9),"")</f>
        <v/>
      </c>
      <c r="D82" s="11" t="str">
        <f>IF(FIFO[[#This Row],[Batch]]&lt;&gt;"",IFERROR(VLOOKUP(FIFO[[#This Row],[Batch]],Register[],5),""),"")</f>
        <v/>
      </c>
      <c r="F82" s="3">
        <f>MIN((IFERROR($D82-SUM($E82:E82),0)),(IFERROR(F$4-SUM(F$5:F81),0)))</f>
        <v>0</v>
      </c>
      <c r="G82" s="3">
        <f>MIN((IFERROR($D82-SUM($E82:F82),0)),(IFERROR(G$4-SUM(G$5:G81),0)))</f>
        <v>0</v>
      </c>
      <c r="H82" s="3">
        <f>MIN((IFERROR($D82-SUM($E82:G82),0)),(IFERROR(H$4-SUM(H$5:H81),0)))</f>
        <v>0</v>
      </c>
      <c r="I82" s="3">
        <f>MIN((IFERROR($D82-SUM($E82:H82),0)),(IFERROR(I$4-SUM(I$5:I81),0)))</f>
        <v>0</v>
      </c>
      <c r="J82" s="3">
        <f>MIN((IFERROR($D82-SUM($E82:I82),0)),(IFERROR(J$4-SUM(J$5:J81),0)))</f>
        <v>0</v>
      </c>
      <c r="K82" s="3">
        <f>MIN((IFERROR($D82-SUM($E82:J82),0)),(IFERROR(K$4-SUM(K$5:K81),0)))</f>
        <v>0</v>
      </c>
      <c r="L82" s="3">
        <f>MIN((IFERROR($D82-SUM($E82:K82),0)),(IFERROR(L$4-SUM(L$5:L81),0)))</f>
        <v>0</v>
      </c>
      <c r="M82" s="3">
        <f>MIN((IFERROR($D82-SUM($E82:L82),0)),(IFERROR(M$4-SUM(M$5:M81),0)))</f>
        <v>0</v>
      </c>
      <c r="N82" s="3">
        <f>MIN((IFERROR($D82-SUM($E82:L82),0)),(IFERROR(M$4-SUM(M$5:M81),0)))</f>
        <v>0</v>
      </c>
      <c r="O82" s="3">
        <f>MIN((IFERROR($D82-SUM($E82:M82),0)),(IFERROR(N$4-SUM(N$5:N81),0)))</f>
        <v>0</v>
      </c>
      <c r="P82" s="3">
        <f>MIN((IFERROR($D82-SUM($E82:N82),0)),(IFERROR(O$4-SUM(O$5:O81),0)))</f>
        <v>0</v>
      </c>
      <c r="Q82" s="3">
        <f>MIN((IFERROR($D82-SUM($E82:O82),0)),(IFERROR(P$4-SUM(P$5:P81),0)))</f>
        <v>0</v>
      </c>
      <c r="R82" s="3">
        <f>MIN((IFERROR($D82-SUM($E82:P82),0)),(IFERROR(Q$4-SUM(Q$5:Q81),0)))</f>
        <v>0</v>
      </c>
      <c r="S82" s="3">
        <f>MIN((IFERROR($D82-SUM($E82:Q82),0)),(IFERROR(R$4-SUM(R$5:R81),0)))</f>
        <v>0</v>
      </c>
      <c r="T82" s="3">
        <f>MIN((IFERROR($D82-SUM($E82:R82),0)),(IFERROR(S$4-SUM(S$5:S81),0)))</f>
        <v>0</v>
      </c>
      <c r="U82" s="3">
        <f>MIN((IFERROR($D82-SUM($E82:S82),0)),(IFERROR(T$4-SUM(T$5:T81),0)))</f>
        <v>0</v>
      </c>
      <c r="V82" s="3">
        <f>MIN((IFERROR($D82-SUM($E82:T82),0)),(IFERROR(U$4-SUM(U$5:U81),0)))</f>
        <v>0</v>
      </c>
      <c r="W82" s="3">
        <f>MIN((IFERROR($D82-SUM($E82:U82),0)),(IFERROR(V$4-SUM(V$5:V81),0)))</f>
        <v>0</v>
      </c>
      <c r="X82" s="3">
        <f>MIN((IFERROR($D82-SUM($E82:V82),0)),(IFERROR(W$4-SUM(W$5:W81),0)))</f>
        <v>0</v>
      </c>
      <c r="Y82" s="3">
        <f>MIN((IFERROR($D82-SUM($E82:W82),0)),(IFERROR(X$4-SUM(X$5:X81),0)))</f>
        <v>0</v>
      </c>
      <c r="Z82" s="3">
        <f>MIN((IFERROR($D82-SUM($E82:X82),0)),(IFERROR(Y$4-SUM(Y$5:Y81),0)))</f>
        <v>0</v>
      </c>
      <c r="AA82" s="3">
        <f>MIN((IFERROR($D82-SUM($E82:Y82),0)),(IFERROR(Z$4-SUM(Z$5:Z81),0)))</f>
        <v>0</v>
      </c>
      <c r="AB82" s="3">
        <f>MIN((IFERROR($D82-SUM($E82:Z82),0)),(IFERROR(AA$4-SUM(AA$5:AA81),0)))</f>
        <v>0</v>
      </c>
      <c r="AC82" s="3">
        <f>MIN((IFERROR($D82-SUM($E82:AA82),0)),(IFERROR(AB$4-SUM(AB$5:AB81),0)))</f>
        <v>0</v>
      </c>
      <c r="AD82" s="3">
        <f>MIN((IFERROR($D82-SUM($E82:AB82),0)),(IFERROR(AC$4-SUM(AC$5:AC81),0)))</f>
        <v>0</v>
      </c>
      <c r="AE82" s="3">
        <f>MIN((IFERROR($D82-SUM($E82:AC82),0)),(IFERROR(AD$4-SUM(AD$5:AD81),0)))</f>
        <v>0</v>
      </c>
      <c r="AF82" s="3">
        <f>MIN((IFERROR($D82-SUM($E82:AD82),0)),(IFERROR(AE$4-SUM(AE$5:AE81),0)))</f>
        <v>0</v>
      </c>
      <c r="AG82" s="3">
        <f>MIN((IFERROR($D82-SUM($E82:AE82),0)),(IFERROR(AF$4-SUM(AF$5:AF81),0)))</f>
        <v>0</v>
      </c>
      <c r="AH82" s="3">
        <f>MIN((IFERROR($D82-SUM($E82:AF82),0)),(IFERROR(AG$4-SUM(AG$5:AG81),0)))</f>
        <v>0</v>
      </c>
      <c r="AI82" s="3">
        <f>MIN((IFERROR($D82-SUM($E82:AG82),0)),(IFERROR(AH$4-SUM(AH$5:AH81),0)))</f>
        <v>0</v>
      </c>
      <c r="AJ82" s="3">
        <f>MIN((IFERROR($D82-SUM($E82:AH82),0)),(IFERROR(AI$4-SUM(AI$5:AI81),0)))</f>
        <v>0</v>
      </c>
      <c r="AK82" s="3">
        <f>MIN((IFERROR($D82-SUM($E82:AI82),0)),(IFERROR(AJ$4-SUM(AJ$5:AJ81),0)))</f>
        <v>0</v>
      </c>
      <c r="AL82" s="3">
        <f>MIN((IFERROR($D82-SUM($E82:AJ82),0)),(IFERROR(AK$4-SUM(AK$5:AK81),0)))</f>
        <v>0</v>
      </c>
      <c r="AM82" s="3">
        <f>MIN((IFERROR($D82-SUM($E82:AK82),0)),(IFERROR(AL$4-SUM(AL$5:AL81),0)))</f>
        <v>0</v>
      </c>
      <c r="AN82" s="3">
        <f>MIN((IFERROR($D82-SUM($E82:AL82),0)),(IFERROR(AM$4-SUM(AM$5:AM81),0)))</f>
        <v>0</v>
      </c>
      <c r="AO82" s="3">
        <f>MIN((IFERROR($D82-SUM($E82:AM82),0)),(IFERROR(AN$4-SUM(AN$5:AN81),0)))</f>
        <v>0</v>
      </c>
      <c r="AP82" s="3">
        <f>MIN((IFERROR($D82-SUM($E82:AN82),0)),(IFERROR(AO$4-SUM(AO$5:AO81),0)))</f>
        <v>0</v>
      </c>
      <c r="AQ82" s="3">
        <f>MIN((IFERROR($D82-SUM($E82:AO82),0)),(IFERROR(AP$4-SUM(AP$5:AP81),0)))</f>
        <v>0</v>
      </c>
      <c r="AR82" s="3">
        <f>MIN((IFERROR($D82-SUM($E82:AP82),0)),(IFERROR(AQ$4-SUM(AQ$5:AQ81),0)))</f>
        <v>0</v>
      </c>
      <c r="AS82" s="3">
        <f>MIN((IFERROR($D82-SUM($E82:AQ82),0)),(IFERROR(AR$4-SUM(AR$5:AR81),0)))</f>
        <v>0</v>
      </c>
      <c r="AT82" s="3">
        <f>MIN((IFERROR($D82-SUM($E82:AR82),0)),(IFERROR(AS$4-SUM(AS$5:AS81),0)))</f>
        <v>0</v>
      </c>
      <c r="AU82" s="3">
        <f>MIN((IFERROR($D82-SUM($E82:AS82),0)),(IFERROR(AT$4-SUM(AT$5:AT81),0)))</f>
        <v>0</v>
      </c>
      <c r="AV82" s="3">
        <f>MIN((IFERROR($D82-SUM($E82:AT82),0)),(IFERROR(AU$4-SUM(AU$5:AU81),0)))</f>
        <v>0</v>
      </c>
      <c r="AW82" s="3">
        <f>MIN((IFERROR($D82-SUM($E82:AU82),0)),(IFERROR(AV$4-SUM(AV$5:AV81),0)))</f>
        <v>0</v>
      </c>
      <c r="AX82" s="3">
        <f>MIN((IFERROR($D82-SUM($E82:AV82),0)),(IFERROR(AW$4-SUM(AW$5:AW81),0)))</f>
        <v>0</v>
      </c>
      <c r="AY82" s="3">
        <f>MIN((IFERROR($D82-SUM($E82:AW82),0)),(IFERROR(AX$4-SUM(AX$5:AX81),0)))</f>
        <v>0</v>
      </c>
      <c r="AZ82" s="3">
        <f>MIN((IFERROR($D82-SUM($E82:AX82),0)),(IFERROR(AY$4-SUM(AY$5:AY81),0)))</f>
        <v>0</v>
      </c>
      <c r="BA82" s="3">
        <f>MIN((IFERROR($D82-SUM($E82:AY82),0)),(IFERROR(AZ$4-SUM(AZ$5:AZ81),0)))</f>
        <v>0</v>
      </c>
      <c r="BB82" s="3">
        <f>MIN((IFERROR($D82-SUM($E82:AZ82),0)),(IFERROR(BA$4-SUM(BA$5:BA81),0)))</f>
        <v>0</v>
      </c>
      <c r="BC82" s="3">
        <f>MIN((IFERROR($D82-SUM($E82:BA82),0)),(IFERROR(BB$4-SUM(BB$5:BB81),0)))</f>
        <v>0</v>
      </c>
      <c r="BD82" s="3">
        <f>MIN((IFERROR($D82-SUM($E82:BB82),0)),(IFERROR(BC$4-SUM(BC$5:BC81),0)))</f>
        <v>0</v>
      </c>
      <c r="BE82" s="3">
        <f>MIN((IFERROR($D82-SUM($E82:BC82),0)),(IFERROR(BD$4-SUM(BD$5:BD81),0)))</f>
        <v>0</v>
      </c>
      <c r="BF82" s="3">
        <f>MIN((IFERROR($D82-SUM($E82:BD82),0)),(IFERROR(BE$4-SUM(BE$5:BE81),0)))</f>
        <v>0</v>
      </c>
      <c r="BG82" s="3">
        <f>MIN((IFERROR($D82-SUM($E82:BE82),0)),(IFERROR(BF$4-SUM(BF$5:BF81),0)))</f>
        <v>0</v>
      </c>
      <c r="BH82" s="3">
        <f>MIN((IFERROR($D82-SUM($E82:BF82),0)),(IFERROR(BG$4-SUM(BG$5:BG81),0)))</f>
        <v>0</v>
      </c>
      <c r="BI82" s="3">
        <f>MIN((IFERROR($D82-SUM($E82:BG82),0)),(IFERROR(BH$4-SUM(BH$5:BH81),0)))</f>
        <v>0</v>
      </c>
      <c r="BJ82" s="3">
        <f>MIN((IFERROR($D82-SUM($E82:BH82),0)),(IFERROR(BI$4-SUM(BI$5:BI81),0)))</f>
        <v>0</v>
      </c>
      <c r="BK82" s="3">
        <f>MIN((IFERROR($D82-SUM($E82:BI82),0)),(IFERROR(BJ$4-SUM(BJ$5:BJ81),0)))</f>
        <v>0</v>
      </c>
      <c r="BL82" s="3">
        <f>MIN((IFERROR($D82-SUM($E82:BJ82),0)),(IFERROR(BK$4-SUM(BK$5:BK81),0)))</f>
        <v>0</v>
      </c>
      <c r="BM82" s="3">
        <f>MIN((IFERROR($D82-SUM($E82:BK82),0)),(IFERROR(BL$4-SUM(BL$5:BL81),0)))</f>
        <v>0</v>
      </c>
      <c r="BN82" s="3">
        <f>MIN((IFERROR($D82-SUM($E82:BL82),0)),(IFERROR(BM$4-SUM(BM$5:BM81),0)))</f>
        <v>0</v>
      </c>
      <c r="BO82" s="3">
        <f>MIN((IFERROR($D82-SUM($E82:BM82),0)),(IFERROR(BN$4-SUM(BN$5:BN81),0)))</f>
        <v>0</v>
      </c>
      <c r="BP82" s="3">
        <f>MIN((IFERROR($D82-SUM($E82:BN82),0)),(IFERROR(BO$4-SUM(BO$5:BO81),0)))</f>
        <v>0</v>
      </c>
      <c r="BQ82" s="3">
        <f>MIN((IFERROR($D82-SUM($E82:BO82),0)),(IFERROR(BP$4-SUM(BP$5:BP81),0)))</f>
        <v>0</v>
      </c>
      <c r="BR82" s="3">
        <f>MIN((IFERROR($D82-SUM($E82:BP82),0)),(IFERROR(BQ$4-SUM(BQ$5:BQ81),0)))</f>
        <v>0</v>
      </c>
      <c r="BS82" s="3">
        <f>MIN((IFERROR($D82-SUM($E82:BQ82),0)),(IFERROR(BR$4-SUM(BR$5:BR81),0)))</f>
        <v>0</v>
      </c>
      <c r="BT82" s="3">
        <f>MIN((IFERROR($D82-SUM($E82:BR82),0)),(IFERROR(BS$4-SUM(BS$5:BS81),0)))</f>
        <v>0</v>
      </c>
      <c r="BU82" s="3">
        <f>MIN((IFERROR($D82-SUM($E82:BS82),0)),(IFERROR(BT$4-SUM(BT$5:BT81),0)))</f>
        <v>0</v>
      </c>
      <c r="BV82" s="3">
        <f>MIN((IFERROR($D82-SUM($E82:BT82),0)),(IFERROR(BU$4-SUM(BU$5:BU81),0)))</f>
        <v>0</v>
      </c>
      <c r="BW82" s="3">
        <f>MIN((IFERROR($D82-SUM($E82:BU82),0)),(IFERROR(BV$4-SUM(BV$5:BV81),0)))</f>
        <v>0</v>
      </c>
      <c r="BX82" s="3">
        <f>MIN((IFERROR($D82-SUM($E82:BV82),0)),(IFERROR(BW$4-SUM(BW$5:BW81),0)))</f>
        <v>0</v>
      </c>
      <c r="BY82" s="3">
        <f>MIN((IFERROR($D82-SUM($E82:BW82),0)),(IFERROR(BX$4-SUM(BX$5:BX81),0)))</f>
        <v>0</v>
      </c>
      <c r="BZ82" s="3">
        <f>MIN((IFERROR($D82-SUM($E82:BX82),0)),(IFERROR(BY$4-SUM(BY$5:BY81),0)))</f>
        <v>0</v>
      </c>
      <c r="CA82" s="3">
        <f>MIN((IFERROR($D82-SUM($E82:BY82),0)),(IFERROR(BZ$4-SUM(BZ$5:BZ81),0)))</f>
        <v>0</v>
      </c>
      <c r="CB82" s="3">
        <f>MIN((IFERROR($D82-SUM($E82:BZ82),0)),(IFERROR(CA$4-SUM(CA$5:CA81),0)))</f>
        <v>0</v>
      </c>
      <c r="CC82" s="3">
        <f>MIN((IFERROR($D82-SUM($E82:CA82),0)),(IFERROR(CB$4-SUM(CB$5:CB81),0)))</f>
        <v>0</v>
      </c>
      <c r="CD82" s="3">
        <f>MIN((IFERROR($D82-SUM($E82:CB82),0)),(IFERROR(CC$4-SUM(CC$5:CC81),0)))</f>
        <v>0</v>
      </c>
      <c r="CE82" s="3">
        <f>MIN((IFERROR($D82-SUM($E82:CC82),0)),(IFERROR(CD$4-SUM(CD$5:CD81),0)))</f>
        <v>0</v>
      </c>
      <c r="CF82" s="3">
        <f>MIN((IFERROR($D82-SUM($E82:CD82),0)),(IFERROR(CE$4-SUM(CE$5:CE81),0)))</f>
        <v>0</v>
      </c>
      <c r="CG82" s="3">
        <f>MIN((IFERROR($D82-SUM($E82:CE82),0)),(IFERROR(CF$4-SUM(CF$5:CF81),0)))</f>
        <v>0</v>
      </c>
      <c r="CH82" s="3">
        <f>MIN((IFERROR($D82-SUM($E82:CF82),0)),(IFERROR(CG$4-SUM(CG$5:CG81),0)))</f>
        <v>0</v>
      </c>
      <c r="CI82" s="3">
        <f>MIN((IFERROR($D82-SUM($E82:CG82),0)),(IFERROR(CH$4-SUM(CH$5:CH81),0)))</f>
        <v>0</v>
      </c>
      <c r="CJ82" s="3">
        <f>MIN((IFERROR($D82-SUM($E82:CH82),0)),(IFERROR(CI$4-SUM(CI$5:CI81),0)))</f>
        <v>0</v>
      </c>
      <c r="CK82" s="3">
        <f>MIN((IFERROR($D82-SUM($E82:CI82),0)),(IFERROR(CJ$4-SUM(CJ$5:CJ81),0)))</f>
        <v>0</v>
      </c>
      <c r="CL82" s="3">
        <f>MIN((IFERROR($D82-SUM($E82:CJ82),0)),(IFERROR(CK$4-SUM(CK$5:CK81),0)))</f>
        <v>0</v>
      </c>
      <c r="CM82" s="3">
        <f>MIN((IFERROR($D82-SUM($E82:CK82),0)),(IFERROR(CL$4-SUM(CL$5:CL81),0)))</f>
        <v>0</v>
      </c>
      <c r="CN82" s="3">
        <f>MIN((IFERROR($D82-SUM($E82:CL82),0)),(IFERROR(CM$4-SUM(CM$5:CM81),0)))</f>
        <v>0</v>
      </c>
      <c r="CO82" s="3">
        <f>MIN((IFERROR($D82-SUM($E82:CM82),0)),(IFERROR(CN$4-SUM(CN$5:CN81),0)))</f>
        <v>0</v>
      </c>
      <c r="CP82" s="3">
        <f>MIN((IFERROR($D82-SUM($E82:CN82),0)),(IFERROR(CO$4-SUM(CO$5:CO81),0)))</f>
        <v>0</v>
      </c>
      <c r="CQ82" s="3">
        <f>MIN((IFERROR($D82-SUM($E82:CO82),0)),(IFERROR(CP$4-SUM(CP$5:CP81),0)))</f>
        <v>0</v>
      </c>
      <c r="CR82" s="3">
        <f>MIN((IFERROR($D82-SUM($E82:CP82),0)),(IFERROR(CQ$4-SUM(CQ$5:CQ81),0)))</f>
        <v>0</v>
      </c>
      <c r="CS82" s="3">
        <f>MIN((IFERROR($D82-SUM($E82:CQ82),0)),(IFERROR(CR$4-SUM(CR$5:CR81),0)))</f>
        <v>0</v>
      </c>
      <c r="CT82" s="3">
        <f>MIN((IFERROR($D82-SUM($E82:CR82),0)),(IFERROR(CS$4-SUM(CS$5:CS81),0)))</f>
        <v>0</v>
      </c>
      <c r="CU82" s="3">
        <f>MIN((IFERROR($D82-SUM($E82:CS82),0)),(IFERROR(CT$4-SUM(CT$5:CT81),0)))</f>
        <v>0</v>
      </c>
      <c r="CV82" s="3">
        <f>MIN((IFERROR($D82-SUM($E82:CT82),0)),(IFERROR(CU$4-SUM(CU$5:CU81),0)))</f>
        <v>0</v>
      </c>
      <c r="CW82" s="3">
        <f>MIN((IFERROR($D82-SUM($E82:CU82),0)),(IFERROR(CV$4-SUM(CV$5:CV81),0)))</f>
        <v>0</v>
      </c>
      <c r="CX82" s="3">
        <f>MIN((IFERROR($D82-SUM($E82:CV82),0)),(IFERROR(CW$4-SUM(CW$5:CW81),0)))</f>
        <v>0</v>
      </c>
      <c r="CY82" s="3">
        <f>MIN((IFERROR($D82-SUM($E82:CW82),0)),(IFERROR(CX$4-SUM(CX$5:CX81),0)))</f>
        <v>0</v>
      </c>
      <c r="CZ82" s="3">
        <f>MIN((IFERROR($D82-SUM($E82:CX82),0)),(IFERROR(CY$4-SUM(CY$5:CY81),0)))</f>
        <v>0</v>
      </c>
      <c r="DA82" s="3">
        <f>MIN((IFERROR($D82-SUM($E82:CY82),0)),(IFERROR(CZ$4-SUM(CZ$5:CZ81),0)))</f>
        <v>0</v>
      </c>
    </row>
    <row r="83" spans="1:105" x14ac:dyDescent="0.25">
      <c r="A83" s="2">
        <f>ROW()-ROW(FIFO[[#Headers],[Ind]])</f>
        <v>78</v>
      </c>
      <c r="B83" s="10" t="str">
        <f t="array" ref="B83">IFERROR(INDEX(Register[Batch],SMALL(IF(Register[IN Token]=Token,Register[Batch],""),FIFO[[#This Row],[Ind]])),"")</f>
        <v/>
      </c>
      <c r="C83" s="50" t="str">
        <f>IFERROR(VLOOKUP(FIFO[[#This Row],[Batch]],Register[],9),"")</f>
        <v/>
      </c>
      <c r="D83" s="11" t="str">
        <f>IF(FIFO[[#This Row],[Batch]]&lt;&gt;"",IFERROR(VLOOKUP(FIFO[[#This Row],[Batch]],Register[],5),""),"")</f>
        <v/>
      </c>
      <c r="F83" s="3">
        <f>MIN((IFERROR($D83-SUM($E83:E83),0)),(IFERROR(F$4-SUM(F$5:F82),0)))</f>
        <v>0</v>
      </c>
      <c r="G83" s="3">
        <f>MIN((IFERROR($D83-SUM($E83:F83),0)),(IFERROR(G$4-SUM(G$5:G82),0)))</f>
        <v>0</v>
      </c>
      <c r="H83" s="3">
        <f>MIN((IFERROR($D83-SUM($E83:G83),0)),(IFERROR(H$4-SUM(H$5:H82),0)))</f>
        <v>0</v>
      </c>
      <c r="I83" s="3">
        <f>MIN((IFERROR($D83-SUM($E83:H83),0)),(IFERROR(I$4-SUM(I$5:I82),0)))</f>
        <v>0</v>
      </c>
      <c r="J83" s="3">
        <f>MIN((IFERROR($D83-SUM($E83:I83),0)),(IFERROR(J$4-SUM(J$5:J82),0)))</f>
        <v>0</v>
      </c>
      <c r="K83" s="3">
        <f>MIN((IFERROR($D83-SUM($E83:J83),0)),(IFERROR(K$4-SUM(K$5:K82),0)))</f>
        <v>0</v>
      </c>
      <c r="L83" s="3">
        <f>MIN((IFERROR($D83-SUM($E83:K83),0)),(IFERROR(L$4-SUM(L$5:L82),0)))</f>
        <v>0</v>
      </c>
      <c r="M83" s="3">
        <f>MIN((IFERROR($D83-SUM($E83:L83),0)),(IFERROR(M$4-SUM(M$5:M82),0)))</f>
        <v>0</v>
      </c>
      <c r="N83" s="3">
        <f>MIN((IFERROR($D83-SUM($E83:L83),0)),(IFERROR(M$4-SUM(M$5:M82),0)))</f>
        <v>0</v>
      </c>
      <c r="O83" s="3">
        <f>MIN((IFERROR($D83-SUM($E83:M83),0)),(IFERROR(N$4-SUM(N$5:N82),0)))</f>
        <v>0</v>
      </c>
      <c r="P83" s="3">
        <f>MIN((IFERROR($D83-SUM($E83:N83),0)),(IFERROR(O$4-SUM(O$5:O82),0)))</f>
        <v>0</v>
      </c>
      <c r="Q83" s="3">
        <f>MIN((IFERROR($D83-SUM($E83:O83),0)),(IFERROR(P$4-SUM(P$5:P82),0)))</f>
        <v>0</v>
      </c>
      <c r="R83" s="3">
        <f>MIN((IFERROR($D83-SUM($E83:P83),0)),(IFERROR(Q$4-SUM(Q$5:Q82),0)))</f>
        <v>0</v>
      </c>
      <c r="S83" s="3">
        <f>MIN((IFERROR($D83-SUM($E83:Q83),0)),(IFERROR(R$4-SUM(R$5:R82),0)))</f>
        <v>0</v>
      </c>
      <c r="T83" s="3">
        <f>MIN((IFERROR($D83-SUM($E83:R83),0)),(IFERROR(S$4-SUM(S$5:S82),0)))</f>
        <v>0</v>
      </c>
      <c r="U83" s="3">
        <f>MIN((IFERROR($D83-SUM($E83:S83),0)),(IFERROR(T$4-SUM(T$5:T82),0)))</f>
        <v>0</v>
      </c>
      <c r="V83" s="3">
        <f>MIN((IFERROR($D83-SUM($E83:T83),0)),(IFERROR(U$4-SUM(U$5:U82),0)))</f>
        <v>0</v>
      </c>
      <c r="W83" s="3">
        <f>MIN((IFERROR($D83-SUM($E83:U83),0)),(IFERROR(V$4-SUM(V$5:V82),0)))</f>
        <v>0</v>
      </c>
      <c r="X83" s="3">
        <f>MIN((IFERROR($D83-SUM($E83:V83),0)),(IFERROR(W$4-SUM(W$5:W82),0)))</f>
        <v>0</v>
      </c>
      <c r="Y83" s="3">
        <f>MIN((IFERROR($D83-SUM($E83:W83),0)),(IFERROR(X$4-SUM(X$5:X82),0)))</f>
        <v>0</v>
      </c>
      <c r="Z83" s="3">
        <f>MIN((IFERROR($D83-SUM($E83:X83),0)),(IFERROR(Y$4-SUM(Y$5:Y82),0)))</f>
        <v>0</v>
      </c>
      <c r="AA83" s="3">
        <f>MIN((IFERROR($D83-SUM($E83:Y83),0)),(IFERROR(Z$4-SUM(Z$5:Z82),0)))</f>
        <v>0</v>
      </c>
      <c r="AB83" s="3">
        <f>MIN((IFERROR($D83-SUM($E83:Z83),0)),(IFERROR(AA$4-SUM(AA$5:AA82),0)))</f>
        <v>0</v>
      </c>
      <c r="AC83" s="3">
        <f>MIN((IFERROR($D83-SUM($E83:AA83),0)),(IFERROR(AB$4-SUM(AB$5:AB82),0)))</f>
        <v>0</v>
      </c>
      <c r="AD83" s="3">
        <f>MIN((IFERROR($D83-SUM($E83:AB83),0)),(IFERROR(AC$4-SUM(AC$5:AC82),0)))</f>
        <v>0</v>
      </c>
      <c r="AE83" s="3">
        <f>MIN((IFERROR($D83-SUM($E83:AC83),0)),(IFERROR(AD$4-SUM(AD$5:AD82),0)))</f>
        <v>0</v>
      </c>
      <c r="AF83" s="3">
        <f>MIN((IFERROR($D83-SUM($E83:AD83),0)),(IFERROR(AE$4-SUM(AE$5:AE82),0)))</f>
        <v>0</v>
      </c>
      <c r="AG83" s="3">
        <f>MIN((IFERROR($D83-SUM($E83:AE83),0)),(IFERROR(AF$4-SUM(AF$5:AF82),0)))</f>
        <v>0</v>
      </c>
      <c r="AH83" s="3">
        <f>MIN((IFERROR($D83-SUM($E83:AF83),0)),(IFERROR(AG$4-SUM(AG$5:AG82),0)))</f>
        <v>0</v>
      </c>
      <c r="AI83" s="3">
        <f>MIN((IFERROR($D83-SUM($E83:AG83),0)),(IFERROR(AH$4-SUM(AH$5:AH82),0)))</f>
        <v>0</v>
      </c>
      <c r="AJ83" s="3">
        <f>MIN((IFERROR($D83-SUM($E83:AH83),0)),(IFERROR(AI$4-SUM(AI$5:AI82),0)))</f>
        <v>0</v>
      </c>
      <c r="AK83" s="3">
        <f>MIN((IFERROR($D83-SUM($E83:AI83),0)),(IFERROR(AJ$4-SUM(AJ$5:AJ82),0)))</f>
        <v>0</v>
      </c>
      <c r="AL83" s="3">
        <f>MIN((IFERROR($D83-SUM($E83:AJ83),0)),(IFERROR(AK$4-SUM(AK$5:AK82),0)))</f>
        <v>0</v>
      </c>
      <c r="AM83" s="3">
        <f>MIN((IFERROR($D83-SUM($E83:AK83),0)),(IFERROR(AL$4-SUM(AL$5:AL82),0)))</f>
        <v>0</v>
      </c>
      <c r="AN83" s="3">
        <f>MIN((IFERROR($D83-SUM($E83:AL83),0)),(IFERROR(AM$4-SUM(AM$5:AM82),0)))</f>
        <v>0</v>
      </c>
      <c r="AO83" s="3">
        <f>MIN((IFERROR($D83-SUM($E83:AM83),0)),(IFERROR(AN$4-SUM(AN$5:AN82),0)))</f>
        <v>0</v>
      </c>
      <c r="AP83" s="3">
        <f>MIN((IFERROR($D83-SUM($E83:AN83),0)),(IFERROR(AO$4-SUM(AO$5:AO82),0)))</f>
        <v>0</v>
      </c>
      <c r="AQ83" s="3">
        <f>MIN((IFERROR($D83-SUM($E83:AO83),0)),(IFERROR(AP$4-SUM(AP$5:AP82),0)))</f>
        <v>0</v>
      </c>
      <c r="AR83" s="3">
        <f>MIN((IFERROR($D83-SUM($E83:AP83),0)),(IFERROR(AQ$4-SUM(AQ$5:AQ82),0)))</f>
        <v>0</v>
      </c>
      <c r="AS83" s="3">
        <f>MIN((IFERROR($D83-SUM($E83:AQ83),0)),(IFERROR(AR$4-SUM(AR$5:AR82),0)))</f>
        <v>0</v>
      </c>
      <c r="AT83" s="3">
        <f>MIN((IFERROR($D83-SUM($E83:AR83),0)),(IFERROR(AS$4-SUM(AS$5:AS82),0)))</f>
        <v>0</v>
      </c>
      <c r="AU83" s="3">
        <f>MIN((IFERROR($D83-SUM($E83:AS83),0)),(IFERROR(AT$4-SUM(AT$5:AT82),0)))</f>
        <v>0</v>
      </c>
      <c r="AV83" s="3">
        <f>MIN((IFERROR($D83-SUM($E83:AT83),0)),(IFERROR(AU$4-SUM(AU$5:AU82),0)))</f>
        <v>0</v>
      </c>
      <c r="AW83" s="3">
        <f>MIN((IFERROR($D83-SUM($E83:AU83),0)),(IFERROR(AV$4-SUM(AV$5:AV82),0)))</f>
        <v>0</v>
      </c>
      <c r="AX83" s="3">
        <f>MIN((IFERROR($D83-SUM($E83:AV83),0)),(IFERROR(AW$4-SUM(AW$5:AW82),0)))</f>
        <v>0</v>
      </c>
      <c r="AY83" s="3">
        <f>MIN((IFERROR($D83-SUM($E83:AW83),0)),(IFERROR(AX$4-SUM(AX$5:AX82),0)))</f>
        <v>0</v>
      </c>
      <c r="AZ83" s="3">
        <f>MIN((IFERROR($D83-SUM($E83:AX83),0)),(IFERROR(AY$4-SUM(AY$5:AY82),0)))</f>
        <v>0</v>
      </c>
      <c r="BA83" s="3">
        <f>MIN((IFERROR($D83-SUM($E83:AY83),0)),(IFERROR(AZ$4-SUM(AZ$5:AZ82),0)))</f>
        <v>0</v>
      </c>
      <c r="BB83" s="3">
        <f>MIN((IFERROR($D83-SUM($E83:AZ83),0)),(IFERROR(BA$4-SUM(BA$5:BA82),0)))</f>
        <v>0</v>
      </c>
      <c r="BC83" s="3">
        <f>MIN((IFERROR($D83-SUM($E83:BA83),0)),(IFERROR(BB$4-SUM(BB$5:BB82),0)))</f>
        <v>0</v>
      </c>
      <c r="BD83" s="3">
        <f>MIN((IFERROR($D83-SUM($E83:BB83),0)),(IFERROR(BC$4-SUM(BC$5:BC82),0)))</f>
        <v>0</v>
      </c>
      <c r="BE83" s="3">
        <f>MIN((IFERROR($D83-SUM($E83:BC83),0)),(IFERROR(BD$4-SUM(BD$5:BD82),0)))</f>
        <v>0</v>
      </c>
      <c r="BF83" s="3">
        <f>MIN((IFERROR($D83-SUM($E83:BD83),0)),(IFERROR(BE$4-SUM(BE$5:BE82),0)))</f>
        <v>0</v>
      </c>
      <c r="BG83" s="3">
        <f>MIN((IFERROR($D83-SUM($E83:BE83),0)),(IFERROR(BF$4-SUM(BF$5:BF82),0)))</f>
        <v>0</v>
      </c>
      <c r="BH83" s="3">
        <f>MIN((IFERROR($D83-SUM($E83:BF83),0)),(IFERROR(BG$4-SUM(BG$5:BG82),0)))</f>
        <v>0</v>
      </c>
      <c r="BI83" s="3">
        <f>MIN((IFERROR($D83-SUM($E83:BG83),0)),(IFERROR(BH$4-SUM(BH$5:BH82),0)))</f>
        <v>0</v>
      </c>
      <c r="BJ83" s="3">
        <f>MIN((IFERROR($D83-SUM($E83:BH83),0)),(IFERROR(BI$4-SUM(BI$5:BI82),0)))</f>
        <v>0</v>
      </c>
      <c r="BK83" s="3">
        <f>MIN((IFERROR($D83-SUM($E83:BI83),0)),(IFERROR(BJ$4-SUM(BJ$5:BJ82),0)))</f>
        <v>0</v>
      </c>
      <c r="BL83" s="3">
        <f>MIN((IFERROR($D83-SUM($E83:BJ83),0)),(IFERROR(BK$4-SUM(BK$5:BK82),0)))</f>
        <v>0</v>
      </c>
      <c r="BM83" s="3">
        <f>MIN((IFERROR($D83-SUM($E83:BK83),0)),(IFERROR(BL$4-SUM(BL$5:BL82),0)))</f>
        <v>0</v>
      </c>
      <c r="BN83" s="3">
        <f>MIN((IFERROR($D83-SUM($E83:BL83),0)),(IFERROR(BM$4-SUM(BM$5:BM82),0)))</f>
        <v>0</v>
      </c>
      <c r="BO83" s="3">
        <f>MIN((IFERROR($D83-SUM($E83:BM83),0)),(IFERROR(BN$4-SUM(BN$5:BN82),0)))</f>
        <v>0</v>
      </c>
      <c r="BP83" s="3">
        <f>MIN((IFERROR($D83-SUM($E83:BN83),0)),(IFERROR(BO$4-SUM(BO$5:BO82),0)))</f>
        <v>0</v>
      </c>
      <c r="BQ83" s="3">
        <f>MIN((IFERROR($D83-SUM($E83:BO83),0)),(IFERROR(BP$4-SUM(BP$5:BP82),0)))</f>
        <v>0</v>
      </c>
      <c r="BR83" s="3">
        <f>MIN((IFERROR($D83-SUM($E83:BP83),0)),(IFERROR(BQ$4-SUM(BQ$5:BQ82),0)))</f>
        <v>0</v>
      </c>
      <c r="BS83" s="3">
        <f>MIN((IFERROR($D83-SUM($E83:BQ83),0)),(IFERROR(BR$4-SUM(BR$5:BR82),0)))</f>
        <v>0</v>
      </c>
      <c r="BT83" s="3">
        <f>MIN((IFERROR($D83-SUM($E83:BR83),0)),(IFERROR(BS$4-SUM(BS$5:BS82),0)))</f>
        <v>0</v>
      </c>
      <c r="BU83" s="3">
        <f>MIN((IFERROR($D83-SUM($E83:BS83),0)),(IFERROR(BT$4-SUM(BT$5:BT82),0)))</f>
        <v>0</v>
      </c>
      <c r="BV83" s="3">
        <f>MIN((IFERROR($D83-SUM($E83:BT83),0)),(IFERROR(BU$4-SUM(BU$5:BU82),0)))</f>
        <v>0</v>
      </c>
      <c r="BW83" s="3">
        <f>MIN((IFERROR($D83-SUM($E83:BU83),0)),(IFERROR(BV$4-SUM(BV$5:BV82),0)))</f>
        <v>0</v>
      </c>
      <c r="BX83" s="3">
        <f>MIN((IFERROR($D83-SUM($E83:BV83),0)),(IFERROR(BW$4-SUM(BW$5:BW82),0)))</f>
        <v>0</v>
      </c>
      <c r="BY83" s="3">
        <f>MIN((IFERROR($D83-SUM($E83:BW83),0)),(IFERROR(BX$4-SUM(BX$5:BX82),0)))</f>
        <v>0</v>
      </c>
      <c r="BZ83" s="3">
        <f>MIN((IFERROR($D83-SUM($E83:BX83),0)),(IFERROR(BY$4-SUM(BY$5:BY82),0)))</f>
        <v>0</v>
      </c>
      <c r="CA83" s="3">
        <f>MIN((IFERROR($D83-SUM($E83:BY83),0)),(IFERROR(BZ$4-SUM(BZ$5:BZ82),0)))</f>
        <v>0</v>
      </c>
      <c r="CB83" s="3">
        <f>MIN((IFERROR($D83-SUM($E83:BZ83),0)),(IFERROR(CA$4-SUM(CA$5:CA82),0)))</f>
        <v>0</v>
      </c>
      <c r="CC83" s="3">
        <f>MIN((IFERROR($D83-SUM($E83:CA83),0)),(IFERROR(CB$4-SUM(CB$5:CB82),0)))</f>
        <v>0</v>
      </c>
      <c r="CD83" s="3">
        <f>MIN((IFERROR($D83-SUM($E83:CB83),0)),(IFERROR(CC$4-SUM(CC$5:CC82),0)))</f>
        <v>0</v>
      </c>
      <c r="CE83" s="3">
        <f>MIN((IFERROR($D83-SUM($E83:CC83),0)),(IFERROR(CD$4-SUM(CD$5:CD82),0)))</f>
        <v>0</v>
      </c>
      <c r="CF83" s="3">
        <f>MIN((IFERROR($D83-SUM($E83:CD83),0)),(IFERROR(CE$4-SUM(CE$5:CE82),0)))</f>
        <v>0</v>
      </c>
      <c r="CG83" s="3">
        <f>MIN((IFERROR($D83-SUM($E83:CE83),0)),(IFERROR(CF$4-SUM(CF$5:CF82),0)))</f>
        <v>0</v>
      </c>
      <c r="CH83" s="3">
        <f>MIN((IFERROR($D83-SUM($E83:CF83),0)),(IFERROR(CG$4-SUM(CG$5:CG82),0)))</f>
        <v>0</v>
      </c>
      <c r="CI83" s="3">
        <f>MIN((IFERROR($D83-SUM($E83:CG83),0)),(IFERROR(CH$4-SUM(CH$5:CH82),0)))</f>
        <v>0</v>
      </c>
      <c r="CJ83" s="3">
        <f>MIN((IFERROR($D83-SUM($E83:CH83),0)),(IFERROR(CI$4-SUM(CI$5:CI82),0)))</f>
        <v>0</v>
      </c>
      <c r="CK83" s="3">
        <f>MIN((IFERROR($D83-SUM($E83:CI83),0)),(IFERROR(CJ$4-SUM(CJ$5:CJ82),0)))</f>
        <v>0</v>
      </c>
      <c r="CL83" s="3">
        <f>MIN((IFERROR($D83-SUM($E83:CJ83),0)),(IFERROR(CK$4-SUM(CK$5:CK82),0)))</f>
        <v>0</v>
      </c>
      <c r="CM83" s="3">
        <f>MIN((IFERROR($D83-SUM($E83:CK83),0)),(IFERROR(CL$4-SUM(CL$5:CL82),0)))</f>
        <v>0</v>
      </c>
      <c r="CN83" s="3">
        <f>MIN((IFERROR($D83-SUM($E83:CL83),0)),(IFERROR(CM$4-SUM(CM$5:CM82),0)))</f>
        <v>0</v>
      </c>
      <c r="CO83" s="3">
        <f>MIN((IFERROR($D83-SUM($E83:CM83),0)),(IFERROR(CN$4-SUM(CN$5:CN82),0)))</f>
        <v>0</v>
      </c>
      <c r="CP83" s="3">
        <f>MIN((IFERROR($D83-SUM($E83:CN83),0)),(IFERROR(CO$4-SUM(CO$5:CO82),0)))</f>
        <v>0</v>
      </c>
      <c r="CQ83" s="3">
        <f>MIN((IFERROR($D83-SUM($E83:CO83),0)),(IFERROR(CP$4-SUM(CP$5:CP82),0)))</f>
        <v>0</v>
      </c>
      <c r="CR83" s="3">
        <f>MIN((IFERROR($D83-SUM($E83:CP83),0)),(IFERROR(CQ$4-SUM(CQ$5:CQ82),0)))</f>
        <v>0</v>
      </c>
      <c r="CS83" s="3">
        <f>MIN((IFERROR($D83-SUM($E83:CQ83),0)),(IFERROR(CR$4-SUM(CR$5:CR82),0)))</f>
        <v>0</v>
      </c>
      <c r="CT83" s="3">
        <f>MIN((IFERROR($D83-SUM($E83:CR83),0)),(IFERROR(CS$4-SUM(CS$5:CS82),0)))</f>
        <v>0</v>
      </c>
      <c r="CU83" s="3">
        <f>MIN((IFERROR($D83-SUM($E83:CS83),0)),(IFERROR(CT$4-SUM(CT$5:CT82),0)))</f>
        <v>0</v>
      </c>
      <c r="CV83" s="3">
        <f>MIN((IFERROR($D83-SUM($E83:CT83),0)),(IFERROR(CU$4-SUM(CU$5:CU82),0)))</f>
        <v>0</v>
      </c>
      <c r="CW83" s="3">
        <f>MIN((IFERROR($D83-SUM($E83:CU83),0)),(IFERROR(CV$4-SUM(CV$5:CV82),0)))</f>
        <v>0</v>
      </c>
      <c r="CX83" s="3">
        <f>MIN((IFERROR($D83-SUM($E83:CV83),0)),(IFERROR(CW$4-SUM(CW$5:CW82),0)))</f>
        <v>0</v>
      </c>
      <c r="CY83" s="3">
        <f>MIN((IFERROR($D83-SUM($E83:CW83),0)),(IFERROR(CX$4-SUM(CX$5:CX82),0)))</f>
        <v>0</v>
      </c>
      <c r="CZ83" s="3">
        <f>MIN((IFERROR($D83-SUM($E83:CX83),0)),(IFERROR(CY$4-SUM(CY$5:CY82),0)))</f>
        <v>0</v>
      </c>
      <c r="DA83" s="3">
        <f>MIN((IFERROR($D83-SUM($E83:CY83),0)),(IFERROR(CZ$4-SUM(CZ$5:CZ82),0)))</f>
        <v>0</v>
      </c>
    </row>
    <row r="84" spans="1:105" x14ac:dyDescent="0.25">
      <c r="A84" s="2">
        <f>ROW()-ROW(FIFO[[#Headers],[Ind]])</f>
        <v>79</v>
      </c>
      <c r="B84" s="10" t="str">
        <f t="array" ref="B84">IFERROR(INDEX(Register[Batch],SMALL(IF(Register[IN Token]=Token,Register[Batch],""),FIFO[[#This Row],[Ind]])),"")</f>
        <v/>
      </c>
      <c r="C84" s="50" t="str">
        <f>IFERROR(VLOOKUP(FIFO[[#This Row],[Batch]],Register[],9),"")</f>
        <v/>
      </c>
      <c r="D84" s="11" t="str">
        <f>IF(FIFO[[#This Row],[Batch]]&lt;&gt;"",IFERROR(VLOOKUP(FIFO[[#This Row],[Batch]],Register[],5),""),"")</f>
        <v/>
      </c>
      <c r="F84" s="3">
        <f>MIN((IFERROR($D84-SUM($E84:E84),0)),(IFERROR(F$4-SUM(F$5:F83),0)))</f>
        <v>0</v>
      </c>
      <c r="G84" s="3">
        <f>MIN((IFERROR($D84-SUM($E84:F84),0)),(IFERROR(G$4-SUM(G$5:G83),0)))</f>
        <v>0</v>
      </c>
      <c r="H84" s="3">
        <f>MIN((IFERROR($D84-SUM($E84:G84),0)),(IFERROR(H$4-SUM(H$5:H83),0)))</f>
        <v>0</v>
      </c>
      <c r="I84" s="3">
        <f>MIN((IFERROR($D84-SUM($E84:H84),0)),(IFERROR(I$4-SUM(I$5:I83),0)))</f>
        <v>0</v>
      </c>
      <c r="J84" s="3">
        <f>MIN((IFERROR($D84-SUM($E84:I84),0)),(IFERROR(J$4-SUM(J$5:J83),0)))</f>
        <v>0</v>
      </c>
      <c r="K84" s="3">
        <f>MIN((IFERROR($D84-SUM($E84:J84),0)),(IFERROR(K$4-SUM(K$5:K83),0)))</f>
        <v>0</v>
      </c>
      <c r="L84" s="3">
        <f>MIN((IFERROR($D84-SUM($E84:K84),0)),(IFERROR(L$4-SUM(L$5:L83),0)))</f>
        <v>0</v>
      </c>
      <c r="M84" s="3">
        <f>MIN((IFERROR($D84-SUM($E84:L84),0)),(IFERROR(M$4-SUM(M$5:M83),0)))</f>
        <v>0</v>
      </c>
      <c r="N84" s="3">
        <f>MIN((IFERROR($D84-SUM($E84:L84),0)),(IFERROR(M$4-SUM(M$5:M83),0)))</f>
        <v>0</v>
      </c>
      <c r="O84" s="3">
        <f>MIN((IFERROR($D84-SUM($E84:M84),0)),(IFERROR(N$4-SUM(N$5:N83),0)))</f>
        <v>0</v>
      </c>
      <c r="P84" s="3">
        <f>MIN((IFERROR($D84-SUM($E84:N84),0)),(IFERROR(O$4-SUM(O$5:O83),0)))</f>
        <v>0</v>
      </c>
      <c r="Q84" s="3">
        <f>MIN((IFERROR($D84-SUM($E84:O84),0)),(IFERROR(P$4-SUM(P$5:P83),0)))</f>
        <v>0</v>
      </c>
      <c r="R84" s="3">
        <f>MIN((IFERROR($D84-SUM($E84:P84),0)),(IFERROR(Q$4-SUM(Q$5:Q83),0)))</f>
        <v>0</v>
      </c>
      <c r="S84" s="3">
        <f>MIN((IFERROR($D84-SUM($E84:Q84),0)),(IFERROR(R$4-SUM(R$5:R83),0)))</f>
        <v>0</v>
      </c>
      <c r="T84" s="3">
        <f>MIN((IFERROR($D84-SUM($E84:R84),0)),(IFERROR(S$4-SUM(S$5:S83),0)))</f>
        <v>0</v>
      </c>
      <c r="U84" s="3">
        <f>MIN((IFERROR($D84-SUM($E84:S84),0)),(IFERROR(T$4-SUM(T$5:T83),0)))</f>
        <v>0</v>
      </c>
      <c r="V84" s="3">
        <f>MIN((IFERROR($D84-SUM($E84:T84),0)),(IFERROR(U$4-SUM(U$5:U83),0)))</f>
        <v>0</v>
      </c>
      <c r="W84" s="3">
        <f>MIN((IFERROR($D84-SUM($E84:U84),0)),(IFERROR(V$4-SUM(V$5:V83),0)))</f>
        <v>0</v>
      </c>
      <c r="X84" s="3">
        <f>MIN((IFERROR($D84-SUM($E84:V84),0)),(IFERROR(W$4-SUM(W$5:W83),0)))</f>
        <v>0</v>
      </c>
      <c r="Y84" s="3">
        <f>MIN((IFERROR($D84-SUM($E84:W84),0)),(IFERROR(X$4-SUM(X$5:X83),0)))</f>
        <v>0</v>
      </c>
      <c r="Z84" s="3">
        <f>MIN((IFERROR($D84-SUM($E84:X84),0)),(IFERROR(Y$4-SUM(Y$5:Y83),0)))</f>
        <v>0</v>
      </c>
      <c r="AA84" s="3">
        <f>MIN((IFERROR($D84-SUM($E84:Y84),0)),(IFERROR(Z$4-SUM(Z$5:Z83),0)))</f>
        <v>0</v>
      </c>
      <c r="AB84" s="3">
        <f>MIN((IFERROR($D84-SUM($E84:Z84),0)),(IFERROR(AA$4-SUM(AA$5:AA83),0)))</f>
        <v>0</v>
      </c>
      <c r="AC84" s="3">
        <f>MIN((IFERROR($D84-SUM($E84:AA84),0)),(IFERROR(AB$4-SUM(AB$5:AB83),0)))</f>
        <v>0</v>
      </c>
      <c r="AD84" s="3">
        <f>MIN((IFERROR($D84-SUM($E84:AB84),0)),(IFERROR(AC$4-SUM(AC$5:AC83),0)))</f>
        <v>0</v>
      </c>
      <c r="AE84" s="3">
        <f>MIN((IFERROR($D84-SUM($E84:AC84),0)),(IFERROR(AD$4-SUM(AD$5:AD83),0)))</f>
        <v>0</v>
      </c>
      <c r="AF84" s="3">
        <f>MIN((IFERROR($D84-SUM($E84:AD84),0)),(IFERROR(AE$4-SUM(AE$5:AE83),0)))</f>
        <v>0</v>
      </c>
      <c r="AG84" s="3">
        <f>MIN((IFERROR($D84-SUM($E84:AE84),0)),(IFERROR(AF$4-SUM(AF$5:AF83),0)))</f>
        <v>0</v>
      </c>
      <c r="AH84" s="3">
        <f>MIN((IFERROR($D84-SUM($E84:AF84),0)),(IFERROR(AG$4-SUM(AG$5:AG83),0)))</f>
        <v>0</v>
      </c>
      <c r="AI84" s="3">
        <f>MIN((IFERROR($D84-SUM($E84:AG84),0)),(IFERROR(AH$4-SUM(AH$5:AH83),0)))</f>
        <v>0</v>
      </c>
      <c r="AJ84" s="3">
        <f>MIN((IFERROR($D84-SUM($E84:AH84),0)),(IFERROR(AI$4-SUM(AI$5:AI83),0)))</f>
        <v>0</v>
      </c>
      <c r="AK84" s="3">
        <f>MIN((IFERROR($D84-SUM($E84:AI84),0)),(IFERROR(AJ$4-SUM(AJ$5:AJ83),0)))</f>
        <v>0</v>
      </c>
      <c r="AL84" s="3">
        <f>MIN((IFERROR($D84-SUM($E84:AJ84),0)),(IFERROR(AK$4-SUM(AK$5:AK83),0)))</f>
        <v>0</v>
      </c>
      <c r="AM84" s="3">
        <f>MIN((IFERROR($D84-SUM($E84:AK84),0)),(IFERROR(AL$4-SUM(AL$5:AL83),0)))</f>
        <v>0</v>
      </c>
      <c r="AN84" s="3">
        <f>MIN((IFERROR($D84-SUM($E84:AL84),0)),(IFERROR(AM$4-SUM(AM$5:AM83),0)))</f>
        <v>0</v>
      </c>
      <c r="AO84" s="3">
        <f>MIN((IFERROR($D84-SUM($E84:AM84),0)),(IFERROR(AN$4-SUM(AN$5:AN83),0)))</f>
        <v>0</v>
      </c>
      <c r="AP84" s="3">
        <f>MIN((IFERROR($D84-SUM($E84:AN84),0)),(IFERROR(AO$4-SUM(AO$5:AO83),0)))</f>
        <v>0</v>
      </c>
      <c r="AQ84" s="3">
        <f>MIN((IFERROR($D84-SUM($E84:AO84),0)),(IFERROR(AP$4-SUM(AP$5:AP83),0)))</f>
        <v>0</v>
      </c>
      <c r="AR84" s="3">
        <f>MIN((IFERROR($D84-SUM($E84:AP84),0)),(IFERROR(AQ$4-SUM(AQ$5:AQ83),0)))</f>
        <v>0</v>
      </c>
      <c r="AS84" s="3">
        <f>MIN((IFERROR($D84-SUM($E84:AQ84),0)),(IFERROR(AR$4-SUM(AR$5:AR83),0)))</f>
        <v>0</v>
      </c>
      <c r="AT84" s="3">
        <f>MIN((IFERROR($D84-SUM($E84:AR84),0)),(IFERROR(AS$4-SUM(AS$5:AS83),0)))</f>
        <v>0</v>
      </c>
      <c r="AU84" s="3">
        <f>MIN((IFERROR($D84-SUM($E84:AS84),0)),(IFERROR(AT$4-SUM(AT$5:AT83),0)))</f>
        <v>0</v>
      </c>
      <c r="AV84" s="3">
        <f>MIN((IFERROR($D84-SUM($E84:AT84),0)),(IFERROR(AU$4-SUM(AU$5:AU83),0)))</f>
        <v>0</v>
      </c>
      <c r="AW84" s="3">
        <f>MIN((IFERROR($D84-SUM($E84:AU84),0)),(IFERROR(AV$4-SUM(AV$5:AV83),0)))</f>
        <v>0</v>
      </c>
      <c r="AX84" s="3">
        <f>MIN((IFERROR($D84-SUM($E84:AV84),0)),(IFERROR(AW$4-SUM(AW$5:AW83),0)))</f>
        <v>0</v>
      </c>
      <c r="AY84" s="3">
        <f>MIN((IFERROR($D84-SUM($E84:AW84),0)),(IFERROR(AX$4-SUM(AX$5:AX83),0)))</f>
        <v>0</v>
      </c>
      <c r="AZ84" s="3">
        <f>MIN((IFERROR($D84-SUM($E84:AX84),0)),(IFERROR(AY$4-SUM(AY$5:AY83),0)))</f>
        <v>0</v>
      </c>
      <c r="BA84" s="3">
        <f>MIN((IFERROR($D84-SUM($E84:AY84),0)),(IFERROR(AZ$4-SUM(AZ$5:AZ83),0)))</f>
        <v>0</v>
      </c>
      <c r="BB84" s="3">
        <f>MIN((IFERROR($D84-SUM($E84:AZ84),0)),(IFERROR(BA$4-SUM(BA$5:BA83),0)))</f>
        <v>0</v>
      </c>
      <c r="BC84" s="3">
        <f>MIN((IFERROR($D84-SUM($E84:BA84),0)),(IFERROR(BB$4-SUM(BB$5:BB83),0)))</f>
        <v>0</v>
      </c>
      <c r="BD84" s="3">
        <f>MIN((IFERROR($D84-SUM($E84:BB84),0)),(IFERROR(BC$4-SUM(BC$5:BC83),0)))</f>
        <v>0</v>
      </c>
      <c r="BE84" s="3">
        <f>MIN((IFERROR($D84-SUM($E84:BC84),0)),(IFERROR(BD$4-SUM(BD$5:BD83),0)))</f>
        <v>0</v>
      </c>
      <c r="BF84" s="3">
        <f>MIN((IFERROR($D84-SUM($E84:BD84),0)),(IFERROR(BE$4-SUM(BE$5:BE83),0)))</f>
        <v>0</v>
      </c>
      <c r="BG84" s="3">
        <f>MIN((IFERROR($D84-SUM($E84:BE84),0)),(IFERROR(BF$4-SUM(BF$5:BF83),0)))</f>
        <v>0</v>
      </c>
      <c r="BH84" s="3">
        <f>MIN((IFERROR($D84-SUM($E84:BF84),0)),(IFERROR(BG$4-SUM(BG$5:BG83),0)))</f>
        <v>0</v>
      </c>
      <c r="BI84" s="3">
        <f>MIN((IFERROR($D84-SUM($E84:BG84),0)),(IFERROR(BH$4-SUM(BH$5:BH83),0)))</f>
        <v>0</v>
      </c>
      <c r="BJ84" s="3">
        <f>MIN((IFERROR($D84-SUM($E84:BH84),0)),(IFERROR(BI$4-SUM(BI$5:BI83),0)))</f>
        <v>0</v>
      </c>
      <c r="BK84" s="3">
        <f>MIN((IFERROR($D84-SUM($E84:BI84),0)),(IFERROR(BJ$4-SUM(BJ$5:BJ83),0)))</f>
        <v>0</v>
      </c>
      <c r="BL84" s="3">
        <f>MIN((IFERROR($D84-SUM($E84:BJ84),0)),(IFERROR(BK$4-SUM(BK$5:BK83),0)))</f>
        <v>0</v>
      </c>
      <c r="BM84" s="3">
        <f>MIN((IFERROR($D84-SUM($E84:BK84),0)),(IFERROR(BL$4-SUM(BL$5:BL83),0)))</f>
        <v>0</v>
      </c>
      <c r="BN84" s="3">
        <f>MIN((IFERROR($D84-SUM($E84:BL84),0)),(IFERROR(BM$4-SUM(BM$5:BM83),0)))</f>
        <v>0</v>
      </c>
      <c r="BO84" s="3">
        <f>MIN((IFERROR($D84-SUM($E84:BM84),0)),(IFERROR(BN$4-SUM(BN$5:BN83),0)))</f>
        <v>0</v>
      </c>
      <c r="BP84" s="3">
        <f>MIN((IFERROR($D84-SUM($E84:BN84),0)),(IFERROR(BO$4-SUM(BO$5:BO83),0)))</f>
        <v>0</v>
      </c>
      <c r="BQ84" s="3">
        <f>MIN((IFERROR($D84-SUM($E84:BO84),0)),(IFERROR(BP$4-SUM(BP$5:BP83),0)))</f>
        <v>0</v>
      </c>
      <c r="BR84" s="3">
        <f>MIN((IFERROR($D84-SUM($E84:BP84),0)),(IFERROR(BQ$4-SUM(BQ$5:BQ83),0)))</f>
        <v>0</v>
      </c>
      <c r="BS84" s="3">
        <f>MIN((IFERROR($D84-SUM($E84:BQ84),0)),(IFERROR(BR$4-SUM(BR$5:BR83),0)))</f>
        <v>0</v>
      </c>
      <c r="BT84" s="3">
        <f>MIN((IFERROR($D84-SUM($E84:BR84),0)),(IFERROR(BS$4-SUM(BS$5:BS83),0)))</f>
        <v>0</v>
      </c>
      <c r="BU84" s="3">
        <f>MIN((IFERROR($D84-SUM($E84:BS84),0)),(IFERROR(BT$4-SUM(BT$5:BT83),0)))</f>
        <v>0</v>
      </c>
      <c r="BV84" s="3">
        <f>MIN((IFERROR($D84-SUM($E84:BT84),0)),(IFERROR(BU$4-SUM(BU$5:BU83),0)))</f>
        <v>0</v>
      </c>
      <c r="BW84" s="3">
        <f>MIN((IFERROR($D84-SUM($E84:BU84),0)),(IFERROR(BV$4-SUM(BV$5:BV83),0)))</f>
        <v>0</v>
      </c>
      <c r="BX84" s="3">
        <f>MIN((IFERROR($D84-SUM($E84:BV84),0)),(IFERROR(BW$4-SUM(BW$5:BW83),0)))</f>
        <v>0</v>
      </c>
      <c r="BY84" s="3">
        <f>MIN((IFERROR($D84-SUM($E84:BW84),0)),(IFERROR(BX$4-SUM(BX$5:BX83),0)))</f>
        <v>0</v>
      </c>
      <c r="BZ84" s="3">
        <f>MIN((IFERROR($D84-SUM($E84:BX84),0)),(IFERROR(BY$4-SUM(BY$5:BY83),0)))</f>
        <v>0</v>
      </c>
      <c r="CA84" s="3">
        <f>MIN((IFERROR($D84-SUM($E84:BY84),0)),(IFERROR(BZ$4-SUM(BZ$5:BZ83),0)))</f>
        <v>0</v>
      </c>
      <c r="CB84" s="3">
        <f>MIN((IFERROR($D84-SUM($E84:BZ84),0)),(IFERROR(CA$4-SUM(CA$5:CA83),0)))</f>
        <v>0</v>
      </c>
      <c r="CC84" s="3">
        <f>MIN((IFERROR($D84-SUM($E84:CA84),0)),(IFERROR(CB$4-SUM(CB$5:CB83),0)))</f>
        <v>0</v>
      </c>
      <c r="CD84" s="3">
        <f>MIN((IFERROR($D84-SUM($E84:CB84),0)),(IFERROR(CC$4-SUM(CC$5:CC83),0)))</f>
        <v>0</v>
      </c>
      <c r="CE84" s="3">
        <f>MIN((IFERROR($D84-SUM($E84:CC84),0)),(IFERROR(CD$4-SUM(CD$5:CD83),0)))</f>
        <v>0</v>
      </c>
      <c r="CF84" s="3">
        <f>MIN((IFERROR($D84-SUM($E84:CD84),0)),(IFERROR(CE$4-SUM(CE$5:CE83),0)))</f>
        <v>0</v>
      </c>
      <c r="CG84" s="3">
        <f>MIN((IFERROR($D84-SUM($E84:CE84),0)),(IFERROR(CF$4-SUM(CF$5:CF83),0)))</f>
        <v>0</v>
      </c>
      <c r="CH84" s="3">
        <f>MIN((IFERROR($D84-SUM($E84:CF84),0)),(IFERROR(CG$4-SUM(CG$5:CG83),0)))</f>
        <v>0</v>
      </c>
      <c r="CI84" s="3">
        <f>MIN((IFERROR($D84-SUM($E84:CG84),0)),(IFERROR(CH$4-SUM(CH$5:CH83),0)))</f>
        <v>0</v>
      </c>
      <c r="CJ84" s="3">
        <f>MIN((IFERROR($D84-SUM($E84:CH84),0)),(IFERROR(CI$4-SUM(CI$5:CI83),0)))</f>
        <v>0</v>
      </c>
      <c r="CK84" s="3">
        <f>MIN((IFERROR($D84-SUM($E84:CI84),0)),(IFERROR(CJ$4-SUM(CJ$5:CJ83),0)))</f>
        <v>0</v>
      </c>
      <c r="CL84" s="3">
        <f>MIN((IFERROR($D84-SUM($E84:CJ84),0)),(IFERROR(CK$4-SUM(CK$5:CK83),0)))</f>
        <v>0</v>
      </c>
      <c r="CM84" s="3">
        <f>MIN((IFERROR($D84-SUM($E84:CK84),0)),(IFERROR(CL$4-SUM(CL$5:CL83),0)))</f>
        <v>0</v>
      </c>
      <c r="CN84" s="3">
        <f>MIN((IFERROR($D84-SUM($E84:CL84),0)),(IFERROR(CM$4-SUM(CM$5:CM83),0)))</f>
        <v>0</v>
      </c>
      <c r="CO84" s="3">
        <f>MIN((IFERROR($D84-SUM($E84:CM84),0)),(IFERROR(CN$4-SUM(CN$5:CN83),0)))</f>
        <v>0</v>
      </c>
      <c r="CP84" s="3">
        <f>MIN((IFERROR($D84-SUM($E84:CN84),0)),(IFERROR(CO$4-SUM(CO$5:CO83),0)))</f>
        <v>0</v>
      </c>
      <c r="CQ84" s="3">
        <f>MIN((IFERROR($D84-SUM($E84:CO84),0)),(IFERROR(CP$4-SUM(CP$5:CP83),0)))</f>
        <v>0</v>
      </c>
      <c r="CR84" s="3">
        <f>MIN((IFERROR($D84-SUM($E84:CP84),0)),(IFERROR(CQ$4-SUM(CQ$5:CQ83),0)))</f>
        <v>0</v>
      </c>
      <c r="CS84" s="3">
        <f>MIN((IFERROR($D84-SUM($E84:CQ84),0)),(IFERROR(CR$4-SUM(CR$5:CR83),0)))</f>
        <v>0</v>
      </c>
      <c r="CT84" s="3">
        <f>MIN((IFERROR($D84-SUM($E84:CR84),0)),(IFERROR(CS$4-SUM(CS$5:CS83),0)))</f>
        <v>0</v>
      </c>
      <c r="CU84" s="3">
        <f>MIN((IFERROR($D84-SUM($E84:CS84),0)),(IFERROR(CT$4-SUM(CT$5:CT83),0)))</f>
        <v>0</v>
      </c>
      <c r="CV84" s="3">
        <f>MIN((IFERROR($D84-SUM($E84:CT84),0)),(IFERROR(CU$4-SUM(CU$5:CU83),0)))</f>
        <v>0</v>
      </c>
      <c r="CW84" s="3">
        <f>MIN((IFERROR($D84-SUM($E84:CU84),0)),(IFERROR(CV$4-SUM(CV$5:CV83),0)))</f>
        <v>0</v>
      </c>
      <c r="CX84" s="3">
        <f>MIN((IFERROR($D84-SUM($E84:CV84),0)),(IFERROR(CW$4-SUM(CW$5:CW83),0)))</f>
        <v>0</v>
      </c>
      <c r="CY84" s="3">
        <f>MIN((IFERROR($D84-SUM($E84:CW84),0)),(IFERROR(CX$4-SUM(CX$5:CX83),0)))</f>
        <v>0</v>
      </c>
      <c r="CZ84" s="3">
        <f>MIN((IFERROR($D84-SUM($E84:CX84),0)),(IFERROR(CY$4-SUM(CY$5:CY83),0)))</f>
        <v>0</v>
      </c>
      <c r="DA84" s="3">
        <f>MIN((IFERROR($D84-SUM($E84:CY84),0)),(IFERROR(CZ$4-SUM(CZ$5:CZ83),0)))</f>
        <v>0</v>
      </c>
    </row>
    <row r="85" spans="1:105" x14ac:dyDescent="0.25">
      <c r="A85" s="2">
        <f>ROW()-ROW(FIFO[[#Headers],[Ind]])</f>
        <v>80</v>
      </c>
      <c r="B85" s="10" t="str">
        <f t="array" ref="B85">IFERROR(INDEX(Register[Batch],SMALL(IF(Register[IN Token]=Token,Register[Batch],""),FIFO[[#This Row],[Ind]])),"")</f>
        <v/>
      </c>
      <c r="C85" s="50" t="str">
        <f>IFERROR(VLOOKUP(FIFO[[#This Row],[Batch]],Register[],9),"")</f>
        <v/>
      </c>
      <c r="D85" s="11" t="str">
        <f>IF(FIFO[[#This Row],[Batch]]&lt;&gt;"",IFERROR(VLOOKUP(FIFO[[#This Row],[Batch]],Register[],5),""),"")</f>
        <v/>
      </c>
      <c r="F85" s="3">
        <f>MIN((IFERROR($D85-SUM($E85:E85),0)),(IFERROR(F$4-SUM(F$5:F84),0)))</f>
        <v>0</v>
      </c>
      <c r="G85" s="3">
        <f>MIN((IFERROR($D85-SUM($E85:F85),0)),(IFERROR(G$4-SUM(G$5:G84),0)))</f>
        <v>0</v>
      </c>
      <c r="H85" s="3">
        <f>MIN((IFERROR($D85-SUM($E85:G85),0)),(IFERROR(H$4-SUM(H$5:H84),0)))</f>
        <v>0</v>
      </c>
      <c r="I85" s="3">
        <f>MIN((IFERROR($D85-SUM($E85:H85),0)),(IFERROR(I$4-SUM(I$5:I84),0)))</f>
        <v>0</v>
      </c>
      <c r="J85" s="3">
        <f>MIN((IFERROR($D85-SUM($E85:I85),0)),(IFERROR(J$4-SUM(J$5:J84),0)))</f>
        <v>0</v>
      </c>
      <c r="K85" s="3">
        <f>MIN((IFERROR($D85-SUM($E85:J85),0)),(IFERROR(K$4-SUM(K$5:K84),0)))</f>
        <v>0</v>
      </c>
      <c r="L85" s="3">
        <f>MIN((IFERROR($D85-SUM($E85:K85),0)),(IFERROR(L$4-SUM(L$5:L84),0)))</f>
        <v>0</v>
      </c>
      <c r="M85" s="3">
        <f>MIN((IFERROR($D85-SUM($E85:L85),0)),(IFERROR(M$4-SUM(M$5:M84),0)))</f>
        <v>0</v>
      </c>
      <c r="N85" s="3">
        <f>MIN((IFERROR($D85-SUM($E85:L85),0)),(IFERROR(M$4-SUM(M$5:M84),0)))</f>
        <v>0</v>
      </c>
      <c r="O85" s="3">
        <f>MIN((IFERROR($D85-SUM($E85:M85),0)),(IFERROR(N$4-SUM(N$5:N84),0)))</f>
        <v>0</v>
      </c>
      <c r="P85" s="3">
        <f>MIN((IFERROR($D85-SUM($E85:N85),0)),(IFERROR(O$4-SUM(O$5:O84),0)))</f>
        <v>0</v>
      </c>
      <c r="Q85" s="3">
        <f>MIN((IFERROR($D85-SUM($E85:O85),0)),(IFERROR(P$4-SUM(P$5:P84),0)))</f>
        <v>0</v>
      </c>
      <c r="R85" s="3">
        <f>MIN((IFERROR($D85-SUM($E85:P85),0)),(IFERROR(Q$4-SUM(Q$5:Q84),0)))</f>
        <v>0</v>
      </c>
      <c r="S85" s="3">
        <f>MIN((IFERROR($D85-SUM($E85:Q85),0)),(IFERROR(R$4-SUM(R$5:R84),0)))</f>
        <v>0</v>
      </c>
      <c r="T85" s="3">
        <f>MIN((IFERROR($D85-SUM($E85:R85),0)),(IFERROR(S$4-SUM(S$5:S84),0)))</f>
        <v>0</v>
      </c>
      <c r="U85" s="3">
        <f>MIN((IFERROR($D85-SUM($E85:S85),0)),(IFERROR(T$4-SUM(T$5:T84),0)))</f>
        <v>0</v>
      </c>
      <c r="V85" s="3">
        <f>MIN((IFERROR($D85-SUM($E85:T85),0)),(IFERROR(U$4-SUM(U$5:U84),0)))</f>
        <v>0</v>
      </c>
      <c r="W85" s="3">
        <f>MIN((IFERROR($D85-SUM($E85:U85),0)),(IFERROR(V$4-SUM(V$5:V84),0)))</f>
        <v>0</v>
      </c>
      <c r="X85" s="3">
        <f>MIN((IFERROR($D85-SUM($E85:V85),0)),(IFERROR(W$4-SUM(W$5:W84),0)))</f>
        <v>0</v>
      </c>
      <c r="Y85" s="3">
        <f>MIN((IFERROR($D85-SUM($E85:W85),0)),(IFERROR(X$4-SUM(X$5:X84),0)))</f>
        <v>0</v>
      </c>
      <c r="Z85" s="3">
        <f>MIN((IFERROR($D85-SUM($E85:X85),0)),(IFERROR(Y$4-SUM(Y$5:Y84),0)))</f>
        <v>0</v>
      </c>
      <c r="AA85" s="3">
        <f>MIN((IFERROR($D85-SUM($E85:Y85),0)),(IFERROR(Z$4-SUM(Z$5:Z84),0)))</f>
        <v>0</v>
      </c>
      <c r="AB85" s="3">
        <f>MIN((IFERROR($D85-SUM($E85:Z85),0)),(IFERROR(AA$4-SUM(AA$5:AA84),0)))</f>
        <v>0</v>
      </c>
      <c r="AC85" s="3">
        <f>MIN((IFERROR($D85-SUM($E85:AA85),0)),(IFERROR(AB$4-SUM(AB$5:AB84),0)))</f>
        <v>0</v>
      </c>
      <c r="AD85" s="3">
        <f>MIN((IFERROR($D85-SUM($E85:AB85),0)),(IFERROR(AC$4-SUM(AC$5:AC84),0)))</f>
        <v>0</v>
      </c>
      <c r="AE85" s="3">
        <f>MIN((IFERROR($D85-SUM($E85:AC85),0)),(IFERROR(AD$4-SUM(AD$5:AD84),0)))</f>
        <v>0</v>
      </c>
      <c r="AF85" s="3">
        <f>MIN((IFERROR($D85-SUM($E85:AD85),0)),(IFERROR(AE$4-SUM(AE$5:AE84),0)))</f>
        <v>0</v>
      </c>
      <c r="AG85" s="3">
        <f>MIN((IFERROR($D85-SUM($E85:AE85),0)),(IFERROR(AF$4-SUM(AF$5:AF84),0)))</f>
        <v>0</v>
      </c>
      <c r="AH85" s="3">
        <f>MIN((IFERROR($D85-SUM($E85:AF85),0)),(IFERROR(AG$4-SUM(AG$5:AG84),0)))</f>
        <v>0</v>
      </c>
      <c r="AI85" s="3">
        <f>MIN((IFERROR($D85-SUM($E85:AG85),0)),(IFERROR(AH$4-SUM(AH$5:AH84),0)))</f>
        <v>0</v>
      </c>
      <c r="AJ85" s="3">
        <f>MIN((IFERROR($D85-SUM($E85:AH85),0)),(IFERROR(AI$4-SUM(AI$5:AI84),0)))</f>
        <v>0</v>
      </c>
      <c r="AK85" s="3">
        <f>MIN((IFERROR($D85-SUM($E85:AI85),0)),(IFERROR(AJ$4-SUM(AJ$5:AJ84),0)))</f>
        <v>0</v>
      </c>
      <c r="AL85" s="3">
        <f>MIN((IFERROR($D85-SUM($E85:AJ85),0)),(IFERROR(AK$4-SUM(AK$5:AK84),0)))</f>
        <v>0</v>
      </c>
      <c r="AM85" s="3">
        <f>MIN((IFERROR($D85-SUM($E85:AK85),0)),(IFERROR(AL$4-SUM(AL$5:AL84),0)))</f>
        <v>0</v>
      </c>
      <c r="AN85" s="3">
        <f>MIN((IFERROR($D85-SUM($E85:AL85),0)),(IFERROR(AM$4-SUM(AM$5:AM84),0)))</f>
        <v>0</v>
      </c>
      <c r="AO85" s="3">
        <f>MIN((IFERROR($D85-SUM($E85:AM85),0)),(IFERROR(AN$4-SUM(AN$5:AN84),0)))</f>
        <v>0</v>
      </c>
      <c r="AP85" s="3">
        <f>MIN((IFERROR($D85-SUM($E85:AN85),0)),(IFERROR(AO$4-SUM(AO$5:AO84),0)))</f>
        <v>0</v>
      </c>
      <c r="AQ85" s="3">
        <f>MIN((IFERROR($D85-SUM($E85:AO85),0)),(IFERROR(AP$4-SUM(AP$5:AP84),0)))</f>
        <v>0</v>
      </c>
      <c r="AR85" s="3">
        <f>MIN((IFERROR($D85-SUM($E85:AP85),0)),(IFERROR(AQ$4-SUM(AQ$5:AQ84),0)))</f>
        <v>0</v>
      </c>
      <c r="AS85" s="3">
        <f>MIN((IFERROR($D85-SUM($E85:AQ85),0)),(IFERROR(AR$4-SUM(AR$5:AR84),0)))</f>
        <v>0</v>
      </c>
      <c r="AT85" s="3">
        <f>MIN((IFERROR($D85-SUM($E85:AR85),0)),(IFERROR(AS$4-SUM(AS$5:AS84),0)))</f>
        <v>0</v>
      </c>
      <c r="AU85" s="3">
        <f>MIN((IFERROR($D85-SUM($E85:AS85),0)),(IFERROR(AT$4-SUM(AT$5:AT84),0)))</f>
        <v>0</v>
      </c>
      <c r="AV85" s="3">
        <f>MIN((IFERROR($D85-SUM($E85:AT85),0)),(IFERROR(AU$4-SUM(AU$5:AU84),0)))</f>
        <v>0</v>
      </c>
      <c r="AW85" s="3">
        <f>MIN((IFERROR($D85-SUM($E85:AU85),0)),(IFERROR(AV$4-SUM(AV$5:AV84),0)))</f>
        <v>0</v>
      </c>
      <c r="AX85" s="3">
        <f>MIN((IFERROR($D85-SUM($E85:AV85),0)),(IFERROR(AW$4-SUM(AW$5:AW84),0)))</f>
        <v>0</v>
      </c>
      <c r="AY85" s="3">
        <f>MIN((IFERROR($D85-SUM($E85:AW85),0)),(IFERROR(AX$4-SUM(AX$5:AX84),0)))</f>
        <v>0</v>
      </c>
      <c r="AZ85" s="3">
        <f>MIN((IFERROR($D85-SUM($E85:AX85),0)),(IFERROR(AY$4-SUM(AY$5:AY84),0)))</f>
        <v>0</v>
      </c>
      <c r="BA85" s="3">
        <f>MIN((IFERROR($D85-SUM($E85:AY85),0)),(IFERROR(AZ$4-SUM(AZ$5:AZ84),0)))</f>
        <v>0</v>
      </c>
      <c r="BB85" s="3">
        <f>MIN((IFERROR($D85-SUM($E85:AZ85),0)),(IFERROR(BA$4-SUM(BA$5:BA84),0)))</f>
        <v>0</v>
      </c>
      <c r="BC85" s="3">
        <f>MIN((IFERROR($D85-SUM($E85:BA85),0)),(IFERROR(BB$4-SUM(BB$5:BB84),0)))</f>
        <v>0</v>
      </c>
      <c r="BD85" s="3">
        <f>MIN((IFERROR($D85-SUM($E85:BB85),0)),(IFERROR(BC$4-SUM(BC$5:BC84),0)))</f>
        <v>0</v>
      </c>
      <c r="BE85" s="3">
        <f>MIN((IFERROR($D85-SUM($E85:BC85),0)),(IFERROR(BD$4-SUM(BD$5:BD84),0)))</f>
        <v>0</v>
      </c>
      <c r="BF85" s="3">
        <f>MIN((IFERROR($D85-SUM($E85:BD85),0)),(IFERROR(BE$4-SUM(BE$5:BE84),0)))</f>
        <v>0</v>
      </c>
      <c r="BG85" s="3">
        <f>MIN((IFERROR($D85-SUM($E85:BE85),0)),(IFERROR(BF$4-SUM(BF$5:BF84),0)))</f>
        <v>0</v>
      </c>
      <c r="BH85" s="3">
        <f>MIN((IFERROR($D85-SUM($E85:BF85),0)),(IFERROR(BG$4-SUM(BG$5:BG84),0)))</f>
        <v>0</v>
      </c>
      <c r="BI85" s="3">
        <f>MIN((IFERROR($D85-SUM($E85:BG85),0)),(IFERROR(BH$4-SUM(BH$5:BH84),0)))</f>
        <v>0</v>
      </c>
      <c r="BJ85" s="3">
        <f>MIN((IFERROR($D85-SUM($E85:BH85),0)),(IFERROR(BI$4-SUM(BI$5:BI84),0)))</f>
        <v>0</v>
      </c>
      <c r="BK85" s="3">
        <f>MIN((IFERROR($D85-SUM($E85:BI85),0)),(IFERROR(BJ$4-SUM(BJ$5:BJ84),0)))</f>
        <v>0</v>
      </c>
      <c r="BL85" s="3">
        <f>MIN((IFERROR($D85-SUM($E85:BJ85),0)),(IFERROR(BK$4-SUM(BK$5:BK84),0)))</f>
        <v>0</v>
      </c>
      <c r="BM85" s="3">
        <f>MIN((IFERROR($D85-SUM($E85:BK85),0)),(IFERROR(BL$4-SUM(BL$5:BL84),0)))</f>
        <v>0</v>
      </c>
      <c r="BN85" s="3">
        <f>MIN((IFERROR($D85-SUM($E85:BL85),0)),(IFERROR(BM$4-SUM(BM$5:BM84),0)))</f>
        <v>0</v>
      </c>
      <c r="BO85" s="3">
        <f>MIN((IFERROR($D85-SUM($E85:BM85),0)),(IFERROR(BN$4-SUM(BN$5:BN84),0)))</f>
        <v>0</v>
      </c>
      <c r="BP85" s="3">
        <f>MIN((IFERROR($D85-SUM($E85:BN85),0)),(IFERROR(BO$4-SUM(BO$5:BO84),0)))</f>
        <v>0</v>
      </c>
      <c r="BQ85" s="3">
        <f>MIN((IFERROR($D85-SUM($E85:BO85),0)),(IFERROR(BP$4-SUM(BP$5:BP84),0)))</f>
        <v>0</v>
      </c>
      <c r="BR85" s="3">
        <f>MIN((IFERROR($D85-SUM($E85:BP85),0)),(IFERROR(BQ$4-SUM(BQ$5:BQ84),0)))</f>
        <v>0</v>
      </c>
      <c r="BS85" s="3">
        <f>MIN((IFERROR($D85-SUM($E85:BQ85),0)),(IFERROR(BR$4-SUM(BR$5:BR84),0)))</f>
        <v>0</v>
      </c>
      <c r="BT85" s="3">
        <f>MIN((IFERROR($D85-SUM($E85:BR85),0)),(IFERROR(BS$4-SUM(BS$5:BS84),0)))</f>
        <v>0</v>
      </c>
      <c r="BU85" s="3">
        <f>MIN((IFERROR($D85-SUM($E85:BS85),0)),(IFERROR(BT$4-SUM(BT$5:BT84),0)))</f>
        <v>0</v>
      </c>
      <c r="BV85" s="3">
        <f>MIN((IFERROR($D85-SUM($E85:BT85),0)),(IFERROR(BU$4-SUM(BU$5:BU84),0)))</f>
        <v>0</v>
      </c>
      <c r="BW85" s="3">
        <f>MIN((IFERROR($D85-SUM($E85:BU85),0)),(IFERROR(BV$4-SUM(BV$5:BV84),0)))</f>
        <v>0</v>
      </c>
      <c r="BX85" s="3">
        <f>MIN((IFERROR($D85-SUM($E85:BV85),0)),(IFERROR(BW$4-SUM(BW$5:BW84),0)))</f>
        <v>0</v>
      </c>
      <c r="BY85" s="3">
        <f>MIN((IFERROR($D85-SUM($E85:BW85),0)),(IFERROR(BX$4-SUM(BX$5:BX84),0)))</f>
        <v>0</v>
      </c>
      <c r="BZ85" s="3">
        <f>MIN((IFERROR($D85-SUM($E85:BX85),0)),(IFERROR(BY$4-SUM(BY$5:BY84),0)))</f>
        <v>0</v>
      </c>
      <c r="CA85" s="3">
        <f>MIN((IFERROR($D85-SUM($E85:BY85),0)),(IFERROR(BZ$4-SUM(BZ$5:BZ84),0)))</f>
        <v>0</v>
      </c>
      <c r="CB85" s="3">
        <f>MIN((IFERROR($D85-SUM($E85:BZ85),0)),(IFERROR(CA$4-SUM(CA$5:CA84),0)))</f>
        <v>0</v>
      </c>
      <c r="CC85" s="3">
        <f>MIN((IFERROR($D85-SUM($E85:CA85),0)),(IFERROR(CB$4-SUM(CB$5:CB84),0)))</f>
        <v>0</v>
      </c>
      <c r="CD85" s="3">
        <f>MIN((IFERROR($D85-SUM($E85:CB85),0)),(IFERROR(CC$4-SUM(CC$5:CC84),0)))</f>
        <v>0</v>
      </c>
      <c r="CE85" s="3">
        <f>MIN((IFERROR($D85-SUM($E85:CC85),0)),(IFERROR(CD$4-SUM(CD$5:CD84),0)))</f>
        <v>0</v>
      </c>
      <c r="CF85" s="3">
        <f>MIN((IFERROR($D85-SUM($E85:CD85),0)),(IFERROR(CE$4-SUM(CE$5:CE84),0)))</f>
        <v>0</v>
      </c>
      <c r="CG85" s="3">
        <f>MIN((IFERROR($D85-SUM($E85:CE85),0)),(IFERROR(CF$4-SUM(CF$5:CF84),0)))</f>
        <v>0</v>
      </c>
      <c r="CH85" s="3">
        <f>MIN((IFERROR($D85-SUM($E85:CF85),0)),(IFERROR(CG$4-SUM(CG$5:CG84),0)))</f>
        <v>0</v>
      </c>
      <c r="CI85" s="3">
        <f>MIN((IFERROR($D85-SUM($E85:CG85),0)),(IFERROR(CH$4-SUM(CH$5:CH84),0)))</f>
        <v>0</v>
      </c>
      <c r="CJ85" s="3">
        <f>MIN((IFERROR($D85-SUM($E85:CH85),0)),(IFERROR(CI$4-SUM(CI$5:CI84),0)))</f>
        <v>0</v>
      </c>
      <c r="CK85" s="3">
        <f>MIN((IFERROR($D85-SUM($E85:CI85),0)),(IFERROR(CJ$4-SUM(CJ$5:CJ84),0)))</f>
        <v>0</v>
      </c>
      <c r="CL85" s="3">
        <f>MIN((IFERROR($D85-SUM($E85:CJ85),0)),(IFERROR(CK$4-SUM(CK$5:CK84),0)))</f>
        <v>0</v>
      </c>
      <c r="CM85" s="3">
        <f>MIN((IFERROR($D85-SUM($E85:CK85),0)),(IFERROR(CL$4-SUM(CL$5:CL84),0)))</f>
        <v>0</v>
      </c>
      <c r="CN85" s="3">
        <f>MIN((IFERROR($D85-SUM($E85:CL85),0)),(IFERROR(CM$4-SUM(CM$5:CM84),0)))</f>
        <v>0</v>
      </c>
      <c r="CO85" s="3">
        <f>MIN((IFERROR($D85-SUM($E85:CM85),0)),(IFERROR(CN$4-SUM(CN$5:CN84),0)))</f>
        <v>0</v>
      </c>
      <c r="CP85" s="3">
        <f>MIN((IFERROR($D85-SUM($E85:CN85),0)),(IFERROR(CO$4-SUM(CO$5:CO84),0)))</f>
        <v>0</v>
      </c>
      <c r="CQ85" s="3">
        <f>MIN((IFERROR($D85-SUM($E85:CO85),0)),(IFERROR(CP$4-SUM(CP$5:CP84),0)))</f>
        <v>0</v>
      </c>
      <c r="CR85" s="3">
        <f>MIN((IFERROR($D85-SUM($E85:CP85),0)),(IFERROR(CQ$4-SUM(CQ$5:CQ84),0)))</f>
        <v>0</v>
      </c>
      <c r="CS85" s="3">
        <f>MIN((IFERROR($D85-SUM($E85:CQ85),0)),(IFERROR(CR$4-SUM(CR$5:CR84),0)))</f>
        <v>0</v>
      </c>
      <c r="CT85" s="3">
        <f>MIN((IFERROR($D85-SUM($E85:CR85),0)),(IFERROR(CS$4-SUM(CS$5:CS84),0)))</f>
        <v>0</v>
      </c>
      <c r="CU85" s="3">
        <f>MIN((IFERROR($D85-SUM($E85:CS85),0)),(IFERROR(CT$4-SUM(CT$5:CT84),0)))</f>
        <v>0</v>
      </c>
      <c r="CV85" s="3">
        <f>MIN((IFERROR($D85-SUM($E85:CT85),0)),(IFERROR(CU$4-SUM(CU$5:CU84),0)))</f>
        <v>0</v>
      </c>
      <c r="CW85" s="3">
        <f>MIN((IFERROR($D85-SUM($E85:CU85),0)),(IFERROR(CV$4-SUM(CV$5:CV84),0)))</f>
        <v>0</v>
      </c>
      <c r="CX85" s="3">
        <f>MIN((IFERROR($D85-SUM($E85:CV85),0)),(IFERROR(CW$4-SUM(CW$5:CW84),0)))</f>
        <v>0</v>
      </c>
      <c r="CY85" s="3">
        <f>MIN((IFERROR($D85-SUM($E85:CW85),0)),(IFERROR(CX$4-SUM(CX$5:CX84),0)))</f>
        <v>0</v>
      </c>
      <c r="CZ85" s="3">
        <f>MIN((IFERROR($D85-SUM($E85:CX85),0)),(IFERROR(CY$4-SUM(CY$5:CY84),0)))</f>
        <v>0</v>
      </c>
      <c r="DA85" s="3">
        <f>MIN((IFERROR($D85-SUM($E85:CY85),0)),(IFERROR(CZ$4-SUM(CZ$5:CZ84),0)))</f>
        <v>0</v>
      </c>
    </row>
    <row r="86" spans="1:105" x14ac:dyDescent="0.25">
      <c r="A86" s="2">
        <f>ROW()-ROW(FIFO[[#Headers],[Ind]])</f>
        <v>81</v>
      </c>
      <c r="B86" s="10" t="str">
        <f t="array" ref="B86">IFERROR(INDEX(Register[Batch],SMALL(IF(Register[IN Token]=Token,Register[Batch],""),FIFO[[#This Row],[Ind]])),"")</f>
        <v/>
      </c>
      <c r="C86" s="50" t="str">
        <f>IFERROR(VLOOKUP(FIFO[[#This Row],[Batch]],Register[],9),"")</f>
        <v/>
      </c>
      <c r="D86" s="11" t="str">
        <f>IF(FIFO[[#This Row],[Batch]]&lt;&gt;"",IFERROR(VLOOKUP(FIFO[[#This Row],[Batch]],Register[],5),""),"")</f>
        <v/>
      </c>
      <c r="F86" s="3">
        <f>MIN((IFERROR($D86-SUM($E86:E86),0)),(IFERROR(F$4-SUM(F$5:F85),0)))</f>
        <v>0</v>
      </c>
      <c r="G86" s="3">
        <f>MIN((IFERROR($D86-SUM($E86:F86),0)),(IFERROR(G$4-SUM(G$5:G85),0)))</f>
        <v>0</v>
      </c>
      <c r="H86" s="3">
        <f>MIN((IFERROR($D86-SUM($E86:G86),0)),(IFERROR(H$4-SUM(H$5:H85),0)))</f>
        <v>0</v>
      </c>
      <c r="I86" s="3">
        <f>MIN((IFERROR($D86-SUM($E86:H86),0)),(IFERROR(I$4-SUM(I$5:I85),0)))</f>
        <v>0</v>
      </c>
      <c r="J86" s="3">
        <f>MIN((IFERROR($D86-SUM($E86:I86),0)),(IFERROR(J$4-SUM(J$5:J85),0)))</f>
        <v>0</v>
      </c>
      <c r="K86" s="3">
        <f>MIN((IFERROR($D86-SUM($E86:J86),0)),(IFERROR(K$4-SUM(K$5:K85),0)))</f>
        <v>0</v>
      </c>
      <c r="L86" s="3">
        <f>MIN((IFERROR($D86-SUM($E86:K86),0)),(IFERROR(L$4-SUM(L$5:L85),0)))</f>
        <v>0</v>
      </c>
      <c r="M86" s="3">
        <f>MIN((IFERROR($D86-SUM($E86:L86),0)),(IFERROR(M$4-SUM(M$5:M85),0)))</f>
        <v>0</v>
      </c>
      <c r="N86" s="3">
        <f>MIN((IFERROR($D86-SUM($E86:L86),0)),(IFERROR(M$4-SUM(M$5:M85),0)))</f>
        <v>0</v>
      </c>
      <c r="O86" s="3">
        <f>MIN((IFERROR($D86-SUM($E86:M86),0)),(IFERROR(N$4-SUM(N$5:N85),0)))</f>
        <v>0</v>
      </c>
      <c r="P86" s="3">
        <f>MIN((IFERROR($D86-SUM($E86:N86),0)),(IFERROR(O$4-SUM(O$5:O85),0)))</f>
        <v>0</v>
      </c>
      <c r="Q86" s="3">
        <f>MIN((IFERROR($D86-SUM($E86:O86),0)),(IFERROR(P$4-SUM(P$5:P85),0)))</f>
        <v>0</v>
      </c>
      <c r="R86" s="3">
        <f>MIN((IFERROR($D86-SUM($E86:P86),0)),(IFERROR(Q$4-SUM(Q$5:Q85),0)))</f>
        <v>0</v>
      </c>
      <c r="S86" s="3">
        <f>MIN((IFERROR($D86-SUM($E86:Q86),0)),(IFERROR(R$4-SUM(R$5:R85),0)))</f>
        <v>0</v>
      </c>
      <c r="T86" s="3">
        <f>MIN((IFERROR($D86-SUM($E86:R86),0)),(IFERROR(S$4-SUM(S$5:S85),0)))</f>
        <v>0</v>
      </c>
      <c r="U86" s="3">
        <f>MIN((IFERROR($D86-SUM($E86:S86),0)),(IFERROR(T$4-SUM(T$5:T85),0)))</f>
        <v>0</v>
      </c>
      <c r="V86" s="3">
        <f>MIN((IFERROR($D86-SUM($E86:T86),0)),(IFERROR(U$4-SUM(U$5:U85),0)))</f>
        <v>0</v>
      </c>
      <c r="W86" s="3">
        <f>MIN((IFERROR($D86-SUM($E86:U86),0)),(IFERROR(V$4-SUM(V$5:V85),0)))</f>
        <v>0</v>
      </c>
      <c r="X86" s="3">
        <f>MIN((IFERROR($D86-SUM($E86:V86),0)),(IFERROR(W$4-SUM(W$5:W85),0)))</f>
        <v>0</v>
      </c>
      <c r="Y86" s="3">
        <f>MIN((IFERROR($D86-SUM($E86:W86),0)),(IFERROR(X$4-SUM(X$5:X85),0)))</f>
        <v>0</v>
      </c>
      <c r="Z86" s="3">
        <f>MIN((IFERROR($D86-SUM($E86:X86),0)),(IFERROR(Y$4-SUM(Y$5:Y85),0)))</f>
        <v>0</v>
      </c>
      <c r="AA86" s="3">
        <f>MIN((IFERROR($D86-SUM($E86:Y86),0)),(IFERROR(Z$4-SUM(Z$5:Z85),0)))</f>
        <v>0</v>
      </c>
      <c r="AB86" s="3">
        <f>MIN((IFERROR($D86-SUM($E86:Z86),0)),(IFERROR(AA$4-SUM(AA$5:AA85),0)))</f>
        <v>0</v>
      </c>
      <c r="AC86" s="3">
        <f>MIN((IFERROR($D86-SUM($E86:AA86),0)),(IFERROR(AB$4-SUM(AB$5:AB85),0)))</f>
        <v>0</v>
      </c>
      <c r="AD86" s="3">
        <f>MIN((IFERROR($D86-SUM($E86:AB86),0)),(IFERROR(AC$4-SUM(AC$5:AC85),0)))</f>
        <v>0</v>
      </c>
      <c r="AE86" s="3">
        <f>MIN((IFERROR($D86-SUM($E86:AC86),0)),(IFERROR(AD$4-SUM(AD$5:AD85),0)))</f>
        <v>0</v>
      </c>
      <c r="AF86" s="3">
        <f>MIN((IFERROR($D86-SUM($E86:AD86),0)),(IFERROR(AE$4-SUM(AE$5:AE85),0)))</f>
        <v>0</v>
      </c>
      <c r="AG86" s="3">
        <f>MIN((IFERROR($D86-SUM($E86:AE86),0)),(IFERROR(AF$4-SUM(AF$5:AF85),0)))</f>
        <v>0</v>
      </c>
      <c r="AH86" s="3">
        <f>MIN((IFERROR($D86-SUM($E86:AF86),0)),(IFERROR(AG$4-SUM(AG$5:AG85),0)))</f>
        <v>0</v>
      </c>
      <c r="AI86" s="3">
        <f>MIN((IFERROR($D86-SUM($E86:AG86),0)),(IFERROR(AH$4-SUM(AH$5:AH85),0)))</f>
        <v>0</v>
      </c>
      <c r="AJ86" s="3">
        <f>MIN((IFERROR($D86-SUM($E86:AH86),0)),(IFERROR(AI$4-SUM(AI$5:AI85),0)))</f>
        <v>0</v>
      </c>
      <c r="AK86" s="3">
        <f>MIN((IFERROR($D86-SUM($E86:AI86),0)),(IFERROR(AJ$4-SUM(AJ$5:AJ85),0)))</f>
        <v>0</v>
      </c>
      <c r="AL86" s="3">
        <f>MIN((IFERROR($D86-SUM($E86:AJ86),0)),(IFERROR(AK$4-SUM(AK$5:AK85),0)))</f>
        <v>0</v>
      </c>
      <c r="AM86" s="3">
        <f>MIN((IFERROR($D86-SUM($E86:AK86),0)),(IFERROR(AL$4-SUM(AL$5:AL85),0)))</f>
        <v>0</v>
      </c>
      <c r="AN86" s="3">
        <f>MIN((IFERROR($D86-SUM($E86:AL86),0)),(IFERROR(AM$4-SUM(AM$5:AM85),0)))</f>
        <v>0</v>
      </c>
      <c r="AO86" s="3">
        <f>MIN((IFERROR($D86-SUM($E86:AM86),0)),(IFERROR(AN$4-SUM(AN$5:AN85),0)))</f>
        <v>0</v>
      </c>
      <c r="AP86" s="3">
        <f>MIN((IFERROR($D86-SUM($E86:AN86),0)),(IFERROR(AO$4-SUM(AO$5:AO85),0)))</f>
        <v>0</v>
      </c>
      <c r="AQ86" s="3">
        <f>MIN((IFERROR($D86-SUM($E86:AO86),0)),(IFERROR(AP$4-SUM(AP$5:AP85),0)))</f>
        <v>0</v>
      </c>
      <c r="AR86" s="3">
        <f>MIN((IFERROR($D86-SUM($E86:AP86),0)),(IFERROR(AQ$4-SUM(AQ$5:AQ85),0)))</f>
        <v>0</v>
      </c>
      <c r="AS86" s="3">
        <f>MIN((IFERROR($D86-SUM($E86:AQ86),0)),(IFERROR(AR$4-SUM(AR$5:AR85),0)))</f>
        <v>0</v>
      </c>
      <c r="AT86" s="3">
        <f>MIN((IFERROR($D86-SUM($E86:AR86),0)),(IFERROR(AS$4-SUM(AS$5:AS85),0)))</f>
        <v>0</v>
      </c>
      <c r="AU86" s="3">
        <f>MIN((IFERROR($D86-SUM($E86:AS86),0)),(IFERROR(AT$4-SUM(AT$5:AT85),0)))</f>
        <v>0</v>
      </c>
      <c r="AV86" s="3">
        <f>MIN((IFERROR($D86-SUM($E86:AT86),0)),(IFERROR(AU$4-SUM(AU$5:AU85),0)))</f>
        <v>0</v>
      </c>
      <c r="AW86" s="3">
        <f>MIN((IFERROR($D86-SUM($E86:AU86),0)),(IFERROR(AV$4-SUM(AV$5:AV85),0)))</f>
        <v>0</v>
      </c>
      <c r="AX86" s="3">
        <f>MIN((IFERROR($D86-SUM($E86:AV86),0)),(IFERROR(AW$4-SUM(AW$5:AW85),0)))</f>
        <v>0</v>
      </c>
      <c r="AY86" s="3">
        <f>MIN((IFERROR($D86-SUM($E86:AW86),0)),(IFERROR(AX$4-SUM(AX$5:AX85),0)))</f>
        <v>0</v>
      </c>
      <c r="AZ86" s="3">
        <f>MIN((IFERROR($D86-SUM($E86:AX86),0)),(IFERROR(AY$4-SUM(AY$5:AY85),0)))</f>
        <v>0</v>
      </c>
      <c r="BA86" s="3">
        <f>MIN((IFERROR($D86-SUM($E86:AY86),0)),(IFERROR(AZ$4-SUM(AZ$5:AZ85),0)))</f>
        <v>0</v>
      </c>
      <c r="BB86" s="3">
        <f>MIN((IFERROR($D86-SUM($E86:AZ86),0)),(IFERROR(BA$4-SUM(BA$5:BA85),0)))</f>
        <v>0</v>
      </c>
      <c r="BC86" s="3">
        <f>MIN((IFERROR($D86-SUM($E86:BA86),0)),(IFERROR(BB$4-SUM(BB$5:BB85),0)))</f>
        <v>0</v>
      </c>
      <c r="BD86" s="3">
        <f>MIN((IFERROR($D86-SUM($E86:BB86),0)),(IFERROR(BC$4-SUM(BC$5:BC85),0)))</f>
        <v>0</v>
      </c>
      <c r="BE86" s="3">
        <f>MIN((IFERROR($D86-SUM($E86:BC86),0)),(IFERROR(BD$4-SUM(BD$5:BD85),0)))</f>
        <v>0</v>
      </c>
      <c r="BF86" s="3">
        <f>MIN((IFERROR($D86-SUM($E86:BD86),0)),(IFERROR(BE$4-SUM(BE$5:BE85),0)))</f>
        <v>0</v>
      </c>
      <c r="BG86" s="3">
        <f>MIN((IFERROR($D86-SUM($E86:BE86),0)),(IFERROR(BF$4-SUM(BF$5:BF85),0)))</f>
        <v>0</v>
      </c>
      <c r="BH86" s="3">
        <f>MIN((IFERROR($D86-SUM($E86:BF86),0)),(IFERROR(BG$4-SUM(BG$5:BG85),0)))</f>
        <v>0</v>
      </c>
      <c r="BI86" s="3">
        <f>MIN((IFERROR($D86-SUM($E86:BG86),0)),(IFERROR(BH$4-SUM(BH$5:BH85),0)))</f>
        <v>0</v>
      </c>
      <c r="BJ86" s="3">
        <f>MIN((IFERROR($D86-SUM($E86:BH86),0)),(IFERROR(BI$4-SUM(BI$5:BI85),0)))</f>
        <v>0</v>
      </c>
      <c r="BK86" s="3">
        <f>MIN((IFERROR($D86-SUM($E86:BI86),0)),(IFERROR(BJ$4-SUM(BJ$5:BJ85),0)))</f>
        <v>0</v>
      </c>
      <c r="BL86" s="3">
        <f>MIN((IFERROR($D86-SUM($E86:BJ86),0)),(IFERROR(BK$4-SUM(BK$5:BK85),0)))</f>
        <v>0</v>
      </c>
      <c r="BM86" s="3">
        <f>MIN((IFERROR($D86-SUM($E86:BK86),0)),(IFERROR(BL$4-SUM(BL$5:BL85),0)))</f>
        <v>0</v>
      </c>
      <c r="BN86" s="3">
        <f>MIN((IFERROR($D86-SUM($E86:BL86),0)),(IFERROR(BM$4-SUM(BM$5:BM85),0)))</f>
        <v>0</v>
      </c>
      <c r="BO86" s="3">
        <f>MIN((IFERROR($D86-SUM($E86:BM86),0)),(IFERROR(BN$4-SUM(BN$5:BN85),0)))</f>
        <v>0</v>
      </c>
      <c r="BP86" s="3">
        <f>MIN((IFERROR($D86-SUM($E86:BN86),0)),(IFERROR(BO$4-SUM(BO$5:BO85),0)))</f>
        <v>0</v>
      </c>
      <c r="BQ86" s="3">
        <f>MIN((IFERROR($D86-SUM($E86:BO86),0)),(IFERROR(BP$4-SUM(BP$5:BP85),0)))</f>
        <v>0</v>
      </c>
      <c r="BR86" s="3">
        <f>MIN((IFERROR($D86-SUM($E86:BP86),0)),(IFERROR(BQ$4-SUM(BQ$5:BQ85),0)))</f>
        <v>0</v>
      </c>
      <c r="BS86" s="3">
        <f>MIN((IFERROR($D86-SUM($E86:BQ86),0)),(IFERROR(BR$4-SUM(BR$5:BR85),0)))</f>
        <v>0</v>
      </c>
      <c r="BT86" s="3">
        <f>MIN((IFERROR($D86-SUM($E86:BR86),0)),(IFERROR(BS$4-SUM(BS$5:BS85),0)))</f>
        <v>0</v>
      </c>
      <c r="BU86" s="3">
        <f>MIN((IFERROR($D86-SUM($E86:BS86),0)),(IFERROR(BT$4-SUM(BT$5:BT85),0)))</f>
        <v>0</v>
      </c>
      <c r="BV86" s="3">
        <f>MIN((IFERROR($D86-SUM($E86:BT86),0)),(IFERROR(BU$4-SUM(BU$5:BU85),0)))</f>
        <v>0</v>
      </c>
      <c r="BW86" s="3">
        <f>MIN((IFERROR($D86-SUM($E86:BU86),0)),(IFERROR(BV$4-SUM(BV$5:BV85),0)))</f>
        <v>0</v>
      </c>
      <c r="BX86" s="3">
        <f>MIN((IFERROR($D86-SUM($E86:BV86),0)),(IFERROR(BW$4-SUM(BW$5:BW85),0)))</f>
        <v>0</v>
      </c>
      <c r="BY86" s="3">
        <f>MIN((IFERROR($D86-SUM($E86:BW86),0)),(IFERROR(BX$4-SUM(BX$5:BX85),0)))</f>
        <v>0</v>
      </c>
      <c r="BZ86" s="3">
        <f>MIN((IFERROR($D86-SUM($E86:BX86),0)),(IFERROR(BY$4-SUM(BY$5:BY85),0)))</f>
        <v>0</v>
      </c>
      <c r="CA86" s="3">
        <f>MIN((IFERROR($D86-SUM($E86:BY86),0)),(IFERROR(BZ$4-SUM(BZ$5:BZ85),0)))</f>
        <v>0</v>
      </c>
      <c r="CB86" s="3">
        <f>MIN((IFERROR($D86-SUM($E86:BZ86),0)),(IFERROR(CA$4-SUM(CA$5:CA85),0)))</f>
        <v>0</v>
      </c>
      <c r="CC86" s="3">
        <f>MIN((IFERROR($D86-SUM($E86:CA86),0)),(IFERROR(CB$4-SUM(CB$5:CB85),0)))</f>
        <v>0</v>
      </c>
      <c r="CD86" s="3">
        <f>MIN((IFERROR($D86-SUM($E86:CB86),0)),(IFERROR(CC$4-SUM(CC$5:CC85),0)))</f>
        <v>0</v>
      </c>
      <c r="CE86" s="3">
        <f>MIN((IFERROR($D86-SUM($E86:CC86),0)),(IFERROR(CD$4-SUM(CD$5:CD85),0)))</f>
        <v>0</v>
      </c>
      <c r="CF86" s="3">
        <f>MIN((IFERROR($D86-SUM($E86:CD86),0)),(IFERROR(CE$4-SUM(CE$5:CE85),0)))</f>
        <v>0</v>
      </c>
      <c r="CG86" s="3">
        <f>MIN((IFERROR($D86-SUM($E86:CE86),0)),(IFERROR(CF$4-SUM(CF$5:CF85),0)))</f>
        <v>0</v>
      </c>
      <c r="CH86" s="3">
        <f>MIN((IFERROR($D86-SUM($E86:CF86),0)),(IFERROR(CG$4-SUM(CG$5:CG85),0)))</f>
        <v>0</v>
      </c>
      <c r="CI86" s="3">
        <f>MIN((IFERROR($D86-SUM($E86:CG86),0)),(IFERROR(CH$4-SUM(CH$5:CH85),0)))</f>
        <v>0</v>
      </c>
      <c r="CJ86" s="3">
        <f>MIN((IFERROR($D86-SUM($E86:CH86),0)),(IFERROR(CI$4-SUM(CI$5:CI85),0)))</f>
        <v>0</v>
      </c>
      <c r="CK86" s="3">
        <f>MIN((IFERROR($D86-SUM($E86:CI86),0)),(IFERROR(CJ$4-SUM(CJ$5:CJ85),0)))</f>
        <v>0</v>
      </c>
      <c r="CL86" s="3">
        <f>MIN((IFERROR($D86-SUM($E86:CJ86),0)),(IFERROR(CK$4-SUM(CK$5:CK85),0)))</f>
        <v>0</v>
      </c>
      <c r="CM86" s="3">
        <f>MIN((IFERROR($D86-SUM($E86:CK86),0)),(IFERROR(CL$4-SUM(CL$5:CL85),0)))</f>
        <v>0</v>
      </c>
      <c r="CN86" s="3">
        <f>MIN((IFERROR($D86-SUM($E86:CL86),0)),(IFERROR(CM$4-SUM(CM$5:CM85),0)))</f>
        <v>0</v>
      </c>
      <c r="CO86" s="3">
        <f>MIN((IFERROR($D86-SUM($E86:CM86),0)),(IFERROR(CN$4-SUM(CN$5:CN85),0)))</f>
        <v>0</v>
      </c>
      <c r="CP86" s="3">
        <f>MIN((IFERROR($D86-SUM($E86:CN86),0)),(IFERROR(CO$4-SUM(CO$5:CO85),0)))</f>
        <v>0</v>
      </c>
      <c r="CQ86" s="3">
        <f>MIN((IFERROR($D86-SUM($E86:CO86),0)),(IFERROR(CP$4-SUM(CP$5:CP85),0)))</f>
        <v>0</v>
      </c>
      <c r="CR86" s="3">
        <f>MIN((IFERROR($D86-SUM($E86:CP86),0)),(IFERROR(CQ$4-SUM(CQ$5:CQ85),0)))</f>
        <v>0</v>
      </c>
      <c r="CS86" s="3">
        <f>MIN((IFERROR($D86-SUM($E86:CQ86),0)),(IFERROR(CR$4-SUM(CR$5:CR85),0)))</f>
        <v>0</v>
      </c>
      <c r="CT86" s="3">
        <f>MIN((IFERROR($D86-SUM($E86:CR86),0)),(IFERROR(CS$4-SUM(CS$5:CS85),0)))</f>
        <v>0</v>
      </c>
      <c r="CU86" s="3">
        <f>MIN((IFERROR($D86-SUM($E86:CS86),0)),(IFERROR(CT$4-SUM(CT$5:CT85),0)))</f>
        <v>0</v>
      </c>
      <c r="CV86" s="3">
        <f>MIN((IFERROR($D86-SUM($E86:CT86),0)),(IFERROR(CU$4-SUM(CU$5:CU85),0)))</f>
        <v>0</v>
      </c>
      <c r="CW86" s="3">
        <f>MIN((IFERROR($D86-SUM($E86:CU86),0)),(IFERROR(CV$4-SUM(CV$5:CV85),0)))</f>
        <v>0</v>
      </c>
      <c r="CX86" s="3">
        <f>MIN((IFERROR($D86-SUM($E86:CV86),0)),(IFERROR(CW$4-SUM(CW$5:CW85),0)))</f>
        <v>0</v>
      </c>
      <c r="CY86" s="3">
        <f>MIN((IFERROR($D86-SUM($E86:CW86),0)),(IFERROR(CX$4-SUM(CX$5:CX85),0)))</f>
        <v>0</v>
      </c>
      <c r="CZ86" s="3">
        <f>MIN((IFERROR($D86-SUM($E86:CX86),0)),(IFERROR(CY$4-SUM(CY$5:CY85),0)))</f>
        <v>0</v>
      </c>
      <c r="DA86" s="3">
        <f>MIN((IFERROR($D86-SUM($E86:CY86),0)),(IFERROR(CZ$4-SUM(CZ$5:CZ85),0)))</f>
        <v>0</v>
      </c>
    </row>
    <row r="87" spans="1:105" x14ac:dyDescent="0.25">
      <c r="A87" s="2">
        <f>ROW()-ROW(FIFO[[#Headers],[Ind]])</f>
        <v>82</v>
      </c>
      <c r="B87" s="10" t="str">
        <f t="array" ref="B87">IFERROR(INDEX(Register[Batch],SMALL(IF(Register[IN Token]=Token,Register[Batch],""),FIFO[[#This Row],[Ind]])),"")</f>
        <v/>
      </c>
      <c r="C87" s="50" t="str">
        <f>IFERROR(VLOOKUP(FIFO[[#This Row],[Batch]],Register[],9),"")</f>
        <v/>
      </c>
      <c r="D87" s="11" t="str">
        <f>IF(FIFO[[#This Row],[Batch]]&lt;&gt;"",IFERROR(VLOOKUP(FIFO[[#This Row],[Batch]],Register[],5),""),"")</f>
        <v/>
      </c>
      <c r="F87" s="3">
        <f>MIN((IFERROR($D87-SUM($E87:E87),0)),(IFERROR(F$4-SUM(F$5:F86),0)))</f>
        <v>0</v>
      </c>
      <c r="G87" s="3">
        <f>MIN((IFERROR($D87-SUM($E87:F87),0)),(IFERROR(G$4-SUM(G$5:G86),0)))</f>
        <v>0</v>
      </c>
      <c r="H87" s="3">
        <f>MIN((IFERROR($D87-SUM($E87:G87),0)),(IFERROR(H$4-SUM(H$5:H86),0)))</f>
        <v>0</v>
      </c>
      <c r="I87" s="3">
        <f>MIN((IFERROR($D87-SUM($E87:H87),0)),(IFERROR(I$4-SUM(I$5:I86),0)))</f>
        <v>0</v>
      </c>
      <c r="J87" s="3">
        <f>MIN((IFERROR($D87-SUM($E87:I87),0)),(IFERROR(J$4-SUM(J$5:J86),0)))</f>
        <v>0</v>
      </c>
      <c r="K87" s="3">
        <f>MIN((IFERROR($D87-SUM($E87:J87),0)),(IFERROR(K$4-SUM(K$5:K86),0)))</f>
        <v>0</v>
      </c>
      <c r="L87" s="3">
        <f>MIN((IFERROR($D87-SUM($E87:K87),0)),(IFERROR(L$4-SUM(L$5:L86),0)))</f>
        <v>0</v>
      </c>
      <c r="M87" s="3">
        <f>MIN((IFERROR($D87-SUM($E87:L87),0)),(IFERROR(M$4-SUM(M$5:M86),0)))</f>
        <v>0</v>
      </c>
      <c r="N87" s="3">
        <f>MIN((IFERROR($D87-SUM($E87:L87),0)),(IFERROR(M$4-SUM(M$5:M86),0)))</f>
        <v>0</v>
      </c>
      <c r="O87" s="3">
        <f>MIN((IFERROR($D87-SUM($E87:M87),0)),(IFERROR(N$4-SUM(N$5:N86),0)))</f>
        <v>0</v>
      </c>
      <c r="P87" s="3">
        <f>MIN((IFERROR($D87-SUM($E87:N87),0)),(IFERROR(O$4-SUM(O$5:O86),0)))</f>
        <v>0</v>
      </c>
      <c r="Q87" s="3">
        <f>MIN((IFERROR($D87-SUM($E87:O87),0)),(IFERROR(P$4-SUM(P$5:P86),0)))</f>
        <v>0</v>
      </c>
      <c r="R87" s="3">
        <f>MIN((IFERROR($D87-SUM($E87:P87),0)),(IFERROR(Q$4-SUM(Q$5:Q86),0)))</f>
        <v>0</v>
      </c>
      <c r="S87" s="3">
        <f>MIN((IFERROR($D87-SUM($E87:Q87),0)),(IFERROR(R$4-SUM(R$5:R86),0)))</f>
        <v>0</v>
      </c>
      <c r="T87" s="3">
        <f>MIN((IFERROR($D87-SUM($E87:R87),0)),(IFERROR(S$4-SUM(S$5:S86),0)))</f>
        <v>0</v>
      </c>
      <c r="U87" s="3">
        <f>MIN((IFERROR($D87-SUM($E87:S87),0)),(IFERROR(T$4-SUM(T$5:T86),0)))</f>
        <v>0</v>
      </c>
      <c r="V87" s="3">
        <f>MIN((IFERROR($D87-SUM($E87:T87),0)),(IFERROR(U$4-SUM(U$5:U86),0)))</f>
        <v>0</v>
      </c>
      <c r="W87" s="3">
        <f>MIN((IFERROR($D87-SUM($E87:U87),0)),(IFERROR(V$4-SUM(V$5:V86),0)))</f>
        <v>0</v>
      </c>
      <c r="X87" s="3">
        <f>MIN((IFERROR($D87-SUM($E87:V87),0)),(IFERROR(W$4-SUM(W$5:W86),0)))</f>
        <v>0</v>
      </c>
      <c r="Y87" s="3">
        <f>MIN((IFERROR($D87-SUM($E87:W87),0)),(IFERROR(X$4-SUM(X$5:X86),0)))</f>
        <v>0</v>
      </c>
      <c r="Z87" s="3">
        <f>MIN((IFERROR($D87-SUM($E87:X87),0)),(IFERROR(Y$4-SUM(Y$5:Y86),0)))</f>
        <v>0</v>
      </c>
      <c r="AA87" s="3">
        <f>MIN((IFERROR($D87-SUM($E87:Y87),0)),(IFERROR(Z$4-SUM(Z$5:Z86),0)))</f>
        <v>0</v>
      </c>
      <c r="AB87" s="3">
        <f>MIN((IFERROR($D87-SUM($E87:Z87),0)),(IFERROR(AA$4-SUM(AA$5:AA86),0)))</f>
        <v>0</v>
      </c>
      <c r="AC87" s="3">
        <f>MIN((IFERROR($D87-SUM($E87:AA87),0)),(IFERROR(AB$4-SUM(AB$5:AB86),0)))</f>
        <v>0</v>
      </c>
      <c r="AD87" s="3">
        <f>MIN((IFERROR($D87-SUM($E87:AB87),0)),(IFERROR(AC$4-SUM(AC$5:AC86),0)))</f>
        <v>0</v>
      </c>
      <c r="AE87" s="3">
        <f>MIN((IFERROR($D87-SUM($E87:AC87),0)),(IFERROR(AD$4-SUM(AD$5:AD86),0)))</f>
        <v>0</v>
      </c>
      <c r="AF87" s="3">
        <f>MIN((IFERROR($D87-SUM($E87:AD87),0)),(IFERROR(AE$4-SUM(AE$5:AE86),0)))</f>
        <v>0</v>
      </c>
      <c r="AG87" s="3">
        <f>MIN((IFERROR($D87-SUM($E87:AE87),0)),(IFERROR(AF$4-SUM(AF$5:AF86),0)))</f>
        <v>0</v>
      </c>
      <c r="AH87" s="3">
        <f>MIN((IFERROR($D87-SUM($E87:AF87),0)),(IFERROR(AG$4-SUM(AG$5:AG86),0)))</f>
        <v>0</v>
      </c>
      <c r="AI87" s="3">
        <f>MIN((IFERROR($D87-SUM($E87:AG87),0)),(IFERROR(AH$4-SUM(AH$5:AH86),0)))</f>
        <v>0</v>
      </c>
      <c r="AJ87" s="3">
        <f>MIN((IFERROR($D87-SUM($E87:AH87),0)),(IFERROR(AI$4-SUM(AI$5:AI86),0)))</f>
        <v>0</v>
      </c>
      <c r="AK87" s="3">
        <f>MIN((IFERROR($D87-SUM($E87:AI87),0)),(IFERROR(AJ$4-SUM(AJ$5:AJ86),0)))</f>
        <v>0</v>
      </c>
      <c r="AL87" s="3">
        <f>MIN((IFERROR($D87-SUM($E87:AJ87),0)),(IFERROR(AK$4-SUM(AK$5:AK86),0)))</f>
        <v>0</v>
      </c>
      <c r="AM87" s="3">
        <f>MIN((IFERROR($D87-SUM($E87:AK87),0)),(IFERROR(AL$4-SUM(AL$5:AL86),0)))</f>
        <v>0</v>
      </c>
      <c r="AN87" s="3">
        <f>MIN((IFERROR($D87-SUM($E87:AL87),0)),(IFERROR(AM$4-SUM(AM$5:AM86),0)))</f>
        <v>0</v>
      </c>
      <c r="AO87" s="3">
        <f>MIN((IFERROR($D87-SUM($E87:AM87),0)),(IFERROR(AN$4-SUM(AN$5:AN86),0)))</f>
        <v>0</v>
      </c>
      <c r="AP87" s="3">
        <f>MIN((IFERROR($D87-SUM($E87:AN87),0)),(IFERROR(AO$4-SUM(AO$5:AO86),0)))</f>
        <v>0</v>
      </c>
      <c r="AQ87" s="3">
        <f>MIN((IFERROR($D87-SUM($E87:AO87),0)),(IFERROR(AP$4-SUM(AP$5:AP86),0)))</f>
        <v>0</v>
      </c>
      <c r="AR87" s="3">
        <f>MIN((IFERROR($D87-SUM($E87:AP87),0)),(IFERROR(AQ$4-SUM(AQ$5:AQ86),0)))</f>
        <v>0</v>
      </c>
      <c r="AS87" s="3">
        <f>MIN((IFERROR($D87-SUM($E87:AQ87),0)),(IFERROR(AR$4-SUM(AR$5:AR86),0)))</f>
        <v>0</v>
      </c>
      <c r="AT87" s="3">
        <f>MIN((IFERROR($D87-SUM($E87:AR87),0)),(IFERROR(AS$4-SUM(AS$5:AS86),0)))</f>
        <v>0</v>
      </c>
      <c r="AU87" s="3">
        <f>MIN((IFERROR($D87-SUM($E87:AS87),0)),(IFERROR(AT$4-SUM(AT$5:AT86),0)))</f>
        <v>0</v>
      </c>
      <c r="AV87" s="3">
        <f>MIN((IFERROR($D87-SUM($E87:AT87),0)),(IFERROR(AU$4-SUM(AU$5:AU86),0)))</f>
        <v>0</v>
      </c>
      <c r="AW87" s="3">
        <f>MIN((IFERROR($D87-SUM($E87:AU87),0)),(IFERROR(AV$4-SUM(AV$5:AV86),0)))</f>
        <v>0</v>
      </c>
      <c r="AX87" s="3">
        <f>MIN((IFERROR($D87-SUM($E87:AV87),0)),(IFERROR(AW$4-SUM(AW$5:AW86),0)))</f>
        <v>0</v>
      </c>
      <c r="AY87" s="3">
        <f>MIN((IFERROR($D87-SUM($E87:AW87),0)),(IFERROR(AX$4-SUM(AX$5:AX86),0)))</f>
        <v>0</v>
      </c>
      <c r="AZ87" s="3">
        <f>MIN((IFERROR($D87-SUM($E87:AX87),0)),(IFERROR(AY$4-SUM(AY$5:AY86),0)))</f>
        <v>0</v>
      </c>
      <c r="BA87" s="3">
        <f>MIN((IFERROR($D87-SUM($E87:AY87),0)),(IFERROR(AZ$4-SUM(AZ$5:AZ86),0)))</f>
        <v>0</v>
      </c>
      <c r="BB87" s="3">
        <f>MIN((IFERROR($D87-SUM($E87:AZ87),0)),(IFERROR(BA$4-SUM(BA$5:BA86),0)))</f>
        <v>0</v>
      </c>
      <c r="BC87" s="3">
        <f>MIN((IFERROR($D87-SUM($E87:BA87),0)),(IFERROR(BB$4-SUM(BB$5:BB86),0)))</f>
        <v>0</v>
      </c>
      <c r="BD87" s="3">
        <f>MIN((IFERROR($D87-SUM($E87:BB87),0)),(IFERROR(BC$4-SUM(BC$5:BC86),0)))</f>
        <v>0</v>
      </c>
      <c r="BE87" s="3">
        <f>MIN((IFERROR($D87-SUM($E87:BC87),0)),(IFERROR(BD$4-SUM(BD$5:BD86),0)))</f>
        <v>0</v>
      </c>
      <c r="BF87" s="3">
        <f>MIN((IFERROR($D87-SUM($E87:BD87),0)),(IFERROR(BE$4-SUM(BE$5:BE86),0)))</f>
        <v>0</v>
      </c>
      <c r="BG87" s="3">
        <f>MIN((IFERROR($D87-SUM($E87:BE87),0)),(IFERROR(BF$4-SUM(BF$5:BF86),0)))</f>
        <v>0</v>
      </c>
      <c r="BH87" s="3">
        <f>MIN((IFERROR($D87-SUM($E87:BF87),0)),(IFERROR(BG$4-SUM(BG$5:BG86),0)))</f>
        <v>0</v>
      </c>
      <c r="BI87" s="3">
        <f>MIN((IFERROR($D87-SUM($E87:BG87),0)),(IFERROR(BH$4-SUM(BH$5:BH86),0)))</f>
        <v>0</v>
      </c>
      <c r="BJ87" s="3">
        <f>MIN((IFERROR($D87-SUM($E87:BH87),0)),(IFERROR(BI$4-SUM(BI$5:BI86),0)))</f>
        <v>0</v>
      </c>
      <c r="BK87" s="3">
        <f>MIN((IFERROR($D87-SUM($E87:BI87),0)),(IFERROR(BJ$4-SUM(BJ$5:BJ86),0)))</f>
        <v>0</v>
      </c>
      <c r="BL87" s="3">
        <f>MIN((IFERROR($D87-SUM($E87:BJ87),0)),(IFERROR(BK$4-SUM(BK$5:BK86),0)))</f>
        <v>0</v>
      </c>
      <c r="BM87" s="3">
        <f>MIN((IFERROR($D87-SUM($E87:BK87),0)),(IFERROR(BL$4-SUM(BL$5:BL86),0)))</f>
        <v>0</v>
      </c>
      <c r="BN87" s="3">
        <f>MIN((IFERROR($D87-SUM($E87:BL87),0)),(IFERROR(BM$4-SUM(BM$5:BM86),0)))</f>
        <v>0</v>
      </c>
      <c r="BO87" s="3">
        <f>MIN((IFERROR($D87-SUM($E87:BM87),0)),(IFERROR(BN$4-SUM(BN$5:BN86),0)))</f>
        <v>0</v>
      </c>
      <c r="BP87" s="3">
        <f>MIN((IFERROR($D87-SUM($E87:BN87),0)),(IFERROR(BO$4-SUM(BO$5:BO86),0)))</f>
        <v>0</v>
      </c>
      <c r="BQ87" s="3">
        <f>MIN((IFERROR($D87-SUM($E87:BO87),0)),(IFERROR(BP$4-SUM(BP$5:BP86),0)))</f>
        <v>0</v>
      </c>
      <c r="BR87" s="3">
        <f>MIN((IFERROR($D87-SUM($E87:BP87),0)),(IFERROR(BQ$4-SUM(BQ$5:BQ86),0)))</f>
        <v>0</v>
      </c>
      <c r="BS87" s="3">
        <f>MIN((IFERROR($D87-SUM($E87:BQ87),0)),(IFERROR(BR$4-SUM(BR$5:BR86),0)))</f>
        <v>0</v>
      </c>
      <c r="BT87" s="3">
        <f>MIN((IFERROR($D87-SUM($E87:BR87),0)),(IFERROR(BS$4-SUM(BS$5:BS86),0)))</f>
        <v>0</v>
      </c>
      <c r="BU87" s="3">
        <f>MIN((IFERROR($D87-SUM($E87:BS87),0)),(IFERROR(BT$4-SUM(BT$5:BT86),0)))</f>
        <v>0</v>
      </c>
      <c r="BV87" s="3">
        <f>MIN((IFERROR($D87-SUM($E87:BT87),0)),(IFERROR(BU$4-SUM(BU$5:BU86),0)))</f>
        <v>0</v>
      </c>
      <c r="BW87" s="3">
        <f>MIN((IFERROR($D87-SUM($E87:BU87),0)),(IFERROR(BV$4-SUM(BV$5:BV86),0)))</f>
        <v>0</v>
      </c>
      <c r="BX87" s="3">
        <f>MIN((IFERROR($D87-SUM($E87:BV87),0)),(IFERROR(BW$4-SUM(BW$5:BW86),0)))</f>
        <v>0</v>
      </c>
      <c r="BY87" s="3">
        <f>MIN((IFERROR($D87-SUM($E87:BW87),0)),(IFERROR(BX$4-SUM(BX$5:BX86),0)))</f>
        <v>0</v>
      </c>
      <c r="BZ87" s="3">
        <f>MIN((IFERROR($D87-SUM($E87:BX87),0)),(IFERROR(BY$4-SUM(BY$5:BY86),0)))</f>
        <v>0</v>
      </c>
      <c r="CA87" s="3">
        <f>MIN((IFERROR($D87-SUM($E87:BY87),0)),(IFERROR(BZ$4-SUM(BZ$5:BZ86),0)))</f>
        <v>0</v>
      </c>
      <c r="CB87" s="3">
        <f>MIN((IFERROR($D87-SUM($E87:BZ87),0)),(IFERROR(CA$4-SUM(CA$5:CA86),0)))</f>
        <v>0</v>
      </c>
      <c r="CC87" s="3">
        <f>MIN((IFERROR($D87-SUM($E87:CA87),0)),(IFERROR(CB$4-SUM(CB$5:CB86),0)))</f>
        <v>0</v>
      </c>
      <c r="CD87" s="3">
        <f>MIN((IFERROR($D87-SUM($E87:CB87),0)),(IFERROR(CC$4-SUM(CC$5:CC86),0)))</f>
        <v>0</v>
      </c>
      <c r="CE87" s="3">
        <f>MIN((IFERROR($D87-SUM($E87:CC87),0)),(IFERROR(CD$4-SUM(CD$5:CD86),0)))</f>
        <v>0</v>
      </c>
      <c r="CF87" s="3">
        <f>MIN((IFERROR($D87-SUM($E87:CD87),0)),(IFERROR(CE$4-SUM(CE$5:CE86),0)))</f>
        <v>0</v>
      </c>
      <c r="CG87" s="3">
        <f>MIN((IFERROR($D87-SUM($E87:CE87),0)),(IFERROR(CF$4-SUM(CF$5:CF86),0)))</f>
        <v>0</v>
      </c>
      <c r="CH87" s="3">
        <f>MIN((IFERROR($D87-SUM($E87:CF87),0)),(IFERROR(CG$4-SUM(CG$5:CG86),0)))</f>
        <v>0</v>
      </c>
      <c r="CI87" s="3">
        <f>MIN((IFERROR($D87-SUM($E87:CG87),0)),(IFERROR(CH$4-SUM(CH$5:CH86),0)))</f>
        <v>0</v>
      </c>
      <c r="CJ87" s="3">
        <f>MIN((IFERROR($D87-SUM($E87:CH87),0)),(IFERROR(CI$4-SUM(CI$5:CI86),0)))</f>
        <v>0</v>
      </c>
      <c r="CK87" s="3">
        <f>MIN((IFERROR($D87-SUM($E87:CI87),0)),(IFERROR(CJ$4-SUM(CJ$5:CJ86),0)))</f>
        <v>0</v>
      </c>
      <c r="CL87" s="3">
        <f>MIN((IFERROR($D87-SUM($E87:CJ87),0)),(IFERROR(CK$4-SUM(CK$5:CK86),0)))</f>
        <v>0</v>
      </c>
      <c r="CM87" s="3">
        <f>MIN((IFERROR($D87-SUM($E87:CK87),0)),(IFERROR(CL$4-SUM(CL$5:CL86),0)))</f>
        <v>0</v>
      </c>
      <c r="CN87" s="3">
        <f>MIN((IFERROR($D87-SUM($E87:CL87),0)),(IFERROR(CM$4-SUM(CM$5:CM86),0)))</f>
        <v>0</v>
      </c>
      <c r="CO87" s="3">
        <f>MIN((IFERROR($D87-SUM($E87:CM87),0)),(IFERROR(CN$4-SUM(CN$5:CN86),0)))</f>
        <v>0</v>
      </c>
      <c r="CP87" s="3">
        <f>MIN((IFERROR($D87-SUM($E87:CN87),0)),(IFERROR(CO$4-SUM(CO$5:CO86),0)))</f>
        <v>0</v>
      </c>
      <c r="CQ87" s="3">
        <f>MIN((IFERROR($D87-SUM($E87:CO87),0)),(IFERROR(CP$4-SUM(CP$5:CP86),0)))</f>
        <v>0</v>
      </c>
      <c r="CR87" s="3">
        <f>MIN((IFERROR($D87-SUM($E87:CP87),0)),(IFERROR(CQ$4-SUM(CQ$5:CQ86),0)))</f>
        <v>0</v>
      </c>
      <c r="CS87" s="3">
        <f>MIN((IFERROR($D87-SUM($E87:CQ87),0)),(IFERROR(CR$4-SUM(CR$5:CR86),0)))</f>
        <v>0</v>
      </c>
      <c r="CT87" s="3">
        <f>MIN((IFERROR($D87-SUM($E87:CR87),0)),(IFERROR(CS$4-SUM(CS$5:CS86),0)))</f>
        <v>0</v>
      </c>
      <c r="CU87" s="3">
        <f>MIN((IFERROR($D87-SUM($E87:CS87),0)),(IFERROR(CT$4-SUM(CT$5:CT86),0)))</f>
        <v>0</v>
      </c>
      <c r="CV87" s="3">
        <f>MIN((IFERROR($D87-SUM($E87:CT87),0)),(IFERROR(CU$4-SUM(CU$5:CU86),0)))</f>
        <v>0</v>
      </c>
      <c r="CW87" s="3">
        <f>MIN((IFERROR($D87-SUM($E87:CU87),0)),(IFERROR(CV$4-SUM(CV$5:CV86),0)))</f>
        <v>0</v>
      </c>
      <c r="CX87" s="3">
        <f>MIN((IFERROR($D87-SUM($E87:CV87),0)),(IFERROR(CW$4-SUM(CW$5:CW86),0)))</f>
        <v>0</v>
      </c>
      <c r="CY87" s="3">
        <f>MIN((IFERROR($D87-SUM($E87:CW87),0)),(IFERROR(CX$4-SUM(CX$5:CX86),0)))</f>
        <v>0</v>
      </c>
      <c r="CZ87" s="3">
        <f>MIN((IFERROR($D87-SUM($E87:CX87),0)),(IFERROR(CY$4-SUM(CY$5:CY86),0)))</f>
        <v>0</v>
      </c>
      <c r="DA87" s="3">
        <f>MIN((IFERROR($D87-SUM($E87:CY87),0)),(IFERROR(CZ$4-SUM(CZ$5:CZ86),0)))</f>
        <v>0</v>
      </c>
    </row>
    <row r="88" spans="1:105" x14ac:dyDescent="0.25">
      <c r="A88" s="2">
        <f>ROW()-ROW(FIFO[[#Headers],[Ind]])</f>
        <v>83</v>
      </c>
      <c r="B88" s="10" t="str">
        <f t="array" ref="B88">IFERROR(INDEX(Register[Batch],SMALL(IF(Register[IN Token]=Token,Register[Batch],""),FIFO[[#This Row],[Ind]])),"")</f>
        <v/>
      </c>
      <c r="C88" s="50" t="str">
        <f>IFERROR(VLOOKUP(FIFO[[#This Row],[Batch]],Register[],9),"")</f>
        <v/>
      </c>
      <c r="D88" s="11" t="str">
        <f>IF(FIFO[[#This Row],[Batch]]&lt;&gt;"",IFERROR(VLOOKUP(FIFO[[#This Row],[Batch]],Register[],5),""),"")</f>
        <v/>
      </c>
      <c r="F88" s="3">
        <f>MIN((IFERROR($D88-SUM($E88:E88),0)),(IFERROR(F$4-SUM(F$5:F87),0)))</f>
        <v>0</v>
      </c>
      <c r="G88" s="3">
        <f>MIN((IFERROR($D88-SUM($E88:F88),0)),(IFERROR(G$4-SUM(G$5:G87),0)))</f>
        <v>0</v>
      </c>
      <c r="H88" s="3">
        <f>MIN((IFERROR($D88-SUM($E88:G88),0)),(IFERROR(H$4-SUM(H$5:H87),0)))</f>
        <v>0</v>
      </c>
      <c r="I88" s="3">
        <f>MIN((IFERROR($D88-SUM($E88:H88),0)),(IFERROR(I$4-SUM(I$5:I87),0)))</f>
        <v>0</v>
      </c>
      <c r="J88" s="3">
        <f>MIN((IFERROR($D88-SUM($E88:I88),0)),(IFERROR(J$4-SUM(J$5:J87),0)))</f>
        <v>0</v>
      </c>
      <c r="K88" s="3">
        <f>MIN((IFERROR($D88-SUM($E88:J88),0)),(IFERROR(K$4-SUM(K$5:K87),0)))</f>
        <v>0</v>
      </c>
      <c r="L88" s="3">
        <f>MIN((IFERROR($D88-SUM($E88:K88),0)),(IFERROR(L$4-SUM(L$5:L87),0)))</f>
        <v>0</v>
      </c>
      <c r="M88" s="3">
        <f>MIN((IFERROR($D88-SUM($E88:L88),0)),(IFERROR(M$4-SUM(M$5:M87),0)))</f>
        <v>0</v>
      </c>
      <c r="N88" s="3">
        <f>MIN((IFERROR($D88-SUM($E88:L88),0)),(IFERROR(M$4-SUM(M$5:M87),0)))</f>
        <v>0</v>
      </c>
      <c r="O88" s="3">
        <f>MIN((IFERROR($D88-SUM($E88:M88),0)),(IFERROR(N$4-SUM(N$5:N87),0)))</f>
        <v>0</v>
      </c>
      <c r="P88" s="3">
        <f>MIN((IFERROR($D88-SUM($E88:N88),0)),(IFERROR(O$4-SUM(O$5:O87),0)))</f>
        <v>0</v>
      </c>
      <c r="Q88" s="3">
        <f>MIN((IFERROR($D88-SUM($E88:O88),0)),(IFERROR(P$4-SUM(P$5:P87),0)))</f>
        <v>0</v>
      </c>
      <c r="R88" s="3">
        <f>MIN((IFERROR($D88-SUM($E88:P88),0)),(IFERROR(Q$4-SUM(Q$5:Q87),0)))</f>
        <v>0</v>
      </c>
      <c r="S88" s="3">
        <f>MIN((IFERROR($D88-SUM($E88:Q88),0)),(IFERROR(R$4-SUM(R$5:R87),0)))</f>
        <v>0</v>
      </c>
      <c r="T88" s="3">
        <f>MIN((IFERROR($D88-SUM($E88:R88),0)),(IFERROR(S$4-SUM(S$5:S87),0)))</f>
        <v>0</v>
      </c>
      <c r="U88" s="3">
        <f>MIN((IFERROR($D88-SUM($E88:S88),0)),(IFERROR(T$4-SUM(T$5:T87),0)))</f>
        <v>0</v>
      </c>
      <c r="V88" s="3">
        <f>MIN((IFERROR($D88-SUM($E88:T88),0)),(IFERROR(U$4-SUM(U$5:U87),0)))</f>
        <v>0</v>
      </c>
      <c r="W88" s="3">
        <f>MIN((IFERROR($D88-SUM($E88:U88),0)),(IFERROR(V$4-SUM(V$5:V87),0)))</f>
        <v>0</v>
      </c>
      <c r="X88" s="3">
        <f>MIN((IFERROR($D88-SUM($E88:V88),0)),(IFERROR(W$4-SUM(W$5:W87),0)))</f>
        <v>0</v>
      </c>
      <c r="Y88" s="3">
        <f>MIN((IFERROR($D88-SUM($E88:W88),0)),(IFERROR(X$4-SUM(X$5:X87),0)))</f>
        <v>0</v>
      </c>
      <c r="Z88" s="3">
        <f>MIN((IFERROR($D88-SUM($E88:X88),0)),(IFERROR(Y$4-SUM(Y$5:Y87),0)))</f>
        <v>0</v>
      </c>
      <c r="AA88" s="3">
        <f>MIN((IFERROR($D88-SUM($E88:Y88),0)),(IFERROR(Z$4-SUM(Z$5:Z87),0)))</f>
        <v>0</v>
      </c>
      <c r="AB88" s="3">
        <f>MIN((IFERROR($D88-SUM($E88:Z88),0)),(IFERROR(AA$4-SUM(AA$5:AA87),0)))</f>
        <v>0</v>
      </c>
      <c r="AC88" s="3">
        <f>MIN((IFERROR($D88-SUM($E88:AA88),0)),(IFERROR(AB$4-SUM(AB$5:AB87),0)))</f>
        <v>0</v>
      </c>
      <c r="AD88" s="3">
        <f>MIN((IFERROR($D88-SUM($E88:AB88),0)),(IFERROR(AC$4-SUM(AC$5:AC87),0)))</f>
        <v>0</v>
      </c>
      <c r="AE88" s="3">
        <f>MIN((IFERROR($D88-SUM($E88:AC88),0)),(IFERROR(AD$4-SUM(AD$5:AD87),0)))</f>
        <v>0</v>
      </c>
      <c r="AF88" s="3">
        <f>MIN((IFERROR($D88-SUM($E88:AD88),0)),(IFERROR(AE$4-SUM(AE$5:AE87),0)))</f>
        <v>0</v>
      </c>
      <c r="AG88" s="3">
        <f>MIN((IFERROR($D88-SUM($E88:AE88),0)),(IFERROR(AF$4-SUM(AF$5:AF87),0)))</f>
        <v>0</v>
      </c>
      <c r="AH88" s="3">
        <f>MIN((IFERROR($D88-SUM($E88:AF88),0)),(IFERROR(AG$4-SUM(AG$5:AG87),0)))</f>
        <v>0</v>
      </c>
      <c r="AI88" s="3">
        <f>MIN((IFERROR($D88-SUM($E88:AG88),0)),(IFERROR(AH$4-SUM(AH$5:AH87),0)))</f>
        <v>0</v>
      </c>
      <c r="AJ88" s="3">
        <f>MIN((IFERROR($D88-SUM($E88:AH88),0)),(IFERROR(AI$4-SUM(AI$5:AI87),0)))</f>
        <v>0</v>
      </c>
      <c r="AK88" s="3">
        <f>MIN((IFERROR($D88-SUM($E88:AI88),0)),(IFERROR(AJ$4-SUM(AJ$5:AJ87),0)))</f>
        <v>0</v>
      </c>
      <c r="AL88" s="3">
        <f>MIN((IFERROR($D88-SUM($E88:AJ88),0)),(IFERROR(AK$4-SUM(AK$5:AK87),0)))</f>
        <v>0</v>
      </c>
      <c r="AM88" s="3">
        <f>MIN((IFERROR($D88-SUM($E88:AK88),0)),(IFERROR(AL$4-SUM(AL$5:AL87),0)))</f>
        <v>0</v>
      </c>
      <c r="AN88" s="3">
        <f>MIN((IFERROR($D88-SUM($E88:AL88),0)),(IFERROR(AM$4-SUM(AM$5:AM87),0)))</f>
        <v>0</v>
      </c>
      <c r="AO88" s="3">
        <f>MIN((IFERROR($D88-SUM($E88:AM88),0)),(IFERROR(AN$4-SUM(AN$5:AN87),0)))</f>
        <v>0</v>
      </c>
      <c r="AP88" s="3">
        <f>MIN((IFERROR($D88-SUM($E88:AN88),0)),(IFERROR(AO$4-SUM(AO$5:AO87),0)))</f>
        <v>0</v>
      </c>
      <c r="AQ88" s="3">
        <f>MIN((IFERROR($D88-SUM($E88:AO88),0)),(IFERROR(AP$4-SUM(AP$5:AP87),0)))</f>
        <v>0</v>
      </c>
      <c r="AR88" s="3">
        <f>MIN((IFERROR($D88-SUM($E88:AP88),0)),(IFERROR(AQ$4-SUM(AQ$5:AQ87),0)))</f>
        <v>0</v>
      </c>
      <c r="AS88" s="3">
        <f>MIN((IFERROR($D88-SUM($E88:AQ88),0)),(IFERROR(AR$4-SUM(AR$5:AR87),0)))</f>
        <v>0</v>
      </c>
      <c r="AT88" s="3">
        <f>MIN((IFERROR($D88-SUM($E88:AR88),0)),(IFERROR(AS$4-SUM(AS$5:AS87),0)))</f>
        <v>0</v>
      </c>
      <c r="AU88" s="3">
        <f>MIN((IFERROR($D88-SUM($E88:AS88),0)),(IFERROR(AT$4-SUM(AT$5:AT87),0)))</f>
        <v>0</v>
      </c>
      <c r="AV88" s="3">
        <f>MIN((IFERROR($D88-SUM($E88:AT88),0)),(IFERROR(AU$4-SUM(AU$5:AU87),0)))</f>
        <v>0</v>
      </c>
      <c r="AW88" s="3">
        <f>MIN((IFERROR($D88-SUM($E88:AU88),0)),(IFERROR(AV$4-SUM(AV$5:AV87),0)))</f>
        <v>0</v>
      </c>
      <c r="AX88" s="3">
        <f>MIN((IFERROR($D88-SUM($E88:AV88),0)),(IFERROR(AW$4-SUM(AW$5:AW87),0)))</f>
        <v>0</v>
      </c>
      <c r="AY88" s="3">
        <f>MIN((IFERROR($D88-SUM($E88:AW88),0)),(IFERROR(AX$4-SUM(AX$5:AX87),0)))</f>
        <v>0</v>
      </c>
      <c r="AZ88" s="3">
        <f>MIN((IFERROR($D88-SUM($E88:AX88),0)),(IFERROR(AY$4-SUM(AY$5:AY87),0)))</f>
        <v>0</v>
      </c>
      <c r="BA88" s="3">
        <f>MIN((IFERROR($D88-SUM($E88:AY88),0)),(IFERROR(AZ$4-SUM(AZ$5:AZ87),0)))</f>
        <v>0</v>
      </c>
      <c r="BB88" s="3">
        <f>MIN((IFERROR($D88-SUM($E88:AZ88),0)),(IFERROR(BA$4-SUM(BA$5:BA87),0)))</f>
        <v>0</v>
      </c>
      <c r="BC88" s="3">
        <f>MIN((IFERROR($D88-SUM($E88:BA88),0)),(IFERROR(BB$4-SUM(BB$5:BB87),0)))</f>
        <v>0</v>
      </c>
      <c r="BD88" s="3">
        <f>MIN((IFERROR($D88-SUM($E88:BB88),0)),(IFERROR(BC$4-SUM(BC$5:BC87),0)))</f>
        <v>0</v>
      </c>
      <c r="BE88" s="3">
        <f>MIN((IFERROR($D88-SUM($E88:BC88),0)),(IFERROR(BD$4-SUM(BD$5:BD87),0)))</f>
        <v>0</v>
      </c>
      <c r="BF88" s="3">
        <f>MIN((IFERROR($D88-SUM($E88:BD88),0)),(IFERROR(BE$4-SUM(BE$5:BE87),0)))</f>
        <v>0</v>
      </c>
      <c r="BG88" s="3">
        <f>MIN((IFERROR($D88-SUM($E88:BE88),0)),(IFERROR(BF$4-SUM(BF$5:BF87),0)))</f>
        <v>0</v>
      </c>
      <c r="BH88" s="3">
        <f>MIN((IFERROR($D88-SUM($E88:BF88),0)),(IFERROR(BG$4-SUM(BG$5:BG87),0)))</f>
        <v>0</v>
      </c>
      <c r="BI88" s="3">
        <f>MIN((IFERROR($D88-SUM($E88:BG88),0)),(IFERROR(BH$4-SUM(BH$5:BH87),0)))</f>
        <v>0</v>
      </c>
      <c r="BJ88" s="3">
        <f>MIN((IFERROR($D88-SUM($E88:BH88),0)),(IFERROR(BI$4-SUM(BI$5:BI87),0)))</f>
        <v>0</v>
      </c>
      <c r="BK88" s="3">
        <f>MIN((IFERROR($D88-SUM($E88:BI88),0)),(IFERROR(BJ$4-SUM(BJ$5:BJ87),0)))</f>
        <v>0</v>
      </c>
      <c r="BL88" s="3">
        <f>MIN((IFERROR($D88-SUM($E88:BJ88),0)),(IFERROR(BK$4-SUM(BK$5:BK87),0)))</f>
        <v>0</v>
      </c>
      <c r="BM88" s="3">
        <f>MIN((IFERROR($D88-SUM($E88:BK88),0)),(IFERROR(BL$4-SUM(BL$5:BL87),0)))</f>
        <v>0</v>
      </c>
      <c r="BN88" s="3">
        <f>MIN((IFERROR($D88-SUM($E88:BL88),0)),(IFERROR(BM$4-SUM(BM$5:BM87),0)))</f>
        <v>0</v>
      </c>
      <c r="BO88" s="3">
        <f>MIN((IFERROR($D88-SUM($E88:BM88),0)),(IFERROR(BN$4-SUM(BN$5:BN87),0)))</f>
        <v>0</v>
      </c>
      <c r="BP88" s="3">
        <f>MIN((IFERROR($D88-SUM($E88:BN88),0)),(IFERROR(BO$4-SUM(BO$5:BO87),0)))</f>
        <v>0</v>
      </c>
      <c r="BQ88" s="3">
        <f>MIN((IFERROR($D88-SUM($E88:BO88),0)),(IFERROR(BP$4-SUM(BP$5:BP87),0)))</f>
        <v>0</v>
      </c>
      <c r="BR88" s="3">
        <f>MIN((IFERROR($D88-SUM($E88:BP88),0)),(IFERROR(BQ$4-SUM(BQ$5:BQ87),0)))</f>
        <v>0</v>
      </c>
      <c r="BS88" s="3">
        <f>MIN((IFERROR($D88-SUM($E88:BQ88),0)),(IFERROR(BR$4-SUM(BR$5:BR87),0)))</f>
        <v>0</v>
      </c>
      <c r="BT88" s="3">
        <f>MIN((IFERROR($D88-SUM($E88:BR88),0)),(IFERROR(BS$4-SUM(BS$5:BS87),0)))</f>
        <v>0</v>
      </c>
      <c r="BU88" s="3">
        <f>MIN((IFERROR($D88-SUM($E88:BS88),0)),(IFERROR(BT$4-SUM(BT$5:BT87),0)))</f>
        <v>0</v>
      </c>
      <c r="BV88" s="3">
        <f>MIN((IFERROR($D88-SUM($E88:BT88),0)),(IFERROR(BU$4-SUM(BU$5:BU87),0)))</f>
        <v>0</v>
      </c>
      <c r="BW88" s="3">
        <f>MIN((IFERROR($D88-SUM($E88:BU88),0)),(IFERROR(BV$4-SUM(BV$5:BV87),0)))</f>
        <v>0</v>
      </c>
      <c r="BX88" s="3">
        <f>MIN((IFERROR($D88-SUM($E88:BV88),0)),(IFERROR(BW$4-SUM(BW$5:BW87),0)))</f>
        <v>0</v>
      </c>
      <c r="BY88" s="3">
        <f>MIN((IFERROR($D88-SUM($E88:BW88),0)),(IFERROR(BX$4-SUM(BX$5:BX87),0)))</f>
        <v>0</v>
      </c>
      <c r="BZ88" s="3">
        <f>MIN((IFERROR($D88-SUM($E88:BX88),0)),(IFERROR(BY$4-SUM(BY$5:BY87),0)))</f>
        <v>0</v>
      </c>
      <c r="CA88" s="3">
        <f>MIN((IFERROR($D88-SUM($E88:BY88),0)),(IFERROR(BZ$4-SUM(BZ$5:BZ87),0)))</f>
        <v>0</v>
      </c>
      <c r="CB88" s="3">
        <f>MIN((IFERROR($D88-SUM($E88:BZ88),0)),(IFERROR(CA$4-SUM(CA$5:CA87),0)))</f>
        <v>0</v>
      </c>
      <c r="CC88" s="3">
        <f>MIN((IFERROR($D88-SUM($E88:CA88),0)),(IFERROR(CB$4-SUM(CB$5:CB87),0)))</f>
        <v>0</v>
      </c>
      <c r="CD88" s="3">
        <f>MIN((IFERROR($D88-SUM($E88:CB88),0)),(IFERROR(CC$4-SUM(CC$5:CC87),0)))</f>
        <v>0</v>
      </c>
      <c r="CE88" s="3">
        <f>MIN((IFERROR($D88-SUM($E88:CC88),0)),(IFERROR(CD$4-SUM(CD$5:CD87),0)))</f>
        <v>0</v>
      </c>
      <c r="CF88" s="3">
        <f>MIN((IFERROR($D88-SUM($E88:CD88),0)),(IFERROR(CE$4-SUM(CE$5:CE87),0)))</f>
        <v>0</v>
      </c>
      <c r="CG88" s="3">
        <f>MIN((IFERROR($D88-SUM($E88:CE88),0)),(IFERROR(CF$4-SUM(CF$5:CF87),0)))</f>
        <v>0</v>
      </c>
      <c r="CH88" s="3">
        <f>MIN((IFERROR($D88-SUM($E88:CF88),0)),(IFERROR(CG$4-SUM(CG$5:CG87),0)))</f>
        <v>0</v>
      </c>
      <c r="CI88" s="3">
        <f>MIN((IFERROR($D88-SUM($E88:CG88),0)),(IFERROR(CH$4-SUM(CH$5:CH87),0)))</f>
        <v>0</v>
      </c>
      <c r="CJ88" s="3">
        <f>MIN((IFERROR($D88-SUM($E88:CH88),0)),(IFERROR(CI$4-SUM(CI$5:CI87),0)))</f>
        <v>0</v>
      </c>
      <c r="CK88" s="3">
        <f>MIN((IFERROR($D88-SUM($E88:CI88),0)),(IFERROR(CJ$4-SUM(CJ$5:CJ87),0)))</f>
        <v>0</v>
      </c>
      <c r="CL88" s="3">
        <f>MIN((IFERROR($D88-SUM($E88:CJ88),0)),(IFERROR(CK$4-SUM(CK$5:CK87),0)))</f>
        <v>0</v>
      </c>
      <c r="CM88" s="3">
        <f>MIN((IFERROR($D88-SUM($E88:CK88),0)),(IFERROR(CL$4-SUM(CL$5:CL87),0)))</f>
        <v>0</v>
      </c>
      <c r="CN88" s="3">
        <f>MIN((IFERROR($D88-SUM($E88:CL88),0)),(IFERROR(CM$4-SUM(CM$5:CM87),0)))</f>
        <v>0</v>
      </c>
      <c r="CO88" s="3">
        <f>MIN((IFERROR($D88-SUM($E88:CM88),0)),(IFERROR(CN$4-SUM(CN$5:CN87),0)))</f>
        <v>0</v>
      </c>
      <c r="CP88" s="3">
        <f>MIN((IFERROR($D88-SUM($E88:CN88),0)),(IFERROR(CO$4-SUM(CO$5:CO87),0)))</f>
        <v>0</v>
      </c>
      <c r="CQ88" s="3">
        <f>MIN((IFERROR($D88-SUM($E88:CO88),0)),(IFERROR(CP$4-SUM(CP$5:CP87),0)))</f>
        <v>0</v>
      </c>
      <c r="CR88" s="3">
        <f>MIN((IFERROR($D88-SUM($E88:CP88),0)),(IFERROR(CQ$4-SUM(CQ$5:CQ87),0)))</f>
        <v>0</v>
      </c>
      <c r="CS88" s="3">
        <f>MIN((IFERROR($D88-SUM($E88:CQ88),0)),(IFERROR(CR$4-SUM(CR$5:CR87),0)))</f>
        <v>0</v>
      </c>
      <c r="CT88" s="3">
        <f>MIN((IFERROR($D88-SUM($E88:CR88),0)),(IFERROR(CS$4-SUM(CS$5:CS87),0)))</f>
        <v>0</v>
      </c>
      <c r="CU88" s="3">
        <f>MIN((IFERROR($D88-SUM($E88:CS88),0)),(IFERROR(CT$4-SUM(CT$5:CT87),0)))</f>
        <v>0</v>
      </c>
      <c r="CV88" s="3">
        <f>MIN((IFERROR($D88-SUM($E88:CT88),0)),(IFERROR(CU$4-SUM(CU$5:CU87),0)))</f>
        <v>0</v>
      </c>
      <c r="CW88" s="3">
        <f>MIN((IFERROR($D88-SUM($E88:CU88),0)),(IFERROR(CV$4-SUM(CV$5:CV87),0)))</f>
        <v>0</v>
      </c>
      <c r="CX88" s="3">
        <f>MIN((IFERROR($D88-SUM($E88:CV88),0)),(IFERROR(CW$4-SUM(CW$5:CW87),0)))</f>
        <v>0</v>
      </c>
      <c r="CY88" s="3">
        <f>MIN((IFERROR($D88-SUM($E88:CW88),0)),(IFERROR(CX$4-SUM(CX$5:CX87),0)))</f>
        <v>0</v>
      </c>
      <c r="CZ88" s="3">
        <f>MIN((IFERROR($D88-SUM($E88:CX88),0)),(IFERROR(CY$4-SUM(CY$5:CY87),0)))</f>
        <v>0</v>
      </c>
      <c r="DA88" s="3">
        <f>MIN((IFERROR($D88-SUM($E88:CY88),0)),(IFERROR(CZ$4-SUM(CZ$5:CZ87),0)))</f>
        <v>0</v>
      </c>
    </row>
    <row r="89" spans="1:105" x14ac:dyDescent="0.25">
      <c r="A89" s="2">
        <f>ROW()-ROW(FIFO[[#Headers],[Ind]])</f>
        <v>84</v>
      </c>
      <c r="B89" s="10" t="str">
        <f t="array" ref="B89">IFERROR(INDEX(Register[Batch],SMALL(IF(Register[IN Token]=Token,Register[Batch],""),FIFO[[#This Row],[Ind]])),"")</f>
        <v/>
      </c>
      <c r="C89" s="50" t="str">
        <f>IFERROR(VLOOKUP(FIFO[[#This Row],[Batch]],Register[],9),"")</f>
        <v/>
      </c>
      <c r="D89" s="11" t="str">
        <f>IF(FIFO[[#This Row],[Batch]]&lt;&gt;"",IFERROR(VLOOKUP(FIFO[[#This Row],[Batch]],Register[],5),""),"")</f>
        <v/>
      </c>
      <c r="F89" s="3">
        <f>MIN((IFERROR($D89-SUM($E89:E89),0)),(IFERROR(F$4-SUM(F$5:F88),0)))</f>
        <v>0</v>
      </c>
      <c r="G89" s="3">
        <f>MIN((IFERROR($D89-SUM($E89:F89),0)),(IFERROR(G$4-SUM(G$5:G88),0)))</f>
        <v>0</v>
      </c>
      <c r="H89" s="3">
        <f>MIN((IFERROR($D89-SUM($E89:G89),0)),(IFERROR(H$4-SUM(H$5:H88),0)))</f>
        <v>0</v>
      </c>
      <c r="I89" s="3">
        <f>MIN((IFERROR($D89-SUM($E89:H89),0)),(IFERROR(I$4-SUM(I$5:I88),0)))</f>
        <v>0</v>
      </c>
      <c r="J89" s="3">
        <f>MIN((IFERROR($D89-SUM($E89:I89),0)),(IFERROR(J$4-SUM(J$5:J88),0)))</f>
        <v>0</v>
      </c>
      <c r="K89" s="3">
        <f>MIN((IFERROR($D89-SUM($E89:J89),0)),(IFERROR(K$4-SUM(K$5:K88),0)))</f>
        <v>0</v>
      </c>
      <c r="L89" s="3">
        <f>MIN((IFERROR($D89-SUM($E89:K89),0)),(IFERROR(L$4-SUM(L$5:L88),0)))</f>
        <v>0</v>
      </c>
      <c r="M89" s="3">
        <f>MIN((IFERROR($D89-SUM($E89:L89),0)),(IFERROR(M$4-SUM(M$5:M88),0)))</f>
        <v>0</v>
      </c>
      <c r="N89" s="3">
        <f>MIN((IFERROR($D89-SUM($E89:L89),0)),(IFERROR(M$4-SUM(M$5:M88),0)))</f>
        <v>0</v>
      </c>
      <c r="O89" s="3">
        <f>MIN((IFERROR($D89-SUM($E89:M89),0)),(IFERROR(N$4-SUM(N$5:N88),0)))</f>
        <v>0</v>
      </c>
      <c r="P89" s="3">
        <f>MIN((IFERROR($D89-SUM($E89:N89),0)),(IFERROR(O$4-SUM(O$5:O88),0)))</f>
        <v>0</v>
      </c>
      <c r="Q89" s="3">
        <f>MIN((IFERROR($D89-SUM($E89:O89),0)),(IFERROR(P$4-SUM(P$5:P88),0)))</f>
        <v>0</v>
      </c>
      <c r="R89" s="3">
        <f>MIN((IFERROR($D89-SUM($E89:P89),0)),(IFERROR(Q$4-SUM(Q$5:Q88),0)))</f>
        <v>0</v>
      </c>
      <c r="S89" s="3">
        <f>MIN((IFERROR($D89-SUM($E89:Q89),0)),(IFERROR(R$4-SUM(R$5:R88),0)))</f>
        <v>0</v>
      </c>
      <c r="T89" s="3">
        <f>MIN((IFERROR($D89-SUM($E89:R89),0)),(IFERROR(S$4-SUM(S$5:S88),0)))</f>
        <v>0</v>
      </c>
      <c r="U89" s="3">
        <f>MIN((IFERROR($D89-SUM($E89:S89),0)),(IFERROR(T$4-SUM(T$5:T88),0)))</f>
        <v>0</v>
      </c>
      <c r="V89" s="3">
        <f>MIN((IFERROR($D89-SUM($E89:T89),0)),(IFERROR(U$4-SUM(U$5:U88),0)))</f>
        <v>0</v>
      </c>
      <c r="W89" s="3">
        <f>MIN((IFERROR($D89-SUM($E89:U89),0)),(IFERROR(V$4-SUM(V$5:V88),0)))</f>
        <v>0</v>
      </c>
      <c r="X89" s="3">
        <f>MIN((IFERROR($D89-SUM($E89:V89),0)),(IFERROR(W$4-SUM(W$5:W88),0)))</f>
        <v>0</v>
      </c>
      <c r="Y89" s="3">
        <f>MIN((IFERROR($D89-SUM($E89:W89),0)),(IFERROR(X$4-SUM(X$5:X88),0)))</f>
        <v>0</v>
      </c>
      <c r="Z89" s="3">
        <f>MIN((IFERROR($D89-SUM($E89:X89),0)),(IFERROR(Y$4-SUM(Y$5:Y88),0)))</f>
        <v>0</v>
      </c>
      <c r="AA89" s="3">
        <f>MIN((IFERROR($D89-SUM($E89:Y89),0)),(IFERROR(Z$4-SUM(Z$5:Z88),0)))</f>
        <v>0</v>
      </c>
      <c r="AB89" s="3">
        <f>MIN((IFERROR($D89-SUM($E89:Z89),0)),(IFERROR(AA$4-SUM(AA$5:AA88),0)))</f>
        <v>0</v>
      </c>
      <c r="AC89" s="3">
        <f>MIN((IFERROR($D89-SUM($E89:AA89),0)),(IFERROR(AB$4-SUM(AB$5:AB88),0)))</f>
        <v>0</v>
      </c>
      <c r="AD89" s="3">
        <f>MIN((IFERROR($D89-SUM($E89:AB89),0)),(IFERROR(AC$4-SUM(AC$5:AC88),0)))</f>
        <v>0</v>
      </c>
      <c r="AE89" s="3">
        <f>MIN((IFERROR($D89-SUM($E89:AC89),0)),(IFERROR(AD$4-SUM(AD$5:AD88),0)))</f>
        <v>0</v>
      </c>
      <c r="AF89" s="3">
        <f>MIN((IFERROR($D89-SUM($E89:AD89),0)),(IFERROR(AE$4-SUM(AE$5:AE88),0)))</f>
        <v>0</v>
      </c>
      <c r="AG89" s="3">
        <f>MIN((IFERROR($D89-SUM($E89:AE89),0)),(IFERROR(AF$4-SUM(AF$5:AF88),0)))</f>
        <v>0</v>
      </c>
      <c r="AH89" s="3">
        <f>MIN((IFERROR($D89-SUM($E89:AF89),0)),(IFERROR(AG$4-SUM(AG$5:AG88),0)))</f>
        <v>0</v>
      </c>
      <c r="AI89" s="3">
        <f>MIN((IFERROR($D89-SUM($E89:AG89),0)),(IFERROR(AH$4-SUM(AH$5:AH88),0)))</f>
        <v>0</v>
      </c>
      <c r="AJ89" s="3">
        <f>MIN((IFERROR($D89-SUM($E89:AH89),0)),(IFERROR(AI$4-SUM(AI$5:AI88),0)))</f>
        <v>0</v>
      </c>
      <c r="AK89" s="3">
        <f>MIN((IFERROR($D89-SUM($E89:AI89),0)),(IFERROR(AJ$4-SUM(AJ$5:AJ88),0)))</f>
        <v>0</v>
      </c>
      <c r="AL89" s="3">
        <f>MIN((IFERROR($D89-SUM($E89:AJ89),0)),(IFERROR(AK$4-SUM(AK$5:AK88),0)))</f>
        <v>0</v>
      </c>
      <c r="AM89" s="3">
        <f>MIN((IFERROR($D89-SUM($E89:AK89),0)),(IFERROR(AL$4-SUM(AL$5:AL88),0)))</f>
        <v>0</v>
      </c>
      <c r="AN89" s="3">
        <f>MIN((IFERROR($D89-SUM($E89:AL89),0)),(IFERROR(AM$4-SUM(AM$5:AM88),0)))</f>
        <v>0</v>
      </c>
      <c r="AO89" s="3">
        <f>MIN((IFERROR($D89-SUM($E89:AM89),0)),(IFERROR(AN$4-SUM(AN$5:AN88),0)))</f>
        <v>0</v>
      </c>
      <c r="AP89" s="3">
        <f>MIN((IFERROR($D89-SUM($E89:AN89),0)),(IFERROR(AO$4-SUM(AO$5:AO88),0)))</f>
        <v>0</v>
      </c>
      <c r="AQ89" s="3">
        <f>MIN((IFERROR($D89-SUM($E89:AO89),0)),(IFERROR(AP$4-SUM(AP$5:AP88),0)))</f>
        <v>0</v>
      </c>
      <c r="AR89" s="3">
        <f>MIN((IFERROR($D89-SUM($E89:AP89),0)),(IFERROR(AQ$4-SUM(AQ$5:AQ88),0)))</f>
        <v>0</v>
      </c>
      <c r="AS89" s="3">
        <f>MIN((IFERROR($D89-SUM($E89:AQ89),0)),(IFERROR(AR$4-SUM(AR$5:AR88),0)))</f>
        <v>0</v>
      </c>
      <c r="AT89" s="3">
        <f>MIN((IFERROR($D89-SUM($E89:AR89),0)),(IFERROR(AS$4-SUM(AS$5:AS88),0)))</f>
        <v>0</v>
      </c>
      <c r="AU89" s="3">
        <f>MIN((IFERROR($D89-SUM($E89:AS89),0)),(IFERROR(AT$4-SUM(AT$5:AT88),0)))</f>
        <v>0</v>
      </c>
      <c r="AV89" s="3">
        <f>MIN((IFERROR($D89-SUM($E89:AT89),0)),(IFERROR(AU$4-SUM(AU$5:AU88),0)))</f>
        <v>0</v>
      </c>
      <c r="AW89" s="3">
        <f>MIN((IFERROR($D89-SUM($E89:AU89),0)),(IFERROR(AV$4-SUM(AV$5:AV88),0)))</f>
        <v>0</v>
      </c>
      <c r="AX89" s="3">
        <f>MIN((IFERROR($D89-SUM($E89:AV89),0)),(IFERROR(AW$4-SUM(AW$5:AW88),0)))</f>
        <v>0</v>
      </c>
      <c r="AY89" s="3">
        <f>MIN((IFERROR($D89-SUM($E89:AW89),0)),(IFERROR(AX$4-SUM(AX$5:AX88),0)))</f>
        <v>0</v>
      </c>
      <c r="AZ89" s="3">
        <f>MIN((IFERROR($D89-SUM($E89:AX89),0)),(IFERROR(AY$4-SUM(AY$5:AY88),0)))</f>
        <v>0</v>
      </c>
      <c r="BA89" s="3">
        <f>MIN((IFERROR($D89-SUM($E89:AY89),0)),(IFERROR(AZ$4-SUM(AZ$5:AZ88),0)))</f>
        <v>0</v>
      </c>
      <c r="BB89" s="3">
        <f>MIN((IFERROR($D89-SUM($E89:AZ89),0)),(IFERROR(BA$4-SUM(BA$5:BA88),0)))</f>
        <v>0</v>
      </c>
      <c r="BC89" s="3">
        <f>MIN((IFERROR($D89-SUM($E89:BA89),0)),(IFERROR(BB$4-SUM(BB$5:BB88),0)))</f>
        <v>0</v>
      </c>
      <c r="BD89" s="3">
        <f>MIN((IFERROR($D89-SUM($E89:BB89),0)),(IFERROR(BC$4-SUM(BC$5:BC88),0)))</f>
        <v>0</v>
      </c>
      <c r="BE89" s="3">
        <f>MIN((IFERROR($D89-SUM($E89:BC89),0)),(IFERROR(BD$4-SUM(BD$5:BD88),0)))</f>
        <v>0</v>
      </c>
      <c r="BF89" s="3">
        <f>MIN((IFERROR($D89-SUM($E89:BD89),0)),(IFERROR(BE$4-SUM(BE$5:BE88),0)))</f>
        <v>0</v>
      </c>
      <c r="BG89" s="3">
        <f>MIN((IFERROR($D89-SUM($E89:BE89),0)),(IFERROR(BF$4-SUM(BF$5:BF88),0)))</f>
        <v>0</v>
      </c>
      <c r="BH89" s="3">
        <f>MIN((IFERROR($D89-SUM($E89:BF89),0)),(IFERROR(BG$4-SUM(BG$5:BG88),0)))</f>
        <v>0</v>
      </c>
      <c r="BI89" s="3">
        <f>MIN((IFERROR($D89-SUM($E89:BG89),0)),(IFERROR(BH$4-SUM(BH$5:BH88),0)))</f>
        <v>0</v>
      </c>
      <c r="BJ89" s="3">
        <f>MIN((IFERROR($D89-SUM($E89:BH89),0)),(IFERROR(BI$4-SUM(BI$5:BI88),0)))</f>
        <v>0</v>
      </c>
      <c r="BK89" s="3">
        <f>MIN((IFERROR($D89-SUM($E89:BI89),0)),(IFERROR(BJ$4-SUM(BJ$5:BJ88),0)))</f>
        <v>0</v>
      </c>
      <c r="BL89" s="3">
        <f>MIN((IFERROR($D89-SUM($E89:BJ89),0)),(IFERROR(BK$4-SUM(BK$5:BK88),0)))</f>
        <v>0</v>
      </c>
      <c r="BM89" s="3">
        <f>MIN((IFERROR($D89-SUM($E89:BK89),0)),(IFERROR(BL$4-SUM(BL$5:BL88),0)))</f>
        <v>0</v>
      </c>
      <c r="BN89" s="3">
        <f>MIN((IFERROR($D89-SUM($E89:BL89),0)),(IFERROR(BM$4-SUM(BM$5:BM88),0)))</f>
        <v>0</v>
      </c>
      <c r="BO89" s="3">
        <f>MIN((IFERROR($D89-SUM($E89:BM89),0)),(IFERROR(BN$4-SUM(BN$5:BN88),0)))</f>
        <v>0</v>
      </c>
      <c r="BP89" s="3">
        <f>MIN((IFERROR($D89-SUM($E89:BN89),0)),(IFERROR(BO$4-SUM(BO$5:BO88),0)))</f>
        <v>0</v>
      </c>
      <c r="BQ89" s="3">
        <f>MIN((IFERROR($D89-SUM($E89:BO89),0)),(IFERROR(BP$4-SUM(BP$5:BP88),0)))</f>
        <v>0</v>
      </c>
      <c r="BR89" s="3">
        <f>MIN((IFERROR($D89-SUM($E89:BP89),0)),(IFERROR(BQ$4-SUM(BQ$5:BQ88),0)))</f>
        <v>0</v>
      </c>
      <c r="BS89" s="3">
        <f>MIN((IFERROR($D89-SUM($E89:BQ89),0)),(IFERROR(BR$4-SUM(BR$5:BR88),0)))</f>
        <v>0</v>
      </c>
      <c r="BT89" s="3">
        <f>MIN((IFERROR($D89-SUM($E89:BR89),0)),(IFERROR(BS$4-SUM(BS$5:BS88),0)))</f>
        <v>0</v>
      </c>
      <c r="BU89" s="3">
        <f>MIN((IFERROR($D89-SUM($E89:BS89),0)),(IFERROR(BT$4-SUM(BT$5:BT88),0)))</f>
        <v>0</v>
      </c>
      <c r="BV89" s="3">
        <f>MIN((IFERROR($D89-SUM($E89:BT89),0)),(IFERROR(BU$4-SUM(BU$5:BU88),0)))</f>
        <v>0</v>
      </c>
      <c r="BW89" s="3">
        <f>MIN((IFERROR($D89-SUM($E89:BU89),0)),(IFERROR(BV$4-SUM(BV$5:BV88),0)))</f>
        <v>0</v>
      </c>
      <c r="BX89" s="3">
        <f>MIN((IFERROR($D89-SUM($E89:BV89),0)),(IFERROR(BW$4-SUM(BW$5:BW88),0)))</f>
        <v>0</v>
      </c>
      <c r="BY89" s="3">
        <f>MIN((IFERROR($D89-SUM($E89:BW89),0)),(IFERROR(BX$4-SUM(BX$5:BX88),0)))</f>
        <v>0</v>
      </c>
      <c r="BZ89" s="3">
        <f>MIN((IFERROR($D89-SUM($E89:BX89),0)),(IFERROR(BY$4-SUM(BY$5:BY88),0)))</f>
        <v>0</v>
      </c>
      <c r="CA89" s="3">
        <f>MIN((IFERROR($D89-SUM($E89:BY89),0)),(IFERROR(BZ$4-SUM(BZ$5:BZ88),0)))</f>
        <v>0</v>
      </c>
      <c r="CB89" s="3">
        <f>MIN((IFERROR($D89-SUM($E89:BZ89),0)),(IFERROR(CA$4-SUM(CA$5:CA88),0)))</f>
        <v>0</v>
      </c>
      <c r="CC89" s="3">
        <f>MIN((IFERROR($D89-SUM($E89:CA89),0)),(IFERROR(CB$4-SUM(CB$5:CB88),0)))</f>
        <v>0</v>
      </c>
      <c r="CD89" s="3">
        <f>MIN((IFERROR($D89-SUM($E89:CB89),0)),(IFERROR(CC$4-SUM(CC$5:CC88),0)))</f>
        <v>0</v>
      </c>
      <c r="CE89" s="3">
        <f>MIN((IFERROR($D89-SUM($E89:CC89),0)),(IFERROR(CD$4-SUM(CD$5:CD88),0)))</f>
        <v>0</v>
      </c>
      <c r="CF89" s="3">
        <f>MIN((IFERROR($D89-SUM($E89:CD89),0)),(IFERROR(CE$4-SUM(CE$5:CE88),0)))</f>
        <v>0</v>
      </c>
      <c r="CG89" s="3">
        <f>MIN((IFERROR($D89-SUM($E89:CE89),0)),(IFERROR(CF$4-SUM(CF$5:CF88),0)))</f>
        <v>0</v>
      </c>
      <c r="CH89" s="3">
        <f>MIN((IFERROR($D89-SUM($E89:CF89),0)),(IFERROR(CG$4-SUM(CG$5:CG88),0)))</f>
        <v>0</v>
      </c>
      <c r="CI89" s="3">
        <f>MIN((IFERROR($D89-SUM($E89:CG89),0)),(IFERROR(CH$4-SUM(CH$5:CH88),0)))</f>
        <v>0</v>
      </c>
      <c r="CJ89" s="3">
        <f>MIN((IFERROR($D89-SUM($E89:CH89),0)),(IFERROR(CI$4-SUM(CI$5:CI88),0)))</f>
        <v>0</v>
      </c>
      <c r="CK89" s="3">
        <f>MIN((IFERROR($D89-SUM($E89:CI89),0)),(IFERROR(CJ$4-SUM(CJ$5:CJ88),0)))</f>
        <v>0</v>
      </c>
      <c r="CL89" s="3">
        <f>MIN((IFERROR($D89-SUM($E89:CJ89),0)),(IFERROR(CK$4-SUM(CK$5:CK88),0)))</f>
        <v>0</v>
      </c>
      <c r="CM89" s="3">
        <f>MIN((IFERROR($D89-SUM($E89:CK89),0)),(IFERROR(CL$4-SUM(CL$5:CL88),0)))</f>
        <v>0</v>
      </c>
      <c r="CN89" s="3">
        <f>MIN((IFERROR($D89-SUM($E89:CL89),0)),(IFERROR(CM$4-SUM(CM$5:CM88),0)))</f>
        <v>0</v>
      </c>
      <c r="CO89" s="3">
        <f>MIN((IFERROR($D89-SUM($E89:CM89),0)),(IFERROR(CN$4-SUM(CN$5:CN88),0)))</f>
        <v>0</v>
      </c>
      <c r="CP89" s="3">
        <f>MIN((IFERROR($D89-SUM($E89:CN89),0)),(IFERROR(CO$4-SUM(CO$5:CO88),0)))</f>
        <v>0</v>
      </c>
      <c r="CQ89" s="3">
        <f>MIN((IFERROR($D89-SUM($E89:CO89),0)),(IFERROR(CP$4-SUM(CP$5:CP88),0)))</f>
        <v>0</v>
      </c>
      <c r="CR89" s="3">
        <f>MIN((IFERROR($D89-SUM($E89:CP89),0)),(IFERROR(CQ$4-SUM(CQ$5:CQ88),0)))</f>
        <v>0</v>
      </c>
      <c r="CS89" s="3">
        <f>MIN((IFERROR($D89-SUM($E89:CQ89),0)),(IFERROR(CR$4-SUM(CR$5:CR88),0)))</f>
        <v>0</v>
      </c>
      <c r="CT89" s="3">
        <f>MIN((IFERROR($D89-SUM($E89:CR89),0)),(IFERROR(CS$4-SUM(CS$5:CS88),0)))</f>
        <v>0</v>
      </c>
      <c r="CU89" s="3">
        <f>MIN((IFERROR($D89-SUM($E89:CS89),0)),(IFERROR(CT$4-SUM(CT$5:CT88),0)))</f>
        <v>0</v>
      </c>
      <c r="CV89" s="3">
        <f>MIN((IFERROR($D89-SUM($E89:CT89),0)),(IFERROR(CU$4-SUM(CU$5:CU88),0)))</f>
        <v>0</v>
      </c>
      <c r="CW89" s="3">
        <f>MIN((IFERROR($D89-SUM($E89:CU89),0)),(IFERROR(CV$4-SUM(CV$5:CV88),0)))</f>
        <v>0</v>
      </c>
      <c r="CX89" s="3">
        <f>MIN((IFERROR($D89-SUM($E89:CV89),0)),(IFERROR(CW$4-SUM(CW$5:CW88),0)))</f>
        <v>0</v>
      </c>
      <c r="CY89" s="3">
        <f>MIN((IFERROR($D89-SUM($E89:CW89),0)),(IFERROR(CX$4-SUM(CX$5:CX88),0)))</f>
        <v>0</v>
      </c>
      <c r="CZ89" s="3">
        <f>MIN((IFERROR($D89-SUM($E89:CX89),0)),(IFERROR(CY$4-SUM(CY$5:CY88),0)))</f>
        <v>0</v>
      </c>
      <c r="DA89" s="3">
        <f>MIN((IFERROR($D89-SUM($E89:CY89),0)),(IFERROR(CZ$4-SUM(CZ$5:CZ88),0)))</f>
        <v>0</v>
      </c>
    </row>
    <row r="90" spans="1:105" x14ac:dyDescent="0.25">
      <c r="A90" s="2">
        <f>ROW()-ROW(FIFO[[#Headers],[Ind]])</f>
        <v>85</v>
      </c>
      <c r="B90" s="10" t="str">
        <f t="array" ref="B90">IFERROR(INDEX(Register[Batch],SMALL(IF(Register[IN Token]=Token,Register[Batch],""),FIFO[[#This Row],[Ind]])),"")</f>
        <v/>
      </c>
      <c r="C90" s="50" t="str">
        <f>IFERROR(VLOOKUP(FIFO[[#This Row],[Batch]],Register[],9),"")</f>
        <v/>
      </c>
      <c r="D90" s="11" t="str">
        <f>IF(FIFO[[#This Row],[Batch]]&lt;&gt;"",IFERROR(VLOOKUP(FIFO[[#This Row],[Batch]],Register[],5),""),"")</f>
        <v/>
      </c>
      <c r="F90" s="3">
        <f>MIN((IFERROR($D90-SUM($E90:E90),0)),(IFERROR(F$4-SUM(F$5:F89),0)))</f>
        <v>0</v>
      </c>
      <c r="G90" s="3">
        <f>MIN((IFERROR($D90-SUM($E90:F90),0)),(IFERROR(G$4-SUM(G$5:G89),0)))</f>
        <v>0</v>
      </c>
      <c r="H90" s="3">
        <f>MIN((IFERROR($D90-SUM($E90:G90),0)),(IFERROR(H$4-SUM(H$5:H89),0)))</f>
        <v>0</v>
      </c>
      <c r="I90" s="3">
        <f>MIN((IFERROR($D90-SUM($E90:H90),0)),(IFERROR(I$4-SUM(I$5:I89),0)))</f>
        <v>0</v>
      </c>
      <c r="J90" s="3">
        <f>MIN((IFERROR($D90-SUM($E90:I90),0)),(IFERROR(J$4-SUM(J$5:J89),0)))</f>
        <v>0</v>
      </c>
      <c r="K90" s="3">
        <f>MIN((IFERROR($D90-SUM($E90:J90),0)),(IFERROR(K$4-SUM(K$5:K89),0)))</f>
        <v>0</v>
      </c>
      <c r="L90" s="3">
        <f>MIN((IFERROR($D90-SUM($E90:K90),0)),(IFERROR(L$4-SUM(L$5:L89),0)))</f>
        <v>0</v>
      </c>
      <c r="M90" s="3">
        <f>MIN((IFERROR($D90-SUM($E90:L90),0)),(IFERROR(M$4-SUM(M$5:M89),0)))</f>
        <v>0</v>
      </c>
      <c r="N90" s="3">
        <f>MIN((IFERROR($D90-SUM($E90:L90),0)),(IFERROR(M$4-SUM(M$5:M89),0)))</f>
        <v>0</v>
      </c>
      <c r="O90" s="3">
        <f>MIN((IFERROR($D90-SUM($E90:M90),0)),(IFERROR(N$4-SUM(N$5:N89),0)))</f>
        <v>0</v>
      </c>
      <c r="P90" s="3">
        <f>MIN((IFERROR($D90-SUM($E90:N90),0)),(IFERROR(O$4-SUM(O$5:O89),0)))</f>
        <v>0</v>
      </c>
      <c r="Q90" s="3">
        <f>MIN((IFERROR($D90-SUM($E90:O90),0)),(IFERROR(P$4-SUM(P$5:P89),0)))</f>
        <v>0</v>
      </c>
      <c r="R90" s="3">
        <f>MIN((IFERROR($D90-SUM($E90:P90),0)),(IFERROR(Q$4-SUM(Q$5:Q89),0)))</f>
        <v>0</v>
      </c>
      <c r="S90" s="3">
        <f>MIN((IFERROR($D90-SUM($E90:Q90),0)),(IFERROR(R$4-SUM(R$5:R89),0)))</f>
        <v>0</v>
      </c>
      <c r="T90" s="3">
        <f>MIN((IFERROR($D90-SUM($E90:R90),0)),(IFERROR(S$4-SUM(S$5:S89),0)))</f>
        <v>0</v>
      </c>
      <c r="U90" s="3">
        <f>MIN((IFERROR($D90-SUM($E90:S90),0)),(IFERROR(T$4-SUM(T$5:T89),0)))</f>
        <v>0</v>
      </c>
      <c r="V90" s="3">
        <f>MIN((IFERROR($D90-SUM($E90:T90),0)),(IFERROR(U$4-SUM(U$5:U89),0)))</f>
        <v>0</v>
      </c>
      <c r="W90" s="3">
        <f>MIN((IFERROR($D90-SUM($E90:U90),0)),(IFERROR(V$4-SUM(V$5:V89),0)))</f>
        <v>0</v>
      </c>
      <c r="X90" s="3">
        <f>MIN((IFERROR($D90-SUM($E90:V90),0)),(IFERROR(W$4-SUM(W$5:W89),0)))</f>
        <v>0</v>
      </c>
      <c r="Y90" s="3">
        <f>MIN((IFERROR($D90-SUM($E90:W90),0)),(IFERROR(X$4-SUM(X$5:X89),0)))</f>
        <v>0</v>
      </c>
      <c r="Z90" s="3">
        <f>MIN((IFERROR($D90-SUM($E90:X90),0)),(IFERROR(Y$4-SUM(Y$5:Y89),0)))</f>
        <v>0</v>
      </c>
      <c r="AA90" s="3">
        <f>MIN((IFERROR($D90-SUM($E90:Y90),0)),(IFERROR(Z$4-SUM(Z$5:Z89),0)))</f>
        <v>0</v>
      </c>
      <c r="AB90" s="3">
        <f>MIN((IFERROR($D90-SUM($E90:Z90),0)),(IFERROR(AA$4-SUM(AA$5:AA89),0)))</f>
        <v>0</v>
      </c>
      <c r="AC90" s="3">
        <f>MIN((IFERROR($D90-SUM($E90:AA90),0)),(IFERROR(AB$4-SUM(AB$5:AB89),0)))</f>
        <v>0</v>
      </c>
      <c r="AD90" s="3">
        <f>MIN((IFERROR($D90-SUM($E90:AB90),0)),(IFERROR(AC$4-SUM(AC$5:AC89),0)))</f>
        <v>0</v>
      </c>
      <c r="AE90" s="3">
        <f>MIN((IFERROR($D90-SUM($E90:AC90),0)),(IFERROR(AD$4-SUM(AD$5:AD89),0)))</f>
        <v>0</v>
      </c>
      <c r="AF90" s="3">
        <f>MIN((IFERROR($D90-SUM($E90:AD90),0)),(IFERROR(AE$4-SUM(AE$5:AE89),0)))</f>
        <v>0</v>
      </c>
      <c r="AG90" s="3">
        <f>MIN((IFERROR($D90-SUM($E90:AE90),0)),(IFERROR(AF$4-SUM(AF$5:AF89),0)))</f>
        <v>0</v>
      </c>
      <c r="AH90" s="3">
        <f>MIN((IFERROR($D90-SUM($E90:AF90),0)),(IFERROR(AG$4-SUM(AG$5:AG89),0)))</f>
        <v>0</v>
      </c>
      <c r="AI90" s="3">
        <f>MIN((IFERROR($D90-SUM($E90:AG90),0)),(IFERROR(AH$4-SUM(AH$5:AH89),0)))</f>
        <v>0</v>
      </c>
      <c r="AJ90" s="3">
        <f>MIN((IFERROR($D90-SUM($E90:AH90),0)),(IFERROR(AI$4-SUM(AI$5:AI89),0)))</f>
        <v>0</v>
      </c>
      <c r="AK90" s="3">
        <f>MIN((IFERROR($D90-SUM($E90:AI90),0)),(IFERROR(AJ$4-SUM(AJ$5:AJ89),0)))</f>
        <v>0</v>
      </c>
      <c r="AL90" s="3">
        <f>MIN((IFERROR($D90-SUM($E90:AJ90),0)),(IFERROR(AK$4-SUM(AK$5:AK89),0)))</f>
        <v>0</v>
      </c>
      <c r="AM90" s="3">
        <f>MIN((IFERROR($D90-SUM($E90:AK90),0)),(IFERROR(AL$4-SUM(AL$5:AL89),0)))</f>
        <v>0</v>
      </c>
      <c r="AN90" s="3">
        <f>MIN((IFERROR($D90-SUM($E90:AL90),0)),(IFERROR(AM$4-SUM(AM$5:AM89),0)))</f>
        <v>0</v>
      </c>
      <c r="AO90" s="3">
        <f>MIN((IFERROR($D90-SUM($E90:AM90),0)),(IFERROR(AN$4-SUM(AN$5:AN89),0)))</f>
        <v>0</v>
      </c>
      <c r="AP90" s="3">
        <f>MIN((IFERROR($D90-SUM($E90:AN90),0)),(IFERROR(AO$4-SUM(AO$5:AO89),0)))</f>
        <v>0</v>
      </c>
      <c r="AQ90" s="3">
        <f>MIN((IFERROR($D90-SUM($E90:AO90),0)),(IFERROR(AP$4-SUM(AP$5:AP89),0)))</f>
        <v>0</v>
      </c>
      <c r="AR90" s="3">
        <f>MIN((IFERROR($D90-SUM($E90:AP90),0)),(IFERROR(AQ$4-SUM(AQ$5:AQ89),0)))</f>
        <v>0</v>
      </c>
      <c r="AS90" s="3">
        <f>MIN((IFERROR($D90-SUM($E90:AQ90),0)),(IFERROR(AR$4-SUM(AR$5:AR89),0)))</f>
        <v>0</v>
      </c>
      <c r="AT90" s="3">
        <f>MIN((IFERROR($D90-SUM($E90:AR90),0)),(IFERROR(AS$4-SUM(AS$5:AS89),0)))</f>
        <v>0</v>
      </c>
      <c r="AU90" s="3">
        <f>MIN((IFERROR($D90-SUM($E90:AS90),0)),(IFERROR(AT$4-SUM(AT$5:AT89),0)))</f>
        <v>0</v>
      </c>
      <c r="AV90" s="3">
        <f>MIN((IFERROR($D90-SUM($E90:AT90),0)),(IFERROR(AU$4-SUM(AU$5:AU89),0)))</f>
        <v>0</v>
      </c>
      <c r="AW90" s="3">
        <f>MIN((IFERROR($D90-SUM($E90:AU90),0)),(IFERROR(AV$4-SUM(AV$5:AV89),0)))</f>
        <v>0</v>
      </c>
      <c r="AX90" s="3">
        <f>MIN((IFERROR($D90-SUM($E90:AV90),0)),(IFERROR(AW$4-SUM(AW$5:AW89),0)))</f>
        <v>0</v>
      </c>
      <c r="AY90" s="3">
        <f>MIN((IFERROR($D90-SUM($E90:AW90),0)),(IFERROR(AX$4-SUM(AX$5:AX89),0)))</f>
        <v>0</v>
      </c>
      <c r="AZ90" s="3">
        <f>MIN((IFERROR($D90-SUM($E90:AX90),0)),(IFERROR(AY$4-SUM(AY$5:AY89),0)))</f>
        <v>0</v>
      </c>
      <c r="BA90" s="3">
        <f>MIN((IFERROR($D90-SUM($E90:AY90),0)),(IFERROR(AZ$4-SUM(AZ$5:AZ89),0)))</f>
        <v>0</v>
      </c>
      <c r="BB90" s="3">
        <f>MIN((IFERROR($D90-SUM($E90:AZ90),0)),(IFERROR(BA$4-SUM(BA$5:BA89),0)))</f>
        <v>0</v>
      </c>
      <c r="BC90" s="3">
        <f>MIN((IFERROR($D90-SUM($E90:BA90),0)),(IFERROR(BB$4-SUM(BB$5:BB89),0)))</f>
        <v>0</v>
      </c>
      <c r="BD90" s="3">
        <f>MIN((IFERROR($D90-SUM($E90:BB90),0)),(IFERROR(BC$4-SUM(BC$5:BC89),0)))</f>
        <v>0</v>
      </c>
      <c r="BE90" s="3">
        <f>MIN((IFERROR($D90-SUM($E90:BC90),0)),(IFERROR(BD$4-SUM(BD$5:BD89),0)))</f>
        <v>0</v>
      </c>
      <c r="BF90" s="3">
        <f>MIN((IFERROR($D90-SUM($E90:BD90),0)),(IFERROR(BE$4-SUM(BE$5:BE89),0)))</f>
        <v>0</v>
      </c>
      <c r="BG90" s="3">
        <f>MIN((IFERROR($D90-SUM($E90:BE90),0)),(IFERROR(BF$4-SUM(BF$5:BF89),0)))</f>
        <v>0</v>
      </c>
      <c r="BH90" s="3">
        <f>MIN((IFERROR($D90-SUM($E90:BF90),0)),(IFERROR(BG$4-SUM(BG$5:BG89),0)))</f>
        <v>0</v>
      </c>
      <c r="BI90" s="3">
        <f>MIN((IFERROR($D90-SUM($E90:BG90),0)),(IFERROR(BH$4-SUM(BH$5:BH89),0)))</f>
        <v>0</v>
      </c>
      <c r="BJ90" s="3">
        <f>MIN((IFERROR($D90-SUM($E90:BH90),0)),(IFERROR(BI$4-SUM(BI$5:BI89),0)))</f>
        <v>0</v>
      </c>
      <c r="BK90" s="3">
        <f>MIN((IFERROR($D90-SUM($E90:BI90),0)),(IFERROR(BJ$4-SUM(BJ$5:BJ89),0)))</f>
        <v>0</v>
      </c>
      <c r="BL90" s="3">
        <f>MIN((IFERROR($D90-SUM($E90:BJ90),0)),(IFERROR(BK$4-SUM(BK$5:BK89),0)))</f>
        <v>0</v>
      </c>
      <c r="BM90" s="3">
        <f>MIN((IFERROR($D90-SUM($E90:BK90),0)),(IFERROR(BL$4-SUM(BL$5:BL89),0)))</f>
        <v>0</v>
      </c>
      <c r="BN90" s="3">
        <f>MIN((IFERROR($D90-SUM($E90:BL90),0)),(IFERROR(BM$4-SUM(BM$5:BM89),0)))</f>
        <v>0</v>
      </c>
      <c r="BO90" s="3">
        <f>MIN((IFERROR($D90-SUM($E90:BM90),0)),(IFERROR(BN$4-SUM(BN$5:BN89),0)))</f>
        <v>0</v>
      </c>
      <c r="BP90" s="3">
        <f>MIN((IFERROR($D90-SUM($E90:BN90),0)),(IFERROR(BO$4-SUM(BO$5:BO89),0)))</f>
        <v>0</v>
      </c>
      <c r="BQ90" s="3">
        <f>MIN((IFERROR($D90-SUM($E90:BO90),0)),(IFERROR(BP$4-SUM(BP$5:BP89),0)))</f>
        <v>0</v>
      </c>
      <c r="BR90" s="3">
        <f>MIN((IFERROR($D90-SUM($E90:BP90),0)),(IFERROR(BQ$4-SUM(BQ$5:BQ89),0)))</f>
        <v>0</v>
      </c>
      <c r="BS90" s="3">
        <f>MIN((IFERROR($D90-SUM($E90:BQ90),0)),(IFERROR(BR$4-SUM(BR$5:BR89),0)))</f>
        <v>0</v>
      </c>
      <c r="BT90" s="3">
        <f>MIN((IFERROR($D90-SUM($E90:BR90),0)),(IFERROR(BS$4-SUM(BS$5:BS89),0)))</f>
        <v>0</v>
      </c>
      <c r="BU90" s="3">
        <f>MIN((IFERROR($D90-SUM($E90:BS90),0)),(IFERROR(BT$4-SUM(BT$5:BT89),0)))</f>
        <v>0</v>
      </c>
      <c r="BV90" s="3">
        <f>MIN((IFERROR($D90-SUM($E90:BT90),0)),(IFERROR(BU$4-SUM(BU$5:BU89),0)))</f>
        <v>0</v>
      </c>
      <c r="BW90" s="3">
        <f>MIN((IFERROR($D90-SUM($E90:BU90),0)),(IFERROR(BV$4-SUM(BV$5:BV89),0)))</f>
        <v>0</v>
      </c>
      <c r="BX90" s="3">
        <f>MIN((IFERROR($D90-SUM($E90:BV90),0)),(IFERROR(BW$4-SUM(BW$5:BW89),0)))</f>
        <v>0</v>
      </c>
      <c r="BY90" s="3">
        <f>MIN((IFERROR($D90-SUM($E90:BW90),0)),(IFERROR(BX$4-SUM(BX$5:BX89),0)))</f>
        <v>0</v>
      </c>
      <c r="BZ90" s="3">
        <f>MIN((IFERROR($D90-SUM($E90:BX90),0)),(IFERROR(BY$4-SUM(BY$5:BY89),0)))</f>
        <v>0</v>
      </c>
      <c r="CA90" s="3">
        <f>MIN((IFERROR($D90-SUM($E90:BY90),0)),(IFERROR(BZ$4-SUM(BZ$5:BZ89),0)))</f>
        <v>0</v>
      </c>
      <c r="CB90" s="3">
        <f>MIN((IFERROR($D90-SUM($E90:BZ90),0)),(IFERROR(CA$4-SUM(CA$5:CA89),0)))</f>
        <v>0</v>
      </c>
      <c r="CC90" s="3">
        <f>MIN((IFERROR($D90-SUM($E90:CA90),0)),(IFERROR(CB$4-SUM(CB$5:CB89),0)))</f>
        <v>0</v>
      </c>
      <c r="CD90" s="3">
        <f>MIN((IFERROR($D90-SUM($E90:CB90),0)),(IFERROR(CC$4-SUM(CC$5:CC89),0)))</f>
        <v>0</v>
      </c>
      <c r="CE90" s="3">
        <f>MIN((IFERROR($D90-SUM($E90:CC90),0)),(IFERROR(CD$4-SUM(CD$5:CD89),0)))</f>
        <v>0</v>
      </c>
      <c r="CF90" s="3">
        <f>MIN((IFERROR($D90-SUM($E90:CD90),0)),(IFERROR(CE$4-SUM(CE$5:CE89),0)))</f>
        <v>0</v>
      </c>
      <c r="CG90" s="3">
        <f>MIN((IFERROR($D90-SUM($E90:CE90),0)),(IFERROR(CF$4-SUM(CF$5:CF89),0)))</f>
        <v>0</v>
      </c>
      <c r="CH90" s="3">
        <f>MIN((IFERROR($D90-SUM($E90:CF90),0)),(IFERROR(CG$4-SUM(CG$5:CG89),0)))</f>
        <v>0</v>
      </c>
      <c r="CI90" s="3">
        <f>MIN((IFERROR($D90-SUM($E90:CG90),0)),(IFERROR(CH$4-SUM(CH$5:CH89),0)))</f>
        <v>0</v>
      </c>
      <c r="CJ90" s="3">
        <f>MIN((IFERROR($D90-SUM($E90:CH90),0)),(IFERROR(CI$4-SUM(CI$5:CI89),0)))</f>
        <v>0</v>
      </c>
      <c r="CK90" s="3">
        <f>MIN((IFERROR($D90-SUM($E90:CI90),0)),(IFERROR(CJ$4-SUM(CJ$5:CJ89),0)))</f>
        <v>0</v>
      </c>
      <c r="CL90" s="3">
        <f>MIN((IFERROR($D90-SUM($E90:CJ90),0)),(IFERROR(CK$4-SUM(CK$5:CK89),0)))</f>
        <v>0</v>
      </c>
      <c r="CM90" s="3">
        <f>MIN((IFERROR($D90-SUM($E90:CK90),0)),(IFERROR(CL$4-SUM(CL$5:CL89),0)))</f>
        <v>0</v>
      </c>
      <c r="CN90" s="3">
        <f>MIN((IFERROR($D90-SUM($E90:CL90),0)),(IFERROR(CM$4-SUM(CM$5:CM89),0)))</f>
        <v>0</v>
      </c>
      <c r="CO90" s="3">
        <f>MIN((IFERROR($D90-SUM($E90:CM90),0)),(IFERROR(CN$4-SUM(CN$5:CN89),0)))</f>
        <v>0</v>
      </c>
      <c r="CP90" s="3">
        <f>MIN((IFERROR($D90-SUM($E90:CN90),0)),(IFERROR(CO$4-SUM(CO$5:CO89),0)))</f>
        <v>0</v>
      </c>
      <c r="CQ90" s="3">
        <f>MIN((IFERROR($D90-SUM($E90:CO90),0)),(IFERROR(CP$4-SUM(CP$5:CP89),0)))</f>
        <v>0</v>
      </c>
      <c r="CR90" s="3">
        <f>MIN((IFERROR($D90-SUM($E90:CP90),0)),(IFERROR(CQ$4-SUM(CQ$5:CQ89),0)))</f>
        <v>0</v>
      </c>
      <c r="CS90" s="3">
        <f>MIN((IFERROR($D90-SUM($E90:CQ90),0)),(IFERROR(CR$4-SUM(CR$5:CR89),0)))</f>
        <v>0</v>
      </c>
      <c r="CT90" s="3">
        <f>MIN((IFERROR($D90-SUM($E90:CR90),0)),(IFERROR(CS$4-SUM(CS$5:CS89),0)))</f>
        <v>0</v>
      </c>
      <c r="CU90" s="3">
        <f>MIN((IFERROR($D90-SUM($E90:CS90),0)),(IFERROR(CT$4-SUM(CT$5:CT89),0)))</f>
        <v>0</v>
      </c>
      <c r="CV90" s="3">
        <f>MIN((IFERROR($D90-SUM($E90:CT90),0)),(IFERROR(CU$4-SUM(CU$5:CU89),0)))</f>
        <v>0</v>
      </c>
      <c r="CW90" s="3">
        <f>MIN((IFERROR($D90-SUM($E90:CU90),0)),(IFERROR(CV$4-SUM(CV$5:CV89),0)))</f>
        <v>0</v>
      </c>
      <c r="CX90" s="3">
        <f>MIN((IFERROR($D90-SUM($E90:CV90),0)),(IFERROR(CW$4-SUM(CW$5:CW89),0)))</f>
        <v>0</v>
      </c>
      <c r="CY90" s="3">
        <f>MIN((IFERROR($D90-SUM($E90:CW90),0)),(IFERROR(CX$4-SUM(CX$5:CX89),0)))</f>
        <v>0</v>
      </c>
      <c r="CZ90" s="3">
        <f>MIN((IFERROR($D90-SUM($E90:CX90),0)),(IFERROR(CY$4-SUM(CY$5:CY89),0)))</f>
        <v>0</v>
      </c>
      <c r="DA90" s="3">
        <f>MIN((IFERROR($D90-SUM($E90:CY90),0)),(IFERROR(CZ$4-SUM(CZ$5:CZ89),0)))</f>
        <v>0</v>
      </c>
    </row>
    <row r="91" spans="1:105" x14ac:dyDescent="0.25">
      <c r="A91" s="2">
        <f>ROW()-ROW(FIFO[[#Headers],[Ind]])</f>
        <v>86</v>
      </c>
      <c r="B91" s="10" t="str">
        <f t="array" ref="B91">IFERROR(INDEX(Register[Batch],SMALL(IF(Register[IN Token]=Token,Register[Batch],""),FIFO[[#This Row],[Ind]])),"")</f>
        <v/>
      </c>
      <c r="C91" s="50" t="str">
        <f>IFERROR(VLOOKUP(FIFO[[#This Row],[Batch]],Register[],9),"")</f>
        <v/>
      </c>
      <c r="D91" s="11" t="str">
        <f>IF(FIFO[[#This Row],[Batch]]&lt;&gt;"",IFERROR(VLOOKUP(FIFO[[#This Row],[Batch]],Register[],5),""),"")</f>
        <v/>
      </c>
      <c r="F91" s="3">
        <f>MIN((IFERROR($D91-SUM($E91:E91),0)),(IFERROR(F$4-SUM(F$5:F90),0)))</f>
        <v>0</v>
      </c>
      <c r="G91" s="3">
        <f>MIN((IFERROR($D91-SUM($E91:F91),0)),(IFERROR(G$4-SUM(G$5:G90),0)))</f>
        <v>0</v>
      </c>
      <c r="H91" s="3">
        <f>MIN((IFERROR($D91-SUM($E91:G91),0)),(IFERROR(H$4-SUM(H$5:H90),0)))</f>
        <v>0</v>
      </c>
      <c r="I91" s="3">
        <f>MIN((IFERROR($D91-SUM($E91:H91),0)),(IFERROR(I$4-SUM(I$5:I90),0)))</f>
        <v>0</v>
      </c>
      <c r="J91" s="3">
        <f>MIN((IFERROR($D91-SUM($E91:I91),0)),(IFERROR(J$4-SUM(J$5:J90),0)))</f>
        <v>0</v>
      </c>
      <c r="K91" s="3">
        <f>MIN((IFERROR($D91-SUM($E91:J91),0)),(IFERROR(K$4-SUM(K$5:K90),0)))</f>
        <v>0</v>
      </c>
      <c r="L91" s="3">
        <f>MIN((IFERROR($D91-SUM($E91:K91),0)),(IFERROR(L$4-SUM(L$5:L90),0)))</f>
        <v>0</v>
      </c>
      <c r="M91" s="3">
        <f>MIN((IFERROR($D91-SUM($E91:L91),0)),(IFERROR(M$4-SUM(M$5:M90),0)))</f>
        <v>0</v>
      </c>
      <c r="N91" s="3">
        <f>MIN((IFERROR($D91-SUM($E91:L91),0)),(IFERROR(M$4-SUM(M$5:M90),0)))</f>
        <v>0</v>
      </c>
      <c r="O91" s="3">
        <f>MIN((IFERROR($D91-SUM($E91:M91),0)),(IFERROR(N$4-SUM(N$5:N90),0)))</f>
        <v>0</v>
      </c>
      <c r="P91" s="3">
        <f>MIN((IFERROR($D91-SUM($E91:N91),0)),(IFERROR(O$4-SUM(O$5:O90),0)))</f>
        <v>0</v>
      </c>
      <c r="Q91" s="3">
        <f>MIN((IFERROR($D91-SUM($E91:O91),0)),(IFERROR(P$4-SUM(P$5:P90),0)))</f>
        <v>0</v>
      </c>
      <c r="R91" s="3">
        <f>MIN((IFERROR($D91-SUM($E91:P91),0)),(IFERROR(Q$4-SUM(Q$5:Q90),0)))</f>
        <v>0</v>
      </c>
      <c r="S91" s="3">
        <f>MIN((IFERROR($D91-SUM($E91:Q91),0)),(IFERROR(R$4-SUM(R$5:R90),0)))</f>
        <v>0</v>
      </c>
      <c r="T91" s="3">
        <f>MIN((IFERROR($D91-SUM($E91:R91),0)),(IFERROR(S$4-SUM(S$5:S90),0)))</f>
        <v>0</v>
      </c>
      <c r="U91" s="3">
        <f>MIN((IFERROR($D91-SUM($E91:S91),0)),(IFERROR(T$4-SUM(T$5:T90),0)))</f>
        <v>0</v>
      </c>
      <c r="V91" s="3">
        <f>MIN((IFERROR($D91-SUM($E91:T91),0)),(IFERROR(U$4-SUM(U$5:U90),0)))</f>
        <v>0</v>
      </c>
      <c r="W91" s="3">
        <f>MIN((IFERROR($D91-SUM($E91:U91),0)),(IFERROR(V$4-SUM(V$5:V90),0)))</f>
        <v>0</v>
      </c>
      <c r="X91" s="3">
        <f>MIN((IFERROR($D91-SUM($E91:V91),0)),(IFERROR(W$4-SUM(W$5:W90),0)))</f>
        <v>0</v>
      </c>
      <c r="Y91" s="3">
        <f>MIN((IFERROR($D91-SUM($E91:W91),0)),(IFERROR(X$4-SUM(X$5:X90),0)))</f>
        <v>0</v>
      </c>
      <c r="Z91" s="3">
        <f>MIN((IFERROR($D91-SUM($E91:X91),0)),(IFERROR(Y$4-SUM(Y$5:Y90),0)))</f>
        <v>0</v>
      </c>
      <c r="AA91" s="3">
        <f>MIN((IFERROR($D91-SUM($E91:Y91),0)),(IFERROR(Z$4-SUM(Z$5:Z90),0)))</f>
        <v>0</v>
      </c>
      <c r="AB91" s="3">
        <f>MIN((IFERROR($D91-SUM($E91:Z91),0)),(IFERROR(AA$4-SUM(AA$5:AA90),0)))</f>
        <v>0</v>
      </c>
      <c r="AC91" s="3">
        <f>MIN((IFERROR($D91-SUM($E91:AA91),0)),(IFERROR(AB$4-SUM(AB$5:AB90),0)))</f>
        <v>0</v>
      </c>
      <c r="AD91" s="3">
        <f>MIN((IFERROR($D91-SUM($E91:AB91),0)),(IFERROR(AC$4-SUM(AC$5:AC90),0)))</f>
        <v>0</v>
      </c>
      <c r="AE91" s="3">
        <f>MIN((IFERROR($D91-SUM($E91:AC91),0)),(IFERROR(AD$4-SUM(AD$5:AD90),0)))</f>
        <v>0</v>
      </c>
      <c r="AF91" s="3">
        <f>MIN((IFERROR($D91-SUM($E91:AD91),0)),(IFERROR(AE$4-SUM(AE$5:AE90),0)))</f>
        <v>0</v>
      </c>
      <c r="AG91" s="3">
        <f>MIN((IFERROR($D91-SUM($E91:AE91),0)),(IFERROR(AF$4-SUM(AF$5:AF90),0)))</f>
        <v>0</v>
      </c>
      <c r="AH91" s="3">
        <f>MIN((IFERROR($D91-SUM($E91:AF91),0)),(IFERROR(AG$4-SUM(AG$5:AG90),0)))</f>
        <v>0</v>
      </c>
      <c r="AI91" s="3">
        <f>MIN((IFERROR($D91-SUM($E91:AG91),0)),(IFERROR(AH$4-SUM(AH$5:AH90),0)))</f>
        <v>0</v>
      </c>
      <c r="AJ91" s="3">
        <f>MIN((IFERROR($D91-SUM($E91:AH91),0)),(IFERROR(AI$4-SUM(AI$5:AI90),0)))</f>
        <v>0</v>
      </c>
      <c r="AK91" s="3">
        <f>MIN((IFERROR($D91-SUM($E91:AI91),0)),(IFERROR(AJ$4-SUM(AJ$5:AJ90),0)))</f>
        <v>0</v>
      </c>
      <c r="AL91" s="3">
        <f>MIN((IFERROR($D91-SUM($E91:AJ91),0)),(IFERROR(AK$4-SUM(AK$5:AK90),0)))</f>
        <v>0</v>
      </c>
      <c r="AM91" s="3">
        <f>MIN((IFERROR($D91-SUM($E91:AK91),0)),(IFERROR(AL$4-SUM(AL$5:AL90),0)))</f>
        <v>0</v>
      </c>
      <c r="AN91" s="3">
        <f>MIN((IFERROR($D91-SUM($E91:AL91),0)),(IFERROR(AM$4-SUM(AM$5:AM90),0)))</f>
        <v>0</v>
      </c>
      <c r="AO91" s="3">
        <f>MIN((IFERROR($D91-SUM($E91:AM91),0)),(IFERROR(AN$4-SUM(AN$5:AN90),0)))</f>
        <v>0</v>
      </c>
      <c r="AP91" s="3">
        <f>MIN((IFERROR($D91-SUM($E91:AN91),0)),(IFERROR(AO$4-SUM(AO$5:AO90),0)))</f>
        <v>0</v>
      </c>
      <c r="AQ91" s="3">
        <f>MIN((IFERROR($D91-SUM($E91:AO91),0)),(IFERROR(AP$4-SUM(AP$5:AP90),0)))</f>
        <v>0</v>
      </c>
      <c r="AR91" s="3">
        <f>MIN((IFERROR($D91-SUM($E91:AP91),0)),(IFERROR(AQ$4-SUM(AQ$5:AQ90),0)))</f>
        <v>0</v>
      </c>
      <c r="AS91" s="3">
        <f>MIN((IFERROR($D91-SUM($E91:AQ91),0)),(IFERROR(AR$4-SUM(AR$5:AR90),0)))</f>
        <v>0</v>
      </c>
      <c r="AT91" s="3">
        <f>MIN((IFERROR($D91-SUM($E91:AR91),0)),(IFERROR(AS$4-SUM(AS$5:AS90),0)))</f>
        <v>0</v>
      </c>
      <c r="AU91" s="3">
        <f>MIN((IFERROR($D91-SUM($E91:AS91),0)),(IFERROR(AT$4-SUM(AT$5:AT90),0)))</f>
        <v>0</v>
      </c>
      <c r="AV91" s="3">
        <f>MIN((IFERROR($D91-SUM($E91:AT91),0)),(IFERROR(AU$4-SUM(AU$5:AU90),0)))</f>
        <v>0</v>
      </c>
      <c r="AW91" s="3">
        <f>MIN((IFERROR($D91-SUM($E91:AU91),0)),(IFERROR(AV$4-SUM(AV$5:AV90),0)))</f>
        <v>0</v>
      </c>
      <c r="AX91" s="3">
        <f>MIN((IFERROR($D91-SUM($E91:AV91),0)),(IFERROR(AW$4-SUM(AW$5:AW90),0)))</f>
        <v>0</v>
      </c>
      <c r="AY91" s="3">
        <f>MIN((IFERROR($D91-SUM($E91:AW91),0)),(IFERROR(AX$4-SUM(AX$5:AX90),0)))</f>
        <v>0</v>
      </c>
      <c r="AZ91" s="3">
        <f>MIN((IFERROR($D91-SUM($E91:AX91),0)),(IFERROR(AY$4-SUM(AY$5:AY90),0)))</f>
        <v>0</v>
      </c>
      <c r="BA91" s="3">
        <f>MIN((IFERROR($D91-SUM($E91:AY91),0)),(IFERROR(AZ$4-SUM(AZ$5:AZ90),0)))</f>
        <v>0</v>
      </c>
      <c r="BB91" s="3">
        <f>MIN((IFERROR($D91-SUM($E91:AZ91),0)),(IFERROR(BA$4-SUM(BA$5:BA90),0)))</f>
        <v>0</v>
      </c>
      <c r="BC91" s="3">
        <f>MIN((IFERROR($D91-SUM($E91:BA91),0)),(IFERROR(BB$4-SUM(BB$5:BB90),0)))</f>
        <v>0</v>
      </c>
      <c r="BD91" s="3">
        <f>MIN((IFERROR($D91-SUM($E91:BB91),0)),(IFERROR(BC$4-SUM(BC$5:BC90),0)))</f>
        <v>0</v>
      </c>
      <c r="BE91" s="3">
        <f>MIN((IFERROR($D91-SUM($E91:BC91),0)),(IFERROR(BD$4-SUM(BD$5:BD90),0)))</f>
        <v>0</v>
      </c>
      <c r="BF91" s="3">
        <f>MIN((IFERROR($D91-SUM($E91:BD91),0)),(IFERROR(BE$4-SUM(BE$5:BE90),0)))</f>
        <v>0</v>
      </c>
      <c r="BG91" s="3">
        <f>MIN((IFERROR($D91-SUM($E91:BE91),0)),(IFERROR(BF$4-SUM(BF$5:BF90),0)))</f>
        <v>0</v>
      </c>
      <c r="BH91" s="3">
        <f>MIN((IFERROR($D91-SUM($E91:BF91),0)),(IFERROR(BG$4-SUM(BG$5:BG90),0)))</f>
        <v>0</v>
      </c>
      <c r="BI91" s="3">
        <f>MIN((IFERROR($D91-SUM($E91:BG91),0)),(IFERROR(BH$4-SUM(BH$5:BH90),0)))</f>
        <v>0</v>
      </c>
      <c r="BJ91" s="3">
        <f>MIN((IFERROR($D91-SUM($E91:BH91),0)),(IFERROR(BI$4-SUM(BI$5:BI90),0)))</f>
        <v>0</v>
      </c>
      <c r="BK91" s="3">
        <f>MIN((IFERROR($D91-SUM($E91:BI91),0)),(IFERROR(BJ$4-SUM(BJ$5:BJ90),0)))</f>
        <v>0</v>
      </c>
      <c r="BL91" s="3">
        <f>MIN((IFERROR($D91-SUM($E91:BJ91),0)),(IFERROR(BK$4-SUM(BK$5:BK90),0)))</f>
        <v>0</v>
      </c>
      <c r="BM91" s="3">
        <f>MIN((IFERROR($D91-SUM($E91:BK91),0)),(IFERROR(BL$4-SUM(BL$5:BL90),0)))</f>
        <v>0</v>
      </c>
      <c r="BN91" s="3">
        <f>MIN((IFERROR($D91-SUM($E91:BL91),0)),(IFERROR(BM$4-SUM(BM$5:BM90),0)))</f>
        <v>0</v>
      </c>
      <c r="BO91" s="3">
        <f>MIN((IFERROR($D91-SUM($E91:BM91),0)),(IFERROR(BN$4-SUM(BN$5:BN90),0)))</f>
        <v>0</v>
      </c>
      <c r="BP91" s="3">
        <f>MIN((IFERROR($D91-SUM($E91:BN91),0)),(IFERROR(BO$4-SUM(BO$5:BO90),0)))</f>
        <v>0</v>
      </c>
      <c r="BQ91" s="3">
        <f>MIN((IFERROR($D91-SUM($E91:BO91),0)),(IFERROR(BP$4-SUM(BP$5:BP90),0)))</f>
        <v>0</v>
      </c>
      <c r="BR91" s="3">
        <f>MIN((IFERROR($D91-SUM($E91:BP91),0)),(IFERROR(BQ$4-SUM(BQ$5:BQ90),0)))</f>
        <v>0</v>
      </c>
      <c r="BS91" s="3">
        <f>MIN((IFERROR($D91-SUM($E91:BQ91),0)),(IFERROR(BR$4-SUM(BR$5:BR90),0)))</f>
        <v>0</v>
      </c>
      <c r="BT91" s="3">
        <f>MIN((IFERROR($D91-SUM($E91:BR91),0)),(IFERROR(BS$4-SUM(BS$5:BS90),0)))</f>
        <v>0</v>
      </c>
      <c r="BU91" s="3">
        <f>MIN((IFERROR($D91-SUM($E91:BS91),0)),(IFERROR(BT$4-SUM(BT$5:BT90),0)))</f>
        <v>0</v>
      </c>
      <c r="BV91" s="3">
        <f>MIN((IFERROR($D91-SUM($E91:BT91),0)),(IFERROR(BU$4-SUM(BU$5:BU90),0)))</f>
        <v>0</v>
      </c>
      <c r="BW91" s="3">
        <f>MIN((IFERROR($D91-SUM($E91:BU91),0)),(IFERROR(BV$4-SUM(BV$5:BV90),0)))</f>
        <v>0</v>
      </c>
      <c r="BX91" s="3">
        <f>MIN((IFERROR($D91-SUM($E91:BV91),0)),(IFERROR(BW$4-SUM(BW$5:BW90),0)))</f>
        <v>0</v>
      </c>
      <c r="BY91" s="3">
        <f>MIN((IFERROR($D91-SUM($E91:BW91),0)),(IFERROR(BX$4-SUM(BX$5:BX90),0)))</f>
        <v>0</v>
      </c>
      <c r="BZ91" s="3">
        <f>MIN((IFERROR($D91-SUM($E91:BX91),0)),(IFERROR(BY$4-SUM(BY$5:BY90),0)))</f>
        <v>0</v>
      </c>
      <c r="CA91" s="3">
        <f>MIN((IFERROR($D91-SUM($E91:BY91),0)),(IFERROR(BZ$4-SUM(BZ$5:BZ90),0)))</f>
        <v>0</v>
      </c>
      <c r="CB91" s="3">
        <f>MIN((IFERROR($D91-SUM($E91:BZ91),0)),(IFERROR(CA$4-SUM(CA$5:CA90),0)))</f>
        <v>0</v>
      </c>
      <c r="CC91" s="3">
        <f>MIN((IFERROR($D91-SUM($E91:CA91),0)),(IFERROR(CB$4-SUM(CB$5:CB90),0)))</f>
        <v>0</v>
      </c>
      <c r="CD91" s="3">
        <f>MIN((IFERROR($D91-SUM($E91:CB91),0)),(IFERROR(CC$4-SUM(CC$5:CC90),0)))</f>
        <v>0</v>
      </c>
      <c r="CE91" s="3">
        <f>MIN((IFERROR($D91-SUM($E91:CC91),0)),(IFERROR(CD$4-SUM(CD$5:CD90),0)))</f>
        <v>0</v>
      </c>
      <c r="CF91" s="3">
        <f>MIN((IFERROR($D91-SUM($E91:CD91),0)),(IFERROR(CE$4-SUM(CE$5:CE90),0)))</f>
        <v>0</v>
      </c>
      <c r="CG91" s="3">
        <f>MIN((IFERROR($D91-SUM($E91:CE91),0)),(IFERROR(CF$4-SUM(CF$5:CF90),0)))</f>
        <v>0</v>
      </c>
      <c r="CH91" s="3">
        <f>MIN((IFERROR($D91-SUM($E91:CF91),0)),(IFERROR(CG$4-SUM(CG$5:CG90),0)))</f>
        <v>0</v>
      </c>
      <c r="CI91" s="3">
        <f>MIN((IFERROR($D91-SUM($E91:CG91),0)),(IFERROR(CH$4-SUM(CH$5:CH90),0)))</f>
        <v>0</v>
      </c>
      <c r="CJ91" s="3">
        <f>MIN((IFERROR($D91-SUM($E91:CH91),0)),(IFERROR(CI$4-SUM(CI$5:CI90),0)))</f>
        <v>0</v>
      </c>
      <c r="CK91" s="3">
        <f>MIN((IFERROR($D91-SUM($E91:CI91),0)),(IFERROR(CJ$4-SUM(CJ$5:CJ90),0)))</f>
        <v>0</v>
      </c>
      <c r="CL91" s="3">
        <f>MIN((IFERROR($D91-SUM($E91:CJ91),0)),(IFERROR(CK$4-SUM(CK$5:CK90),0)))</f>
        <v>0</v>
      </c>
      <c r="CM91" s="3">
        <f>MIN((IFERROR($D91-SUM($E91:CK91),0)),(IFERROR(CL$4-SUM(CL$5:CL90),0)))</f>
        <v>0</v>
      </c>
      <c r="CN91" s="3">
        <f>MIN((IFERROR($D91-SUM($E91:CL91),0)),(IFERROR(CM$4-SUM(CM$5:CM90),0)))</f>
        <v>0</v>
      </c>
      <c r="CO91" s="3">
        <f>MIN((IFERROR($D91-SUM($E91:CM91),0)),(IFERROR(CN$4-SUM(CN$5:CN90),0)))</f>
        <v>0</v>
      </c>
      <c r="CP91" s="3">
        <f>MIN((IFERROR($D91-SUM($E91:CN91),0)),(IFERROR(CO$4-SUM(CO$5:CO90),0)))</f>
        <v>0</v>
      </c>
      <c r="CQ91" s="3">
        <f>MIN((IFERROR($D91-SUM($E91:CO91),0)),(IFERROR(CP$4-SUM(CP$5:CP90),0)))</f>
        <v>0</v>
      </c>
      <c r="CR91" s="3">
        <f>MIN((IFERROR($D91-SUM($E91:CP91),0)),(IFERROR(CQ$4-SUM(CQ$5:CQ90),0)))</f>
        <v>0</v>
      </c>
      <c r="CS91" s="3">
        <f>MIN((IFERROR($D91-SUM($E91:CQ91),0)),(IFERROR(CR$4-SUM(CR$5:CR90),0)))</f>
        <v>0</v>
      </c>
      <c r="CT91" s="3">
        <f>MIN((IFERROR($D91-SUM($E91:CR91),0)),(IFERROR(CS$4-SUM(CS$5:CS90),0)))</f>
        <v>0</v>
      </c>
      <c r="CU91" s="3">
        <f>MIN((IFERROR($D91-SUM($E91:CS91),0)),(IFERROR(CT$4-SUM(CT$5:CT90),0)))</f>
        <v>0</v>
      </c>
      <c r="CV91" s="3">
        <f>MIN((IFERROR($D91-SUM($E91:CT91),0)),(IFERROR(CU$4-SUM(CU$5:CU90),0)))</f>
        <v>0</v>
      </c>
      <c r="CW91" s="3">
        <f>MIN((IFERROR($D91-SUM($E91:CU91),0)),(IFERROR(CV$4-SUM(CV$5:CV90),0)))</f>
        <v>0</v>
      </c>
      <c r="CX91" s="3">
        <f>MIN((IFERROR($D91-SUM($E91:CV91),0)),(IFERROR(CW$4-SUM(CW$5:CW90),0)))</f>
        <v>0</v>
      </c>
      <c r="CY91" s="3">
        <f>MIN((IFERROR($D91-SUM($E91:CW91),0)),(IFERROR(CX$4-SUM(CX$5:CX90),0)))</f>
        <v>0</v>
      </c>
      <c r="CZ91" s="3">
        <f>MIN((IFERROR($D91-SUM($E91:CX91),0)),(IFERROR(CY$4-SUM(CY$5:CY90),0)))</f>
        <v>0</v>
      </c>
      <c r="DA91" s="3">
        <f>MIN((IFERROR($D91-SUM($E91:CY91),0)),(IFERROR(CZ$4-SUM(CZ$5:CZ90),0)))</f>
        <v>0</v>
      </c>
    </row>
    <row r="92" spans="1:105" x14ac:dyDescent="0.25">
      <c r="A92" s="2">
        <f>ROW()-ROW(FIFO[[#Headers],[Ind]])</f>
        <v>87</v>
      </c>
      <c r="B92" s="10" t="str">
        <f t="array" ref="B92">IFERROR(INDEX(Register[Batch],SMALL(IF(Register[IN Token]=Token,Register[Batch],""),FIFO[[#This Row],[Ind]])),"")</f>
        <v/>
      </c>
      <c r="C92" s="50" t="str">
        <f>IFERROR(VLOOKUP(FIFO[[#This Row],[Batch]],Register[],9),"")</f>
        <v/>
      </c>
      <c r="D92" s="11" t="str">
        <f>IF(FIFO[[#This Row],[Batch]]&lt;&gt;"",IFERROR(VLOOKUP(FIFO[[#This Row],[Batch]],Register[],5),""),"")</f>
        <v/>
      </c>
      <c r="F92" s="3">
        <f>MIN((IFERROR($D92-SUM($E92:E92),0)),(IFERROR(F$4-SUM(F$5:F91),0)))</f>
        <v>0</v>
      </c>
      <c r="G92" s="3">
        <f>MIN((IFERROR($D92-SUM($E92:F92),0)),(IFERROR(G$4-SUM(G$5:G91),0)))</f>
        <v>0</v>
      </c>
      <c r="H92" s="3">
        <f>MIN((IFERROR($D92-SUM($E92:G92),0)),(IFERROR(H$4-SUM(H$5:H91),0)))</f>
        <v>0</v>
      </c>
      <c r="I92" s="3">
        <f>MIN((IFERROR($D92-SUM($E92:H92),0)),(IFERROR(I$4-SUM(I$5:I91),0)))</f>
        <v>0</v>
      </c>
      <c r="J92" s="3">
        <f>MIN((IFERROR($D92-SUM($E92:I92),0)),(IFERROR(J$4-SUM(J$5:J91),0)))</f>
        <v>0</v>
      </c>
      <c r="K92" s="3">
        <f>MIN((IFERROR($D92-SUM($E92:J92),0)),(IFERROR(K$4-SUM(K$5:K91),0)))</f>
        <v>0</v>
      </c>
      <c r="L92" s="3">
        <f>MIN((IFERROR($D92-SUM($E92:K92),0)),(IFERROR(L$4-SUM(L$5:L91),0)))</f>
        <v>0</v>
      </c>
      <c r="M92" s="3">
        <f>MIN((IFERROR($D92-SUM($E92:L92),0)),(IFERROR(M$4-SUM(M$5:M91),0)))</f>
        <v>0</v>
      </c>
      <c r="N92" s="3">
        <f>MIN((IFERROR($D92-SUM($E92:L92),0)),(IFERROR(M$4-SUM(M$5:M91),0)))</f>
        <v>0</v>
      </c>
      <c r="O92" s="3">
        <f>MIN((IFERROR($D92-SUM($E92:M92),0)),(IFERROR(N$4-SUM(N$5:N91),0)))</f>
        <v>0</v>
      </c>
      <c r="P92" s="3">
        <f>MIN((IFERROR($D92-SUM($E92:N92),0)),(IFERROR(O$4-SUM(O$5:O91),0)))</f>
        <v>0</v>
      </c>
      <c r="Q92" s="3">
        <f>MIN((IFERROR($D92-SUM($E92:O92),0)),(IFERROR(P$4-SUM(P$5:P91),0)))</f>
        <v>0</v>
      </c>
      <c r="R92" s="3">
        <f>MIN((IFERROR($D92-SUM($E92:P92),0)),(IFERROR(Q$4-SUM(Q$5:Q91),0)))</f>
        <v>0</v>
      </c>
      <c r="S92" s="3">
        <f>MIN((IFERROR($D92-SUM($E92:Q92),0)),(IFERROR(R$4-SUM(R$5:R91),0)))</f>
        <v>0</v>
      </c>
      <c r="T92" s="3">
        <f>MIN((IFERROR($D92-SUM($E92:R92),0)),(IFERROR(S$4-SUM(S$5:S91),0)))</f>
        <v>0</v>
      </c>
      <c r="U92" s="3">
        <f>MIN((IFERROR($D92-SUM($E92:S92),0)),(IFERROR(T$4-SUM(T$5:T91),0)))</f>
        <v>0</v>
      </c>
      <c r="V92" s="3">
        <f>MIN((IFERROR($D92-SUM($E92:T92),0)),(IFERROR(U$4-SUM(U$5:U91),0)))</f>
        <v>0</v>
      </c>
      <c r="W92" s="3">
        <f>MIN((IFERROR($D92-SUM($E92:U92),0)),(IFERROR(V$4-SUM(V$5:V91),0)))</f>
        <v>0</v>
      </c>
      <c r="X92" s="3">
        <f>MIN((IFERROR($D92-SUM($E92:V92),0)),(IFERROR(W$4-SUM(W$5:W91),0)))</f>
        <v>0</v>
      </c>
      <c r="Y92" s="3">
        <f>MIN((IFERROR($D92-SUM($E92:W92),0)),(IFERROR(X$4-SUM(X$5:X91),0)))</f>
        <v>0</v>
      </c>
      <c r="Z92" s="3">
        <f>MIN((IFERROR($D92-SUM($E92:X92),0)),(IFERROR(Y$4-SUM(Y$5:Y91),0)))</f>
        <v>0</v>
      </c>
      <c r="AA92" s="3">
        <f>MIN((IFERROR($D92-SUM($E92:Y92),0)),(IFERROR(Z$4-SUM(Z$5:Z91),0)))</f>
        <v>0</v>
      </c>
      <c r="AB92" s="3">
        <f>MIN((IFERROR($D92-SUM($E92:Z92),0)),(IFERROR(AA$4-SUM(AA$5:AA91),0)))</f>
        <v>0</v>
      </c>
      <c r="AC92" s="3">
        <f>MIN((IFERROR($D92-SUM($E92:AA92),0)),(IFERROR(AB$4-SUM(AB$5:AB91),0)))</f>
        <v>0</v>
      </c>
      <c r="AD92" s="3">
        <f>MIN((IFERROR($D92-SUM($E92:AB92),0)),(IFERROR(AC$4-SUM(AC$5:AC91),0)))</f>
        <v>0</v>
      </c>
      <c r="AE92" s="3">
        <f>MIN((IFERROR($D92-SUM($E92:AC92),0)),(IFERROR(AD$4-SUM(AD$5:AD91),0)))</f>
        <v>0</v>
      </c>
      <c r="AF92" s="3">
        <f>MIN((IFERROR($D92-SUM($E92:AD92),0)),(IFERROR(AE$4-SUM(AE$5:AE91),0)))</f>
        <v>0</v>
      </c>
      <c r="AG92" s="3">
        <f>MIN((IFERROR($D92-SUM($E92:AE92),0)),(IFERROR(AF$4-SUM(AF$5:AF91),0)))</f>
        <v>0</v>
      </c>
      <c r="AH92" s="3">
        <f>MIN((IFERROR($D92-SUM($E92:AF92),0)),(IFERROR(AG$4-SUM(AG$5:AG91),0)))</f>
        <v>0</v>
      </c>
      <c r="AI92" s="3">
        <f>MIN((IFERROR($D92-SUM($E92:AG92),0)),(IFERROR(AH$4-SUM(AH$5:AH91),0)))</f>
        <v>0</v>
      </c>
      <c r="AJ92" s="3">
        <f>MIN((IFERROR($D92-SUM($E92:AH92),0)),(IFERROR(AI$4-SUM(AI$5:AI91),0)))</f>
        <v>0</v>
      </c>
      <c r="AK92" s="3">
        <f>MIN((IFERROR($D92-SUM($E92:AI92),0)),(IFERROR(AJ$4-SUM(AJ$5:AJ91),0)))</f>
        <v>0</v>
      </c>
      <c r="AL92" s="3">
        <f>MIN((IFERROR($D92-SUM($E92:AJ92),0)),(IFERROR(AK$4-SUM(AK$5:AK91),0)))</f>
        <v>0</v>
      </c>
      <c r="AM92" s="3">
        <f>MIN((IFERROR($D92-SUM($E92:AK92),0)),(IFERROR(AL$4-SUM(AL$5:AL91),0)))</f>
        <v>0</v>
      </c>
      <c r="AN92" s="3">
        <f>MIN((IFERROR($D92-SUM($E92:AL92),0)),(IFERROR(AM$4-SUM(AM$5:AM91),0)))</f>
        <v>0</v>
      </c>
      <c r="AO92" s="3">
        <f>MIN((IFERROR($D92-SUM($E92:AM92),0)),(IFERROR(AN$4-SUM(AN$5:AN91),0)))</f>
        <v>0</v>
      </c>
      <c r="AP92" s="3">
        <f>MIN((IFERROR($D92-SUM($E92:AN92),0)),(IFERROR(AO$4-SUM(AO$5:AO91),0)))</f>
        <v>0</v>
      </c>
      <c r="AQ92" s="3">
        <f>MIN((IFERROR($D92-SUM($E92:AO92),0)),(IFERROR(AP$4-SUM(AP$5:AP91),0)))</f>
        <v>0</v>
      </c>
      <c r="AR92" s="3">
        <f>MIN((IFERROR($D92-SUM($E92:AP92),0)),(IFERROR(AQ$4-SUM(AQ$5:AQ91),0)))</f>
        <v>0</v>
      </c>
      <c r="AS92" s="3">
        <f>MIN((IFERROR($D92-SUM($E92:AQ92),0)),(IFERROR(AR$4-SUM(AR$5:AR91),0)))</f>
        <v>0</v>
      </c>
      <c r="AT92" s="3">
        <f>MIN((IFERROR($D92-SUM($E92:AR92),0)),(IFERROR(AS$4-SUM(AS$5:AS91),0)))</f>
        <v>0</v>
      </c>
      <c r="AU92" s="3">
        <f>MIN((IFERROR($D92-SUM($E92:AS92),0)),(IFERROR(AT$4-SUM(AT$5:AT91),0)))</f>
        <v>0</v>
      </c>
      <c r="AV92" s="3">
        <f>MIN((IFERROR($D92-SUM($E92:AT92),0)),(IFERROR(AU$4-SUM(AU$5:AU91),0)))</f>
        <v>0</v>
      </c>
      <c r="AW92" s="3">
        <f>MIN((IFERROR($D92-SUM($E92:AU92),0)),(IFERROR(AV$4-SUM(AV$5:AV91),0)))</f>
        <v>0</v>
      </c>
      <c r="AX92" s="3">
        <f>MIN((IFERROR($D92-SUM($E92:AV92),0)),(IFERROR(AW$4-SUM(AW$5:AW91),0)))</f>
        <v>0</v>
      </c>
      <c r="AY92" s="3">
        <f>MIN((IFERROR($D92-SUM($E92:AW92),0)),(IFERROR(AX$4-SUM(AX$5:AX91),0)))</f>
        <v>0</v>
      </c>
      <c r="AZ92" s="3">
        <f>MIN((IFERROR($D92-SUM($E92:AX92),0)),(IFERROR(AY$4-SUM(AY$5:AY91),0)))</f>
        <v>0</v>
      </c>
      <c r="BA92" s="3">
        <f>MIN((IFERROR($D92-SUM($E92:AY92),0)),(IFERROR(AZ$4-SUM(AZ$5:AZ91),0)))</f>
        <v>0</v>
      </c>
      <c r="BB92" s="3">
        <f>MIN((IFERROR($D92-SUM($E92:AZ92),0)),(IFERROR(BA$4-SUM(BA$5:BA91),0)))</f>
        <v>0</v>
      </c>
      <c r="BC92" s="3">
        <f>MIN((IFERROR($D92-SUM($E92:BA92),0)),(IFERROR(BB$4-SUM(BB$5:BB91),0)))</f>
        <v>0</v>
      </c>
      <c r="BD92" s="3">
        <f>MIN((IFERROR($D92-SUM($E92:BB92),0)),(IFERROR(BC$4-SUM(BC$5:BC91),0)))</f>
        <v>0</v>
      </c>
      <c r="BE92" s="3">
        <f>MIN((IFERROR($D92-SUM($E92:BC92),0)),(IFERROR(BD$4-SUM(BD$5:BD91),0)))</f>
        <v>0</v>
      </c>
      <c r="BF92" s="3">
        <f>MIN((IFERROR($D92-SUM($E92:BD92),0)),(IFERROR(BE$4-SUM(BE$5:BE91),0)))</f>
        <v>0</v>
      </c>
      <c r="BG92" s="3">
        <f>MIN((IFERROR($D92-SUM($E92:BE92),0)),(IFERROR(BF$4-SUM(BF$5:BF91),0)))</f>
        <v>0</v>
      </c>
      <c r="BH92" s="3">
        <f>MIN((IFERROR($D92-SUM($E92:BF92),0)),(IFERROR(BG$4-SUM(BG$5:BG91),0)))</f>
        <v>0</v>
      </c>
      <c r="BI92" s="3">
        <f>MIN((IFERROR($D92-SUM($E92:BG92),0)),(IFERROR(BH$4-SUM(BH$5:BH91),0)))</f>
        <v>0</v>
      </c>
      <c r="BJ92" s="3">
        <f>MIN((IFERROR($D92-SUM($E92:BH92),0)),(IFERROR(BI$4-SUM(BI$5:BI91),0)))</f>
        <v>0</v>
      </c>
      <c r="BK92" s="3">
        <f>MIN((IFERROR($D92-SUM($E92:BI92),0)),(IFERROR(BJ$4-SUM(BJ$5:BJ91),0)))</f>
        <v>0</v>
      </c>
      <c r="BL92" s="3">
        <f>MIN((IFERROR($D92-SUM($E92:BJ92),0)),(IFERROR(BK$4-SUM(BK$5:BK91),0)))</f>
        <v>0</v>
      </c>
      <c r="BM92" s="3">
        <f>MIN((IFERROR($D92-SUM($E92:BK92),0)),(IFERROR(BL$4-SUM(BL$5:BL91),0)))</f>
        <v>0</v>
      </c>
      <c r="BN92" s="3">
        <f>MIN((IFERROR($D92-SUM($E92:BL92),0)),(IFERROR(BM$4-SUM(BM$5:BM91),0)))</f>
        <v>0</v>
      </c>
      <c r="BO92" s="3">
        <f>MIN((IFERROR($D92-SUM($E92:BM92),0)),(IFERROR(BN$4-SUM(BN$5:BN91),0)))</f>
        <v>0</v>
      </c>
      <c r="BP92" s="3">
        <f>MIN((IFERROR($D92-SUM($E92:BN92),0)),(IFERROR(BO$4-SUM(BO$5:BO91),0)))</f>
        <v>0</v>
      </c>
      <c r="BQ92" s="3">
        <f>MIN((IFERROR($D92-SUM($E92:BO92),0)),(IFERROR(BP$4-SUM(BP$5:BP91),0)))</f>
        <v>0</v>
      </c>
      <c r="BR92" s="3">
        <f>MIN((IFERROR($D92-SUM($E92:BP92),0)),(IFERROR(BQ$4-SUM(BQ$5:BQ91),0)))</f>
        <v>0</v>
      </c>
      <c r="BS92" s="3">
        <f>MIN((IFERROR($D92-SUM($E92:BQ92),0)),(IFERROR(BR$4-SUM(BR$5:BR91),0)))</f>
        <v>0</v>
      </c>
      <c r="BT92" s="3">
        <f>MIN((IFERROR($D92-SUM($E92:BR92),0)),(IFERROR(BS$4-SUM(BS$5:BS91),0)))</f>
        <v>0</v>
      </c>
      <c r="BU92" s="3">
        <f>MIN((IFERROR($D92-SUM($E92:BS92),0)),(IFERROR(BT$4-SUM(BT$5:BT91),0)))</f>
        <v>0</v>
      </c>
      <c r="BV92" s="3">
        <f>MIN((IFERROR($D92-SUM($E92:BT92),0)),(IFERROR(BU$4-SUM(BU$5:BU91),0)))</f>
        <v>0</v>
      </c>
      <c r="BW92" s="3">
        <f>MIN((IFERROR($D92-SUM($E92:BU92),0)),(IFERROR(BV$4-SUM(BV$5:BV91),0)))</f>
        <v>0</v>
      </c>
      <c r="BX92" s="3">
        <f>MIN((IFERROR($D92-SUM($E92:BV92),0)),(IFERROR(BW$4-SUM(BW$5:BW91),0)))</f>
        <v>0</v>
      </c>
      <c r="BY92" s="3">
        <f>MIN((IFERROR($D92-SUM($E92:BW92),0)),(IFERROR(BX$4-SUM(BX$5:BX91),0)))</f>
        <v>0</v>
      </c>
      <c r="BZ92" s="3">
        <f>MIN((IFERROR($D92-SUM($E92:BX92),0)),(IFERROR(BY$4-SUM(BY$5:BY91),0)))</f>
        <v>0</v>
      </c>
      <c r="CA92" s="3">
        <f>MIN((IFERROR($D92-SUM($E92:BY92),0)),(IFERROR(BZ$4-SUM(BZ$5:BZ91),0)))</f>
        <v>0</v>
      </c>
      <c r="CB92" s="3">
        <f>MIN((IFERROR($D92-SUM($E92:BZ92),0)),(IFERROR(CA$4-SUM(CA$5:CA91),0)))</f>
        <v>0</v>
      </c>
      <c r="CC92" s="3">
        <f>MIN((IFERROR($D92-SUM($E92:CA92),0)),(IFERROR(CB$4-SUM(CB$5:CB91),0)))</f>
        <v>0</v>
      </c>
      <c r="CD92" s="3">
        <f>MIN((IFERROR($D92-SUM($E92:CB92),0)),(IFERROR(CC$4-SUM(CC$5:CC91),0)))</f>
        <v>0</v>
      </c>
      <c r="CE92" s="3">
        <f>MIN((IFERROR($D92-SUM($E92:CC92),0)),(IFERROR(CD$4-SUM(CD$5:CD91),0)))</f>
        <v>0</v>
      </c>
      <c r="CF92" s="3">
        <f>MIN((IFERROR($D92-SUM($E92:CD92),0)),(IFERROR(CE$4-SUM(CE$5:CE91),0)))</f>
        <v>0</v>
      </c>
      <c r="CG92" s="3">
        <f>MIN((IFERROR($D92-SUM($E92:CE92),0)),(IFERROR(CF$4-SUM(CF$5:CF91),0)))</f>
        <v>0</v>
      </c>
      <c r="CH92" s="3">
        <f>MIN((IFERROR($D92-SUM($E92:CF92),0)),(IFERROR(CG$4-SUM(CG$5:CG91),0)))</f>
        <v>0</v>
      </c>
      <c r="CI92" s="3">
        <f>MIN((IFERROR($D92-SUM($E92:CG92),0)),(IFERROR(CH$4-SUM(CH$5:CH91),0)))</f>
        <v>0</v>
      </c>
      <c r="CJ92" s="3">
        <f>MIN((IFERROR($D92-SUM($E92:CH92),0)),(IFERROR(CI$4-SUM(CI$5:CI91),0)))</f>
        <v>0</v>
      </c>
      <c r="CK92" s="3">
        <f>MIN((IFERROR($D92-SUM($E92:CI92),0)),(IFERROR(CJ$4-SUM(CJ$5:CJ91),0)))</f>
        <v>0</v>
      </c>
      <c r="CL92" s="3">
        <f>MIN((IFERROR($D92-SUM($E92:CJ92),0)),(IFERROR(CK$4-SUM(CK$5:CK91),0)))</f>
        <v>0</v>
      </c>
      <c r="CM92" s="3">
        <f>MIN((IFERROR($D92-SUM($E92:CK92),0)),(IFERROR(CL$4-SUM(CL$5:CL91),0)))</f>
        <v>0</v>
      </c>
      <c r="CN92" s="3">
        <f>MIN((IFERROR($D92-SUM($E92:CL92),0)),(IFERROR(CM$4-SUM(CM$5:CM91),0)))</f>
        <v>0</v>
      </c>
      <c r="CO92" s="3">
        <f>MIN((IFERROR($D92-SUM($E92:CM92),0)),(IFERROR(CN$4-SUM(CN$5:CN91),0)))</f>
        <v>0</v>
      </c>
      <c r="CP92" s="3">
        <f>MIN((IFERROR($D92-SUM($E92:CN92),0)),(IFERROR(CO$4-SUM(CO$5:CO91),0)))</f>
        <v>0</v>
      </c>
      <c r="CQ92" s="3">
        <f>MIN((IFERROR($D92-SUM($E92:CO92),0)),(IFERROR(CP$4-SUM(CP$5:CP91),0)))</f>
        <v>0</v>
      </c>
      <c r="CR92" s="3">
        <f>MIN((IFERROR($D92-SUM($E92:CP92),0)),(IFERROR(CQ$4-SUM(CQ$5:CQ91),0)))</f>
        <v>0</v>
      </c>
      <c r="CS92" s="3">
        <f>MIN((IFERROR($D92-SUM($E92:CQ92),0)),(IFERROR(CR$4-SUM(CR$5:CR91),0)))</f>
        <v>0</v>
      </c>
      <c r="CT92" s="3">
        <f>MIN((IFERROR($D92-SUM($E92:CR92),0)),(IFERROR(CS$4-SUM(CS$5:CS91),0)))</f>
        <v>0</v>
      </c>
      <c r="CU92" s="3">
        <f>MIN((IFERROR($D92-SUM($E92:CS92),0)),(IFERROR(CT$4-SUM(CT$5:CT91),0)))</f>
        <v>0</v>
      </c>
      <c r="CV92" s="3">
        <f>MIN((IFERROR($D92-SUM($E92:CT92),0)),(IFERROR(CU$4-SUM(CU$5:CU91),0)))</f>
        <v>0</v>
      </c>
      <c r="CW92" s="3">
        <f>MIN((IFERROR($D92-SUM($E92:CU92),0)),(IFERROR(CV$4-SUM(CV$5:CV91),0)))</f>
        <v>0</v>
      </c>
      <c r="CX92" s="3">
        <f>MIN((IFERROR($D92-SUM($E92:CV92),0)),(IFERROR(CW$4-SUM(CW$5:CW91),0)))</f>
        <v>0</v>
      </c>
      <c r="CY92" s="3">
        <f>MIN((IFERROR($D92-SUM($E92:CW92),0)),(IFERROR(CX$4-SUM(CX$5:CX91),0)))</f>
        <v>0</v>
      </c>
      <c r="CZ92" s="3">
        <f>MIN((IFERROR($D92-SUM($E92:CX92),0)),(IFERROR(CY$4-SUM(CY$5:CY91),0)))</f>
        <v>0</v>
      </c>
      <c r="DA92" s="3">
        <f>MIN((IFERROR($D92-SUM($E92:CY92),0)),(IFERROR(CZ$4-SUM(CZ$5:CZ91),0)))</f>
        <v>0</v>
      </c>
    </row>
    <row r="93" spans="1:105" x14ac:dyDescent="0.25">
      <c r="A93" s="2">
        <f>ROW()-ROW(FIFO[[#Headers],[Ind]])</f>
        <v>88</v>
      </c>
      <c r="B93" s="10" t="str">
        <f t="array" ref="B93">IFERROR(INDEX(Register[Batch],SMALL(IF(Register[IN Token]=Token,Register[Batch],""),FIFO[[#This Row],[Ind]])),"")</f>
        <v/>
      </c>
      <c r="C93" s="50" t="str">
        <f>IFERROR(VLOOKUP(FIFO[[#This Row],[Batch]],Register[],9),"")</f>
        <v/>
      </c>
      <c r="D93" s="11" t="str">
        <f>IF(FIFO[[#This Row],[Batch]]&lt;&gt;"",IFERROR(VLOOKUP(FIFO[[#This Row],[Batch]],Register[],5),""),"")</f>
        <v/>
      </c>
      <c r="F93" s="3">
        <f>MIN((IFERROR($D93-SUM($E93:E93),0)),(IFERROR(F$4-SUM(F$5:F92),0)))</f>
        <v>0</v>
      </c>
      <c r="G93" s="3">
        <f>MIN((IFERROR($D93-SUM($E93:F93),0)),(IFERROR(G$4-SUM(G$5:G92),0)))</f>
        <v>0</v>
      </c>
      <c r="H93" s="3">
        <f>MIN((IFERROR($D93-SUM($E93:G93),0)),(IFERROR(H$4-SUM(H$5:H92),0)))</f>
        <v>0</v>
      </c>
      <c r="I93" s="3">
        <f>MIN((IFERROR($D93-SUM($E93:H93),0)),(IFERROR(I$4-SUM(I$5:I92),0)))</f>
        <v>0</v>
      </c>
      <c r="J93" s="3">
        <f>MIN((IFERROR($D93-SUM($E93:I93),0)),(IFERROR(J$4-SUM(J$5:J92),0)))</f>
        <v>0</v>
      </c>
      <c r="K93" s="3">
        <f>MIN((IFERROR($D93-SUM($E93:J93),0)),(IFERROR(K$4-SUM(K$5:K92),0)))</f>
        <v>0</v>
      </c>
      <c r="L93" s="3">
        <f>MIN((IFERROR($D93-SUM($E93:K93),0)),(IFERROR(L$4-SUM(L$5:L92),0)))</f>
        <v>0</v>
      </c>
      <c r="M93" s="3">
        <f>MIN((IFERROR($D93-SUM($E93:L93),0)),(IFERROR(M$4-SUM(M$5:M92),0)))</f>
        <v>0</v>
      </c>
      <c r="N93" s="3">
        <f>MIN((IFERROR($D93-SUM($E93:L93),0)),(IFERROR(M$4-SUM(M$5:M92),0)))</f>
        <v>0</v>
      </c>
      <c r="O93" s="3">
        <f>MIN((IFERROR($D93-SUM($E93:M93),0)),(IFERROR(N$4-SUM(N$5:N92),0)))</f>
        <v>0</v>
      </c>
      <c r="P93" s="3">
        <f>MIN((IFERROR($D93-SUM($E93:N93),0)),(IFERROR(O$4-SUM(O$5:O92),0)))</f>
        <v>0</v>
      </c>
      <c r="Q93" s="3">
        <f>MIN((IFERROR($D93-SUM($E93:O93),0)),(IFERROR(P$4-SUM(P$5:P92),0)))</f>
        <v>0</v>
      </c>
      <c r="R93" s="3">
        <f>MIN((IFERROR($D93-SUM($E93:P93),0)),(IFERROR(Q$4-SUM(Q$5:Q92),0)))</f>
        <v>0</v>
      </c>
      <c r="S93" s="3">
        <f>MIN((IFERROR($D93-SUM($E93:Q93),0)),(IFERROR(R$4-SUM(R$5:R92),0)))</f>
        <v>0</v>
      </c>
      <c r="T93" s="3">
        <f>MIN((IFERROR($D93-SUM($E93:R93),0)),(IFERROR(S$4-SUM(S$5:S92),0)))</f>
        <v>0</v>
      </c>
      <c r="U93" s="3">
        <f>MIN((IFERROR($D93-SUM($E93:S93),0)),(IFERROR(T$4-SUM(T$5:T92),0)))</f>
        <v>0</v>
      </c>
      <c r="V93" s="3">
        <f>MIN((IFERROR($D93-SUM($E93:T93),0)),(IFERROR(U$4-SUM(U$5:U92),0)))</f>
        <v>0</v>
      </c>
      <c r="W93" s="3">
        <f>MIN((IFERROR($D93-SUM($E93:U93),0)),(IFERROR(V$4-SUM(V$5:V92),0)))</f>
        <v>0</v>
      </c>
      <c r="X93" s="3">
        <f>MIN((IFERROR($D93-SUM($E93:V93),0)),(IFERROR(W$4-SUM(W$5:W92),0)))</f>
        <v>0</v>
      </c>
      <c r="Y93" s="3">
        <f>MIN((IFERROR($D93-SUM($E93:W93),0)),(IFERROR(X$4-SUM(X$5:X92),0)))</f>
        <v>0</v>
      </c>
      <c r="Z93" s="3">
        <f>MIN((IFERROR($D93-SUM($E93:X93),0)),(IFERROR(Y$4-SUM(Y$5:Y92),0)))</f>
        <v>0</v>
      </c>
      <c r="AA93" s="3">
        <f>MIN((IFERROR($D93-SUM($E93:Y93),0)),(IFERROR(Z$4-SUM(Z$5:Z92),0)))</f>
        <v>0</v>
      </c>
      <c r="AB93" s="3">
        <f>MIN((IFERROR($D93-SUM($E93:Z93),0)),(IFERROR(AA$4-SUM(AA$5:AA92),0)))</f>
        <v>0</v>
      </c>
      <c r="AC93" s="3">
        <f>MIN((IFERROR($D93-SUM($E93:AA93),0)),(IFERROR(AB$4-SUM(AB$5:AB92),0)))</f>
        <v>0</v>
      </c>
      <c r="AD93" s="3">
        <f>MIN((IFERROR($D93-SUM($E93:AB93),0)),(IFERROR(AC$4-SUM(AC$5:AC92),0)))</f>
        <v>0</v>
      </c>
      <c r="AE93" s="3">
        <f>MIN((IFERROR($D93-SUM($E93:AC93),0)),(IFERROR(AD$4-SUM(AD$5:AD92),0)))</f>
        <v>0</v>
      </c>
      <c r="AF93" s="3">
        <f>MIN((IFERROR($D93-SUM($E93:AD93),0)),(IFERROR(AE$4-SUM(AE$5:AE92),0)))</f>
        <v>0</v>
      </c>
      <c r="AG93" s="3">
        <f>MIN((IFERROR($D93-SUM($E93:AE93),0)),(IFERROR(AF$4-SUM(AF$5:AF92),0)))</f>
        <v>0</v>
      </c>
      <c r="AH93" s="3">
        <f>MIN((IFERROR($D93-SUM($E93:AF93),0)),(IFERROR(AG$4-SUM(AG$5:AG92),0)))</f>
        <v>0</v>
      </c>
      <c r="AI93" s="3">
        <f>MIN((IFERROR($D93-SUM($E93:AG93),0)),(IFERROR(AH$4-SUM(AH$5:AH92),0)))</f>
        <v>0</v>
      </c>
      <c r="AJ93" s="3">
        <f>MIN((IFERROR($D93-SUM($E93:AH93),0)),(IFERROR(AI$4-SUM(AI$5:AI92),0)))</f>
        <v>0</v>
      </c>
      <c r="AK93" s="3">
        <f>MIN((IFERROR($D93-SUM($E93:AI93),0)),(IFERROR(AJ$4-SUM(AJ$5:AJ92),0)))</f>
        <v>0</v>
      </c>
      <c r="AL93" s="3">
        <f>MIN((IFERROR($D93-SUM($E93:AJ93),0)),(IFERROR(AK$4-SUM(AK$5:AK92),0)))</f>
        <v>0</v>
      </c>
      <c r="AM93" s="3">
        <f>MIN((IFERROR($D93-SUM($E93:AK93),0)),(IFERROR(AL$4-SUM(AL$5:AL92),0)))</f>
        <v>0</v>
      </c>
      <c r="AN93" s="3">
        <f>MIN((IFERROR($D93-SUM($E93:AL93),0)),(IFERROR(AM$4-SUM(AM$5:AM92),0)))</f>
        <v>0</v>
      </c>
      <c r="AO93" s="3">
        <f>MIN((IFERROR($D93-SUM($E93:AM93),0)),(IFERROR(AN$4-SUM(AN$5:AN92),0)))</f>
        <v>0</v>
      </c>
      <c r="AP93" s="3">
        <f>MIN((IFERROR($D93-SUM($E93:AN93),0)),(IFERROR(AO$4-SUM(AO$5:AO92),0)))</f>
        <v>0</v>
      </c>
      <c r="AQ93" s="3">
        <f>MIN((IFERROR($D93-SUM($E93:AO93),0)),(IFERROR(AP$4-SUM(AP$5:AP92),0)))</f>
        <v>0</v>
      </c>
      <c r="AR93" s="3">
        <f>MIN((IFERROR($D93-SUM($E93:AP93),0)),(IFERROR(AQ$4-SUM(AQ$5:AQ92),0)))</f>
        <v>0</v>
      </c>
      <c r="AS93" s="3">
        <f>MIN((IFERROR($D93-SUM($E93:AQ93),0)),(IFERROR(AR$4-SUM(AR$5:AR92),0)))</f>
        <v>0</v>
      </c>
      <c r="AT93" s="3">
        <f>MIN((IFERROR($D93-SUM($E93:AR93),0)),(IFERROR(AS$4-SUM(AS$5:AS92),0)))</f>
        <v>0</v>
      </c>
      <c r="AU93" s="3">
        <f>MIN((IFERROR($D93-SUM($E93:AS93),0)),(IFERROR(AT$4-SUM(AT$5:AT92),0)))</f>
        <v>0</v>
      </c>
      <c r="AV93" s="3">
        <f>MIN((IFERROR($D93-SUM($E93:AT93),0)),(IFERROR(AU$4-SUM(AU$5:AU92),0)))</f>
        <v>0</v>
      </c>
      <c r="AW93" s="3">
        <f>MIN((IFERROR($D93-SUM($E93:AU93),0)),(IFERROR(AV$4-SUM(AV$5:AV92),0)))</f>
        <v>0</v>
      </c>
      <c r="AX93" s="3">
        <f>MIN((IFERROR($D93-SUM($E93:AV93),0)),(IFERROR(AW$4-SUM(AW$5:AW92),0)))</f>
        <v>0</v>
      </c>
      <c r="AY93" s="3">
        <f>MIN((IFERROR($D93-SUM($E93:AW93),0)),(IFERROR(AX$4-SUM(AX$5:AX92),0)))</f>
        <v>0</v>
      </c>
      <c r="AZ93" s="3">
        <f>MIN((IFERROR($D93-SUM($E93:AX93),0)),(IFERROR(AY$4-SUM(AY$5:AY92),0)))</f>
        <v>0</v>
      </c>
      <c r="BA93" s="3">
        <f>MIN((IFERROR($D93-SUM($E93:AY93),0)),(IFERROR(AZ$4-SUM(AZ$5:AZ92),0)))</f>
        <v>0</v>
      </c>
      <c r="BB93" s="3">
        <f>MIN((IFERROR($D93-SUM($E93:AZ93),0)),(IFERROR(BA$4-SUM(BA$5:BA92),0)))</f>
        <v>0</v>
      </c>
      <c r="BC93" s="3">
        <f>MIN((IFERROR($D93-SUM($E93:BA93),0)),(IFERROR(BB$4-SUM(BB$5:BB92),0)))</f>
        <v>0</v>
      </c>
      <c r="BD93" s="3">
        <f>MIN((IFERROR($D93-SUM($E93:BB93),0)),(IFERROR(BC$4-SUM(BC$5:BC92),0)))</f>
        <v>0</v>
      </c>
      <c r="BE93" s="3">
        <f>MIN((IFERROR($D93-SUM($E93:BC93),0)),(IFERROR(BD$4-SUM(BD$5:BD92),0)))</f>
        <v>0</v>
      </c>
      <c r="BF93" s="3">
        <f>MIN((IFERROR($D93-SUM($E93:BD93),0)),(IFERROR(BE$4-SUM(BE$5:BE92),0)))</f>
        <v>0</v>
      </c>
      <c r="BG93" s="3">
        <f>MIN((IFERROR($D93-SUM($E93:BE93),0)),(IFERROR(BF$4-SUM(BF$5:BF92),0)))</f>
        <v>0</v>
      </c>
      <c r="BH93" s="3">
        <f>MIN((IFERROR($D93-SUM($E93:BF93),0)),(IFERROR(BG$4-SUM(BG$5:BG92),0)))</f>
        <v>0</v>
      </c>
      <c r="BI93" s="3">
        <f>MIN((IFERROR($D93-SUM($E93:BG93),0)),(IFERROR(BH$4-SUM(BH$5:BH92),0)))</f>
        <v>0</v>
      </c>
      <c r="BJ93" s="3">
        <f>MIN((IFERROR($D93-SUM($E93:BH93),0)),(IFERROR(BI$4-SUM(BI$5:BI92),0)))</f>
        <v>0</v>
      </c>
      <c r="BK93" s="3">
        <f>MIN((IFERROR($D93-SUM($E93:BI93),0)),(IFERROR(BJ$4-SUM(BJ$5:BJ92),0)))</f>
        <v>0</v>
      </c>
      <c r="BL93" s="3">
        <f>MIN((IFERROR($D93-SUM($E93:BJ93),0)),(IFERROR(BK$4-SUM(BK$5:BK92),0)))</f>
        <v>0</v>
      </c>
      <c r="BM93" s="3">
        <f>MIN((IFERROR($D93-SUM($E93:BK93),0)),(IFERROR(BL$4-SUM(BL$5:BL92),0)))</f>
        <v>0</v>
      </c>
      <c r="BN93" s="3">
        <f>MIN((IFERROR($D93-SUM($E93:BL93),0)),(IFERROR(BM$4-SUM(BM$5:BM92),0)))</f>
        <v>0</v>
      </c>
      <c r="BO93" s="3">
        <f>MIN((IFERROR($D93-SUM($E93:BM93),0)),(IFERROR(BN$4-SUM(BN$5:BN92),0)))</f>
        <v>0</v>
      </c>
      <c r="BP93" s="3">
        <f>MIN((IFERROR($D93-SUM($E93:BN93),0)),(IFERROR(BO$4-SUM(BO$5:BO92),0)))</f>
        <v>0</v>
      </c>
      <c r="BQ93" s="3">
        <f>MIN((IFERROR($D93-SUM($E93:BO93),0)),(IFERROR(BP$4-SUM(BP$5:BP92),0)))</f>
        <v>0</v>
      </c>
      <c r="BR93" s="3">
        <f>MIN((IFERROR($D93-SUM($E93:BP93),0)),(IFERROR(BQ$4-SUM(BQ$5:BQ92),0)))</f>
        <v>0</v>
      </c>
      <c r="BS93" s="3">
        <f>MIN((IFERROR($D93-SUM($E93:BQ93),0)),(IFERROR(BR$4-SUM(BR$5:BR92),0)))</f>
        <v>0</v>
      </c>
      <c r="BT93" s="3">
        <f>MIN((IFERROR($D93-SUM($E93:BR93),0)),(IFERROR(BS$4-SUM(BS$5:BS92),0)))</f>
        <v>0</v>
      </c>
      <c r="BU93" s="3">
        <f>MIN((IFERROR($D93-SUM($E93:BS93),0)),(IFERROR(BT$4-SUM(BT$5:BT92),0)))</f>
        <v>0</v>
      </c>
      <c r="BV93" s="3">
        <f>MIN((IFERROR($D93-SUM($E93:BT93),0)),(IFERROR(BU$4-SUM(BU$5:BU92),0)))</f>
        <v>0</v>
      </c>
      <c r="BW93" s="3">
        <f>MIN((IFERROR($D93-SUM($E93:BU93),0)),(IFERROR(BV$4-SUM(BV$5:BV92),0)))</f>
        <v>0</v>
      </c>
      <c r="BX93" s="3">
        <f>MIN((IFERROR($D93-SUM($E93:BV93),0)),(IFERROR(BW$4-SUM(BW$5:BW92),0)))</f>
        <v>0</v>
      </c>
      <c r="BY93" s="3">
        <f>MIN((IFERROR($D93-SUM($E93:BW93),0)),(IFERROR(BX$4-SUM(BX$5:BX92),0)))</f>
        <v>0</v>
      </c>
      <c r="BZ93" s="3">
        <f>MIN((IFERROR($D93-SUM($E93:BX93),0)),(IFERROR(BY$4-SUM(BY$5:BY92),0)))</f>
        <v>0</v>
      </c>
      <c r="CA93" s="3">
        <f>MIN((IFERROR($D93-SUM($E93:BY93),0)),(IFERROR(BZ$4-SUM(BZ$5:BZ92),0)))</f>
        <v>0</v>
      </c>
      <c r="CB93" s="3">
        <f>MIN((IFERROR($D93-SUM($E93:BZ93),0)),(IFERROR(CA$4-SUM(CA$5:CA92),0)))</f>
        <v>0</v>
      </c>
      <c r="CC93" s="3">
        <f>MIN((IFERROR($D93-SUM($E93:CA93),0)),(IFERROR(CB$4-SUM(CB$5:CB92),0)))</f>
        <v>0</v>
      </c>
      <c r="CD93" s="3">
        <f>MIN((IFERROR($D93-SUM($E93:CB93),0)),(IFERROR(CC$4-SUM(CC$5:CC92),0)))</f>
        <v>0</v>
      </c>
      <c r="CE93" s="3">
        <f>MIN((IFERROR($D93-SUM($E93:CC93),0)),(IFERROR(CD$4-SUM(CD$5:CD92),0)))</f>
        <v>0</v>
      </c>
      <c r="CF93" s="3">
        <f>MIN((IFERROR($D93-SUM($E93:CD93),0)),(IFERROR(CE$4-SUM(CE$5:CE92),0)))</f>
        <v>0</v>
      </c>
      <c r="CG93" s="3">
        <f>MIN((IFERROR($D93-SUM($E93:CE93),0)),(IFERROR(CF$4-SUM(CF$5:CF92),0)))</f>
        <v>0</v>
      </c>
      <c r="CH93" s="3">
        <f>MIN((IFERROR($D93-SUM($E93:CF93),0)),(IFERROR(CG$4-SUM(CG$5:CG92),0)))</f>
        <v>0</v>
      </c>
      <c r="CI93" s="3">
        <f>MIN((IFERROR($D93-SUM($E93:CG93),0)),(IFERROR(CH$4-SUM(CH$5:CH92),0)))</f>
        <v>0</v>
      </c>
      <c r="CJ93" s="3">
        <f>MIN((IFERROR($D93-SUM($E93:CH93),0)),(IFERROR(CI$4-SUM(CI$5:CI92),0)))</f>
        <v>0</v>
      </c>
      <c r="CK93" s="3">
        <f>MIN((IFERROR($D93-SUM($E93:CI93),0)),(IFERROR(CJ$4-SUM(CJ$5:CJ92),0)))</f>
        <v>0</v>
      </c>
      <c r="CL93" s="3">
        <f>MIN((IFERROR($D93-SUM($E93:CJ93),0)),(IFERROR(CK$4-SUM(CK$5:CK92),0)))</f>
        <v>0</v>
      </c>
      <c r="CM93" s="3">
        <f>MIN((IFERROR($D93-SUM($E93:CK93),0)),(IFERROR(CL$4-SUM(CL$5:CL92),0)))</f>
        <v>0</v>
      </c>
      <c r="CN93" s="3">
        <f>MIN((IFERROR($D93-SUM($E93:CL93),0)),(IFERROR(CM$4-SUM(CM$5:CM92),0)))</f>
        <v>0</v>
      </c>
      <c r="CO93" s="3">
        <f>MIN((IFERROR($D93-SUM($E93:CM93),0)),(IFERROR(CN$4-SUM(CN$5:CN92),0)))</f>
        <v>0</v>
      </c>
      <c r="CP93" s="3">
        <f>MIN((IFERROR($D93-SUM($E93:CN93),0)),(IFERROR(CO$4-SUM(CO$5:CO92),0)))</f>
        <v>0</v>
      </c>
      <c r="CQ93" s="3">
        <f>MIN((IFERROR($D93-SUM($E93:CO93),0)),(IFERROR(CP$4-SUM(CP$5:CP92),0)))</f>
        <v>0</v>
      </c>
      <c r="CR93" s="3">
        <f>MIN((IFERROR($D93-SUM($E93:CP93),0)),(IFERROR(CQ$4-SUM(CQ$5:CQ92),0)))</f>
        <v>0</v>
      </c>
      <c r="CS93" s="3">
        <f>MIN((IFERROR($D93-SUM($E93:CQ93),0)),(IFERROR(CR$4-SUM(CR$5:CR92),0)))</f>
        <v>0</v>
      </c>
      <c r="CT93" s="3">
        <f>MIN((IFERROR($D93-SUM($E93:CR93),0)),(IFERROR(CS$4-SUM(CS$5:CS92),0)))</f>
        <v>0</v>
      </c>
      <c r="CU93" s="3">
        <f>MIN((IFERROR($D93-SUM($E93:CS93),0)),(IFERROR(CT$4-SUM(CT$5:CT92),0)))</f>
        <v>0</v>
      </c>
      <c r="CV93" s="3">
        <f>MIN((IFERROR($D93-SUM($E93:CT93),0)),(IFERROR(CU$4-SUM(CU$5:CU92),0)))</f>
        <v>0</v>
      </c>
      <c r="CW93" s="3">
        <f>MIN((IFERROR($D93-SUM($E93:CU93),0)),(IFERROR(CV$4-SUM(CV$5:CV92),0)))</f>
        <v>0</v>
      </c>
      <c r="CX93" s="3">
        <f>MIN((IFERROR($D93-SUM($E93:CV93),0)),(IFERROR(CW$4-SUM(CW$5:CW92),0)))</f>
        <v>0</v>
      </c>
      <c r="CY93" s="3">
        <f>MIN((IFERROR($D93-SUM($E93:CW93),0)),(IFERROR(CX$4-SUM(CX$5:CX92),0)))</f>
        <v>0</v>
      </c>
      <c r="CZ93" s="3">
        <f>MIN((IFERROR($D93-SUM($E93:CX93),0)),(IFERROR(CY$4-SUM(CY$5:CY92),0)))</f>
        <v>0</v>
      </c>
      <c r="DA93" s="3">
        <f>MIN((IFERROR($D93-SUM($E93:CY93),0)),(IFERROR(CZ$4-SUM(CZ$5:CZ92),0)))</f>
        <v>0</v>
      </c>
    </row>
    <row r="94" spans="1:105" x14ac:dyDescent="0.25">
      <c r="A94" s="2">
        <f>ROW()-ROW(FIFO[[#Headers],[Ind]])</f>
        <v>89</v>
      </c>
      <c r="B94" s="10" t="str">
        <f t="array" ref="B94">IFERROR(INDEX(Register[Batch],SMALL(IF(Register[IN Token]=Token,Register[Batch],""),FIFO[[#This Row],[Ind]])),"")</f>
        <v/>
      </c>
      <c r="C94" s="50" t="str">
        <f>IFERROR(VLOOKUP(FIFO[[#This Row],[Batch]],Register[],9),"")</f>
        <v/>
      </c>
      <c r="D94" s="11" t="str">
        <f>IF(FIFO[[#This Row],[Batch]]&lt;&gt;"",IFERROR(VLOOKUP(FIFO[[#This Row],[Batch]],Register[],5),""),"")</f>
        <v/>
      </c>
      <c r="F94" s="3">
        <f>MIN((IFERROR($D94-SUM($E94:E94),0)),(IFERROR(F$4-SUM(F$5:F93),0)))</f>
        <v>0</v>
      </c>
      <c r="G94" s="3">
        <f>MIN((IFERROR($D94-SUM($E94:F94),0)),(IFERROR(G$4-SUM(G$5:G93),0)))</f>
        <v>0</v>
      </c>
      <c r="H94" s="3">
        <f>MIN((IFERROR($D94-SUM($E94:G94),0)),(IFERROR(H$4-SUM(H$5:H93),0)))</f>
        <v>0</v>
      </c>
      <c r="I94" s="3">
        <f>MIN((IFERROR($D94-SUM($E94:H94),0)),(IFERROR(I$4-SUM(I$5:I93),0)))</f>
        <v>0</v>
      </c>
      <c r="J94" s="3">
        <f>MIN((IFERROR($D94-SUM($E94:I94),0)),(IFERROR(J$4-SUM(J$5:J93),0)))</f>
        <v>0</v>
      </c>
      <c r="K94" s="3">
        <f>MIN((IFERROR($D94-SUM($E94:J94),0)),(IFERROR(K$4-SUM(K$5:K93),0)))</f>
        <v>0</v>
      </c>
      <c r="L94" s="3">
        <f>MIN((IFERROR($D94-SUM($E94:K94),0)),(IFERROR(L$4-SUM(L$5:L93),0)))</f>
        <v>0</v>
      </c>
      <c r="M94" s="3">
        <f>MIN((IFERROR($D94-SUM($E94:L94),0)),(IFERROR(M$4-SUM(M$5:M93),0)))</f>
        <v>0</v>
      </c>
      <c r="N94" s="3">
        <f>MIN((IFERROR($D94-SUM($E94:L94),0)),(IFERROR(M$4-SUM(M$5:M93),0)))</f>
        <v>0</v>
      </c>
      <c r="O94" s="3">
        <f>MIN((IFERROR($D94-SUM($E94:M94),0)),(IFERROR(N$4-SUM(N$5:N93),0)))</f>
        <v>0</v>
      </c>
      <c r="P94" s="3">
        <f>MIN((IFERROR($D94-SUM($E94:N94),0)),(IFERROR(O$4-SUM(O$5:O93),0)))</f>
        <v>0</v>
      </c>
      <c r="Q94" s="3">
        <f>MIN((IFERROR($D94-SUM($E94:O94),0)),(IFERROR(P$4-SUM(P$5:P93),0)))</f>
        <v>0</v>
      </c>
      <c r="R94" s="3">
        <f>MIN((IFERROR($D94-SUM($E94:P94),0)),(IFERROR(Q$4-SUM(Q$5:Q93),0)))</f>
        <v>0</v>
      </c>
      <c r="S94" s="3">
        <f>MIN((IFERROR($D94-SUM($E94:Q94),0)),(IFERROR(R$4-SUM(R$5:R93),0)))</f>
        <v>0</v>
      </c>
      <c r="T94" s="3">
        <f>MIN((IFERROR($D94-SUM($E94:R94),0)),(IFERROR(S$4-SUM(S$5:S93),0)))</f>
        <v>0</v>
      </c>
      <c r="U94" s="3">
        <f>MIN((IFERROR($D94-SUM($E94:S94),0)),(IFERROR(T$4-SUM(T$5:T93),0)))</f>
        <v>0</v>
      </c>
      <c r="V94" s="3">
        <f>MIN((IFERROR($D94-SUM($E94:T94),0)),(IFERROR(U$4-SUM(U$5:U93),0)))</f>
        <v>0</v>
      </c>
      <c r="W94" s="3">
        <f>MIN((IFERROR($D94-SUM($E94:U94),0)),(IFERROR(V$4-SUM(V$5:V93),0)))</f>
        <v>0</v>
      </c>
      <c r="X94" s="3">
        <f>MIN((IFERROR($D94-SUM($E94:V94),0)),(IFERROR(W$4-SUM(W$5:W93),0)))</f>
        <v>0</v>
      </c>
      <c r="Y94" s="3">
        <f>MIN((IFERROR($D94-SUM($E94:W94),0)),(IFERROR(X$4-SUM(X$5:X93),0)))</f>
        <v>0</v>
      </c>
      <c r="Z94" s="3">
        <f>MIN((IFERROR($D94-SUM($E94:X94),0)),(IFERROR(Y$4-SUM(Y$5:Y93),0)))</f>
        <v>0</v>
      </c>
      <c r="AA94" s="3">
        <f>MIN((IFERROR($D94-SUM($E94:Y94),0)),(IFERROR(Z$4-SUM(Z$5:Z93),0)))</f>
        <v>0</v>
      </c>
      <c r="AB94" s="3">
        <f>MIN((IFERROR($D94-SUM($E94:Z94),0)),(IFERROR(AA$4-SUM(AA$5:AA93),0)))</f>
        <v>0</v>
      </c>
      <c r="AC94" s="3">
        <f>MIN((IFERROR($D94-SUM($E94:AA94),0)),(IFERROR(AB$4-SUM(AB$5:AB93),0)))</f>
        <v>0</v>
      </c>
      <c r="AD94" s="3">
        <f>MIN((IFERROR($D94-SUM($E94:AB94),0)),(IFERROR(AC$4-SUM(AC$5:AC93),0)))</f>
        <v>0</v>
      </c>
      <c r="AE94" s="3">
        <f>MIN((IFERROR($D94-SUM($E94:AC94),0)),(IFERROR(AD$4-SUM(AD$5:AD93),0)))</f>
        <v>0</v>
      </c>
      <c r="AF94" s="3">
        <f>MIN((IFERROR($D94-SUM($E94:AD94),0)),(IFERROR(AE$4-SUM(AE$5:AE93),0)))</f>
        <v>0</v>
      </c>
      <c r="AG94" s="3">
        <f>MIN((IFERROR($D94-SUM($E94:AE94),0)),(IFERROR(AF$4-SUM(AF$5:AF93),0)))</f>
        <v>0</v>
      </c>
      <c r="AH94" s="3">
        <f>MIN((IFERROR($D94-SUM($E94:AF94),0)),(IFERROR(AG$4-SUM(AG$5:AG93),0)))</f>
        <v>0</v>
      </c>
      <c r="AI94" s="3">
        <f>MIN((IFERROR($D94-SUM($E94:AG94),0)),(IFERROR(AH$4-SUM(AH$5:AH93),0)))</f>
        <v>0</v>
      </c>
      <c r="AJ94" s="3">
        <f>MIN((IFERROR($D94-SUM($E94:AH94),0)),(IFERROR(AI$4-SUM(AI$5:AI93),0)))</f>
        <v>0</v>
      </c>
      <c r="AK94" s="3">
        <f>MIN((IFERROR($D94-SUM($E94:AI94),0)),(IFERROR(AJ$4-SUM(AJ$5:AJ93),0)))</f>
        <v>0</v>
      </c>
      <c r="AL94" s="3">
        <f>MIN((IFERROR($D94-SUM($E94:AJ94),0)),(IFERROR(AK$4-SUM(AK$5:AK93),0)))</f>
        <v>0</v>
      </c>
      <c r="AM94" s="3">
        <f>MIN((IFERROR($D94-SUM($E94:AK94),0)),(IFERROR(AL$4-SUM(AL$5:AL93),0)))</f>
        <v>0</v>
      </c>
      <c r="AN94" s="3">
        <f>MIN((IFERROR($D94-SUM($E94:AL94),0)),(IFERROR(AM$4-SUM(AM$5:AM93),0)))</f>
        <v>0</v>
      </c>
      <c r="AO94" s="3">
        <f>MIN((IFERROR($D94-SUM($E94:AM94),0)),(IFERROR(AN$4-SUM(AN$5:AN93),0)))</f>
        <v>0</v>
      </c>
      <c r="AP94" s="3">
        <f>MIN((IFERROR($D94-SUM($E94:AN94),0)),(IFERROR(AO$4-SUM(AO$5:AO93),0)))</f>
        <v>0</v>
      </c>
      <c r="AQ94" s="3">
        <f>MIN((IFERROR($D94-SUM($E94:AO94),0)),(IFERROR(AP$4-SUM(AP$5:AP93),0)))</f>
        <v>0</v>
      </c>
      <c r="AR94" s="3">
        <f>MIN((IFERROR($D94-SUM($E94:AP94),0)),(IFERROR(AQ$4-SUM(AQ$5:AQ93),0)))</f>
        <v>0</v>
      </c>
      <c r="AS94" s="3">
        <f>MIN((IFERROR($D94-SUM($E94:AQ94),0)),(IFERROR(AR$4-SUM(AR$5:AR93),0)))</f>
        <v>0</v>
      </c>
      <c r="AT94" s="3">
        <f>MIN((IFERROR($D94-SUM($E94:AR94),0)),(IFERROR(AS$4-SUM(AS$5:AS93),0)))</f>
        <v>0</v>
      </c>
      <c r="AU94" s="3">
        <f>MIN((IFERROR($D94-SUM($E94:AS94),0)),(IFERROR(AT$4-SUM(AT$5:AT93),0)))</f>
        <v>0</v>
      </c>
      <c r="AV94" s="3">
        <f>MIN((IFERROR($D94-SUM($E94:AT94),0)),(IFERROR(AU$4-SUM(AU$5:AU93),0)))</f>
        <v>0</v>
      </c>
      <c r="AW94" s="3">
        <f>MIN((IFERROR($D94-SUM($E94:AU94),0)),(IFERROR(AV$4-SUM(AV$5:AV93),0)))</f>
        <v>0</v>
      </c>
      <c r="AX94" s="3">
        <f>MIN((IFERROR($D94-SUM($E94:AV94),0)),(IFERROR(AW$4-SUM(AW$5:AW93),0)))</f>
        <v>0</v>
      </c>
      <c r="AY94" s="3">
        <f>MIN((IFERROR($D94-SUM($E94:AW94),0)),(IFERROR(AX$4-SUM(AX$5:AX93),0)))</f>
        <v>0</v>
      </c>
      <c r="AZ94" s="3">
        <f>MIN((IFERROR($D94-SUM($E94:AX94),0)),(IFERROR(AY$4-SUM(AY$5:AY93),0)))</f>
        <v>0</v>
      </c>
      <c r="BA94" s="3">
        <f>MIN((IFERROR($D94-SUM($E94:AY94),0)),(IFERROR(AZ$4-SUM(AZ$5:AZ93),0)))</f>
        <v>0</v>
      </c>
      <c r="BB94" s="3">
        <f>MIN((IFERROR($D94-SUM($E94:AZ94),0)),(IFERROR(BA$4-SUM(BA$5:BA93),0)))</f>
        <v>0</v>
      </c>
      <c r="BC94" s="3">
        <f>MIN((IFERROR($D94-SUM($E94:BA94),0)),(IFERROR(BB$4-SUM(BB$5:BB93),0)))</f>
        <v>0</v>
      </c>
      <c r="BD94" s="3">
        <f>MIN((IFERROR($D94-SUM($E94:BB94),0)),(IFERROR(BC$4-SUM(BC$5:BC93),0)))</f>
        <v>0</v>
      </c>
      <c r="BE94" s="3">
        <f>MIN((IFERROR($D94-SUM($E94:BC94),0)),(IFERROR(BD$4-SUM(BD$5:BD93),0)))</f>
        <v>0</v>
      </c>
      <c r="BF94" s="3">
        <f>MIN((IFERROR($D94-SUM($E94:BD94),0)),(IFERROR(BE$4-SUM(BE$5:BE93),0)))</f>
        <v>0</v>
      </c>
      <c r="BG94" s="3">
        <f>MIN((IFERROR($D94-SUM($E94:BE94),0)),(IFERROR(BF$4-SUM(BF$5:BF93),0)))</f>
        <v>0</v>
      </c>
      <c r="BH94" s="3">
        <f>MIN((IFERROR($D94-SUM($E94:BF94),0)),(IFERROR(BG$4-SUM(BG$5:BG93),0)))</f>
        <v>0</v>
      </c>
      <c r="BI94" s="3">
        <f>MIN((IFERROR($D94-SUM($E94:BG94),0)),(IFERROR(BH$4-SUM(BH$5:BH93),0)))</f>
        <v>0</v>
      </c>
      <c r="BJ94" s="3">
        <f>MIN((IFERROR($D94-SUM($E94:BH94),0)),(IFERROR(BI$4-SUM(BI$5:BI93),0)))</f>
        <v>0</v>
      </c>
      <c r="BK94" s="3">
        <f>MIN((IFERROR($D94-SUM($E94:BI94),0)),(IFERROR(BJ$4-SUM(BJ$5:BJ93),0)))</f>
        <v>0</v>
      </c>
      <c r="BL94" s="3">
        <f>MIN((IFERROR($D94-SUM($E94:BJ94),0)),(IFERROR(BK$4-SUM(BK$5:BK93),0)))</f>
        <v>0</v>
      </c>
      <c r="BM94" s="3">
        <f>MIN((IFERROR($D94-SUM($E94:BK94),0)),(IFERROR(BL$4-SUM(BL$5:BL93),0)))</f>
        <v>0</v>
      </c>
      <c r="BN94" s="3">
        <f>MIN((IFERROR($D94-SUM($E94:BL94),0)),(IFERROR(BM$4-SUM(BM$5:BM93),0)))</f>
        <v>0</v>
      </c>
      <c r="BO94" s="3">
        <f>MIN((IFERROR($D94-SUM($E94:BM94),0)),(IFERROR(BN$4-SUM(BN$5:BN93),0)))</f>
        <v>0</v>
      </c>
      <c r="BP94" s="3">
        <f>MIN((IFERROR($D94-SUM($E94:BN94),0)),(IFERROR(BO$4-SUM(BO$5:BO93),0)))</f>
        <v>0</v>
      </c>
      <c r="BQ94" s="3">
        <f>MIN((IFERROR($D94-SUM($E94:BO94),0)),(IFERROR(BP$4-SUM(BP$5:BP93),0)))</f>
        <v>0</v>
      </c>
      <c r="BR94" s="3">
        <f>MIN((IFERROR($D94-SUM($E94:BP94),0)),(IFERROR(BQ$4-SUM(BQ$5:BQ93),0)))</f>
        <v>0</v>
      </c>
      <c r="BS94" s="3">
        <f>MIN((IFERROR($D94-SUM($E94:BQ94),0)),(IFERROR(BR$4-SUM(BR$5:BR93),0)))</f>
        <v>0</v>
      </c>
      <c r="BT94" s="3">
        <f>MIN((IFERROR($D94-SUM($E94:BR94),0)),(IFERROR(BS$4-SUM(BS$5:BS93),0)))</f>
        <v>0</v>
      </c>
      <c r="BU94" s="3">
        <f>MIN((IFERROR($D94-SUM($E94:BS94),0)),(IFERROR(BT$4-SUM(BT$5:BT93),0)))</f>
        <v>0</v>
      </c>
      <c r="BV94" s="3">
        <f>MIN((IFERROR($D94-SUM($E94:BT94),0)),(IFERROR(BU$4-SUM(BU$5:BU93),0)))</f>
        <v>0</v>
      </c>
      <c r="BW94" s="3">
        <f>MIN((IFERROR($D94-SUM($E94:BU94),0)),(IFERROR(BV$4-SUM(BV$5:BV93),0)))</f>
        <v>0</v>
      </c>
      <c r="BX94" s="3">
        <f>MIN((IFERROR($D94-SUM($E94:BV94),0)),(IFERROR(BW$4-SUM(BW$5:BW93),0)))</f>
        <v>0</v>
      </c>
      <c r="BY94" s="3">
        <f>MIN((IFERROR($D94-SUM($E94:BW94),0)),(IFERROR(BX$4-SUM(BX$5:BX93),0)))</f>
        <v>0</v>
      </c>
      <c r="BZ94" s="3">
        <f>MIN((IFERROR($D94-SUM($E94:BX94),0)),(IFERROR(BY$4-SUM(BY$5:BY93),0)))</f>
        <v>0</v>
      </c>
      <c r="CA94" s="3">
        <f>MIN((IFERROR($D94-SUM($E94:BY94),0)),(IFERROR(BZ$4-SUM(BZ$5:BZ93),0)))</f>
        <v>0</v>
      </c>
      <c r="CB94" s="3">
        <f>MIN((IFERROR($D94-SUM($E94:BZ94),0)),(IFERROR(CA$4-SUM(CA$5:CA93),0)))</f>
        <v>0</v>
      </c>
      <c r="CC94" s="3">
        <f>MIN((IFERROR($D94-SUM($E94:CA94),0)),(IFERROR(CB$4-SUM(CB$5:CB93),0)))</f>
        <v>0</v>
      </c>
      <c r="CD94" s="3">
        <f>MIN((IFERROR($D94-SUM($E94:CB94),0)),(IFERROR(CC$4-SUM(CC$5:CC93),0)))</f>
        <v>0</v>
      </c>
      <c r="CE94" s="3">
        <f>MIN((IFERROR($D94-SUM($E94:CC94),0)),(IFERROR(CD$4-SUM(CD$5:CD93),0)))</f>
        <v>0</v>
      </c>
      <c r="CF94" s="3">
        <f>MIN((IFERROR($D94-SUM($E94:CD94),0)),(IFERROR(CE$4-SUM(CE$5:CE93),0)))</f>
        <v>0</v>
      </c>
      <c r="CG94" s="3">
        <f>MIN((IFERROR($D94-SUM($E94:CE94),0)),(IFERROR(CF$4-SUM(CF$5:CF93),0)))</f>
        <v>0</v>
      </c>
      <c r="CH94" s="3">
        <f>MIN((IFERROR($D94-SUM($E94:CF94),0)),(IFERROR(CG$4-SUM(CG$5:CG93),0)))</f>
        <v>0</v>
      </c>
      <c r="CI94" s="3">
        <f>MIN((IFERROR($D94-SUM($E94:CG94),0)),(IFERROR(CH$4-SUM(CH$5:CH93),0)))</f>
        <v>0</v>
      </c>
      <c r="CJ94" s="3">
        <f>MIN((IFERROR($D94-SUM($E94:CH94),0)),(IFERROR(CI$4-SUM(CI$5:CI93),0)))</f>
        <v>0</v>
      </c>
      <c r="CK94" s="3">
        <f>MIN((IFERROR($D94-SUM($E94:CI94),0)),(IFERROR(CJ$4-SUM(CJ$5:CJ93),0)))</f>
        <v>0</v>
      </c>
      <c r="CL94" s="3">
        <f>MIN((IFERROR($D94-SUM($E94:CJ94),0)),(IFERROR(CK$4-SUM(CK$5:CK93),0)))</f>
        <v>0</v>
      </c>
      <c r="CM94" s="3">
        <f>MIN((IFERROR($D94-SUM($E94:CK94),0)),(IFERROR(CL$4-SUM(CL$5:CL93),0)))</f>
        <v>0</v>
      </c>
      <c r="CN94" s="3">
        <f>MIN((IFERROR($D94-SUM($E94:CL94),0)),(IFERROR(CM$4-SUM(CM$5:CM93),0)))</f>
        <v>0</v>
      </c>
      <c r="CO94" s="3">
        <f>MIN((IFERROR($D94-SUM($E94:CM94),0)),(IFERROR(CN$4-SUM(CN$5:CN93),0)))</f>
        <v>0</v>
      </c>
      <c r="CP94" s="3">
        <f>MIN((IFERROR($D94-SUM($E94:CN94),0)),(IFERROR(CO$4-SUM(CO$5:CO93),0)))</f>
        <v>0</v>
      </c>
      <c r="CQ94" s="3">
        <f>MIN((IFERROR($D94-SUM($E94:CO94),0)),(IFERROR(CP$4-SUM(CP$5:CP93),0)))</f>
        <v>0</v>
      </c>
      <c r="CR94" s="3">
        <f>MIN((IFERROR($D94-SUM($E94:CP94),0)),(IFERROR(CQ$4-SUM(CQ$5:CQ93),0)))</f>
        <v>0</v>
      </c>
      <c r="CS94" s="3">
        <f>MIN((IFERROR($D94-SUM($E94:CQ94),0)),(IFERROR(CR$4-SUM(CR$5:CR93),0)))</f>
        <v>0</v>
      </c>
      <c r="CT94" s="3">
        <f>MIN((IFERROR($D94-SUM($E94:CR94),0)),(IFERROR(CS$4-SUM(CS$5:CS93),0)))</f>
        <v>0</v>
      </c>
      <c r="CU94" s="3">
        <f>MIN((IFERROR($D94-SUM($E94:CS94),0)),(IFERROR(CT$4-SUM(CT$5:CT93),0)))</f>
        <v>0</v>
      </c>
      <c r="CV94" s="3">
        <f>MIN((IFERROR($D94-SUM($E94:CT94),0)),(IFERROR(CU$4-SUM(CU$5:CU93),0)))</f>
        <v>0</v>
      </c>
      <c r="CW94" s="3">
        <f>MIN((IFERROR($D94-SUM($E94:CU94),0)),(IFERROR(CV$4-SUM(CV$5:CV93),0)))</f>
        <v>0</v>
      </c>
      <c r="CX94" s="3">
        <f>MIN((IFERROR($D94-SUM($E94:CV94),0)),(IFERROR(CW$4-SUM(CW$5:CW93),0)))</f>
        <v>0</v>
      </c>
      <c r="CY94" s="3">
        <f>MIN((IFERROR($D94-SUM($E94:CW94),0)),(IFERROR(CX$4-SUM(CX$5:CX93),0)))</f>
        <v>0</v>
      </c>
      <c r="CZ94" s="3">
        <f>MIN((IFERROR($D94-SUM($E94:CX94),0)),(IFERROR(CY$4-SUM(CY$5:CY93),0)))</f>
        <v>0</v>
      </c>
      <c r="DA94" s="3">
        <f>MIN((IFERROR($D94-SUM($E94:CY94),0)),(IFERROR(CZ$4-SUM(CZ$5:CZ93),0)))</f>
        <v>0</v>
      </c>
    </row>
    <row r="95" spans="1:105" x14ac:dyDescent="0.25">
      <c r="A95" s="2">
        <f>ROW()-ROW(FIFO[[#Headers],[Ind]])</f>
        <v>90</v>
      </c>
      <c r="B95" s="10" t="str">
        <f t="array" ref="B95">IFERROR(INDEX(Register[Batch],SMALL(IF(Register[IN Token]=Token,Register[Batch],""),FIFO[[#This Row],[Ind]])),"")</f>
        <v/>
      </c>
      <c r="C95" s="50" t="str">
        <f>IFERROR(VLOOKUP(FIFO[[#This Row],[Batch]],Register[],9),"")</f>
        <v/>
      </c>
      <c r="D95" s="11" t="str">
        <f>IF(FIFO[[#This Row],[Batch]]&lt;&gt;"",IFERROR(VLOOKUP(FIFO[[#This Row],[Batch]],Register[],5),""),"")</f>
        <v/>
      </c>
      <c r="F95" s="3">
        <f>MIN((IFERROR($D95-SUM($E95:E95),0)),(IFERROR(F$4-SUM(F$5:F94),0)))</f>
        <v>0</v>
      </c>
      <c r="G95" s="3">
        <f>MIN((IFERROR($D95-SUM($E95:F95),0)),(IFERROR(G$4-SUM(G$5:G94),0)))</f>
        <v>0</v>
      </c>
      <c r="H95" s="3">
        <f>MIN((IFERROR($D95-SUM($E95:G95),0)),(IFERROR(H$4-SUM(H$5:H94),0)))</f>
        <v>0</v>
      </c>
      <c r="I95" s="3">
        <f>MIN((IFERROR($D95-SUM($E95:H95),0)),(IFERROR(I$4-SUM(I$5:I94),0)))</f>
        <v>0</v>
      </c>
      <c r="J95" s="3">
        <f>MIN((IFERROR($D95-SUM($E95:I95),0)),(IFERROR(J$4-SUM(J$5:J94),0)))</f>
        <v>0</v>
      </c>
      <c r="K95" s="3">
        <f>MIN((IFERROR($D95-SUM($E95:J95),0)),(IFERROR(K$4-SUM(K$5:K94),0)))</f>
        <v>0</v>
      </c>
      <c r="L95" s="3">
        <f>MIN((IFERROR($D95-SUM($E95:K95),0)),(IFERROR(L$4-SUM(L$5:L94),0)))</f>
        <v>0</v>
      </c>
      <c r="M95" s="3">
        <f>MIN((IFERROR($D95-SUM($E95:L95),0)),(IFERROR(M$4-SUM(M$5:M94),0)))</f>
        <v>0</v>
      </c>
      <c r="N95" s="3">
        <f>MIN((IFERROR($D95-SUM($E95:L95),0)),(IFERROR(M$4-SUM(M$5:M94),0)))</f>
        <v>0</v>
      </c>
      <c r="O95" s="3">
        <f>MIN((IFERROR($D95-SUM($E95:M95),0)),(IFERROR(N$4-SUM(N$5:N94),0)))</f>
        <v>0</v>
      </c>
      <c r="P95" s="3">
        <f>MIN((IFERROR($D95-SUM($E95:N95),0)),(IFERROR(O$4-SUM(O$5:O94),0)))</f>
        <v>0</v>
      </c>
      <c r="Q95" s="3">
        <f>MIN((IFERROR($D95-SUM($E95:O95),0)),(IFERROR(P$4-SUM(P$5:P94),0)))</f>
        <v>0</v>
      </c>
      <c r="R95" s="3">
        <f>MIN((IFERROR($D95-SUM($E95:P95),0)),(IFERROR(Q$4-SUM(Q$5:Q94),0)))</f>
        <v>0</v>
      </c>
      <c r="S95" s="3">
        <f>MIN((IFERROR($D95-SUM($E95:Q95),0)),(IFERROR(R$4-SUM(R$5:R94),0)))</f>
        <v>0</v>
      </c>
      <c r="T95" s="3">
        <f>MIN((IFERROR($D95-SUM($E95:R95),0)),(IFERROR(S$4-SUM(S$5:S94),0)))</f>
        <v>0</v>
      </c>
      <c r="U95" s="3">
        <f>MIN((IFERROR($D95-SUM($E95:S95),0)),(IFERROR(T$4-SUM(T$5:T94),0)))</f>
        <v>0</v>
      </c>
      <c r="V95" s="3">
        <f>MIN((IFERROR($D95-SUM($E95:T95),0)),(IFERROR(U$4-SUM(U$5:U94),0)))</f>
        <v>0</v>
      </c>
      <c r="W95" s="3">
        <f>MIN((IFERROR($D95-SUM($E95:U95),0)),(IFERROR(V$4-SUM(V$5:V94),0)))</f>
        <v>0</v>
      </c>
      <c r="X95" s="3">
        <f>MIN((IFERROR($D95-SUM($E95:V95),0)),(IFERROR(W$4-SUM(W$5:W94),0)))</f>
        <v>0</v>
      </c>
      <c r="Y95" s="3">
        <f>MIN((IFERROR($D95-SUM($E95:W95),0)),(IFERROR(X$4-SUM(X$5:X94),0)))</f>
        <v>0</v>
      </c>
      <c r="Z95" s="3">
        <f>MIN((IFERROR($D95-SUM($E95:X95),0)),(IFERROR(Y$4-SUM(Y$5:Y94),0)))</f>
        <v>0</v>
      </c>
      <c r="AA95" s="3">
        <f>MIN((IFERROR($D95-SUM($E95:Y95),0)),(IFERROR(Z$4-SUM(Z$5:Z94),0)))</f>
        <v>0</v>
      </c>
      <c r="AB95" s="3">
        <f>MIN((IFERROR($D95-SUM($E95:Z95),0)),(IFERROR(AA$4-SUM(AA$5:AA94),0)))</f>
        <v>0</v>
      </c>
      <c r="AC95" s="3">
        <f>MIN((IFERROR($D95-SUM($E95:AA95),0)),(IFERROR(AB$4-SUM(AB$5:AB94),0)))</f>
        <v>0</v>
      </c>
      <c r="AD95" s="3">
        <f>MIN((IFERROR($D95-SUM($E95:AB95),0)),(IFERROR(AC$4-SUM(AC$5:AC94),0)))</f>
        <v>0</v>
      </c>
      <c r="AE95" s="3">
        <f>MIN((IFERROR($D95-SUM($E95:AC95),0)),(IFERROR(AD$4-SUM(AD$5:AD94),0)))</f>
        <v>0</v>
      </c>
      <c r="AF95" s="3">
        <f>MIN((IFERROR($D95-SUM($E95:AD95),0)),(IFERROR(AE$4-SUM(AE$5:AE94),0)))</f>
        <v>0</v>
      </c>
      <c r="AG95" s="3">
        <f>MIN((IFERROR($D95-SUM($E95:AE95),0)),(IFERROR(AF$4-SUM(AF$5:AF94),0)))</f>
        <v>0</v>
      </c>
      <c r="AH95" s="3">
        <f>MIN((IFERROR($D95-SUM($E95:AF95),0)),(IFERROR(AG$4-SUM(AG$5:AG94),0)))</f>
        <v>0</v>
      </c>
      <c r="AI95" s="3">
        <f>MIN((IFERROR($D95-SUM($E95:AG95),0)),(IFERROR(AH$4-SUM(AH$5:AH94),0)))</f>
        <v>0</v>
      </c>
      <c r="AJ95" s="3">
        <f>MIN((IFERROR($D95-SUM($E95:AH95),0)),(IFERROR(AI$4-SUM(AI$5:AI94),0)))</f>
        <v>0</v>
      </c>
      <c r="AK95" s="3">
        <f>MIN((IFERROR($D95-SUM($E95:AI95),0)),(IFERROR(AJ$4-SUM(AJ$5:AJ94),0)))</f>
        <v>0</v>
      </c>
      <c r="AL95" s="3">
        <f>MIN((IFERROR($D95-SUM($E95:AJ95),0)),(IFERROR(AK$4-SUM(AK$5:AK94),0)))</f>
        <v>0</v>
      </c>
      <c r="AM95" s="3">
        <f>MIN((IFERROR($D95-SUM($E95:AK95),0)),(IFERROR(AL$4-SUM(AL$5:AL94),0)))</f>
        <v>0</v>
      </c>
      <c r="AN95" s="3">
        <f>MIN((IFERROR($D95-SUM($E95:AL95),0)),(IFERROR(AM$4-SUM(AM$5:AM94),0)))</f>
        <v>0</v>
      </c>
      <c r="AO95" s="3">
        <f>MIN((IFERROR($D95-SUM($E95:AM95),0)),(IFERROR(AN$4-SUM(AN$5:AN94),0)))</f>
        <v>0</v>
      </c>
      <c r="AP95" s="3">
        <f>MIN((IFERROR($D95-SUM($E95:AN95),0)),(IFERROR(AO$4-SUM(AO$5:AO94),0)))</f>
        <v>0</v>
      </c>
      <c r="AQ95" s="3">
        <f>MIN((IFERROR($D95-SUM($E95:AO95),0)),(IFERROR(AP$4-SUM(AP$5:AP94),0)))</f>
        <v>0</v>
      </c>
      <c r="AR95" s="3">
        <f>MIN((IFERROR($D95-SUM($E95:AP95),0)),(IFERROR(AQ$4-SUM(AQ$5:AQ94),0)))</f>
        <v>0</v>
      </c>
      <c r="AS95" s="3">
        <f>MIN((IFERROR($D95-SUM($E95:AQ95),0)),(IFERROR(AR$4-SUM(AR$5:AR94),0)))</f>
        <v>0</v>
      </c>
      <c r="AT95" s="3">
        <f>MIN((IFERROR($D95-SUM($E95:AR95),0)),(IFERROR(AS$4-SUM(AS$5:AS94),0)))</f>
        <v>0</v>
      </c>
      <c r="AU95" s="3">
        <f>MIN((IFERROR($D95-SUM($E95:AS95),0)),(IFERROR(AT$4-SUM(AT$5:AT94),0)))</f>
        <v>0</v>
      </c>
      <c r="AV95" s="3">
        <f>MIN((IFERROR($D95-SUM($E95:AT95),0)),(IFERROR(AU$4-SUM(AU$5:AU94),0)))</f>
        <v>0</v>
      </c>
      <c r="AW95" s="3">
        <f>MIN((IFERROR($D95-SUM($E95:AU95),0)),(IFERROR(AV$4-SUM(AV$5:AV94),0)))</f>
        <v>0</v>
      </c>
      <c r="AX95" s="3">
        <f>MIN((IFERROR($D95-SUM($E95:AV95),0)),(IFERROR(AW$4-SUM(AW$5:AW94),0)))</f>
        <v>0</v>
      </c>
      <c r="AY95" s="3">
        <f>MIN((IFERROR($D95-SUM($E95:AW95),0)),(IFERROR(AX$4-SUM(AX$5:AX94),0)))</f>
        <v>0</v>
      </c>
      <c r="AZ95" s="3">
        <f>MIN((IFERROR($D95-SUM($E95:AX95),0)),(IFERROR(AY$4-SUM(AY$5:AY94),0)))</f>
        <v>0</v>
      </c>
      <c r="BA95" s="3">
        <f>MIN((IFERROR($D95-SUM($E95:AY95),0)),(IFERROR(AZ$4-SUM(AZ$5:AZ94),0)))</f>
        <v>0</v>
      </c>
      <c r="BB95" s="3">
        <f>MIN((IFERROR($D95-SUM($E95:AZ95),0)),(IFERROR(BA$4-SUM(BA$5:BA94),0)))</f>
        <v>0</v>
      </c>
      <c r="BC95" s="3">
        <f>MIN((IFERROR($D95-SUM($E95:BA95),0)),(IFERROR(BB$4-SUM(BB$5:BB94),0)))</f>
        <v>0</v>
      </c>
      <c r="BD95" s="3">
        <f>MIN((IFERROR($D95-SUM($E95:BB95),0)),(IFERROR(BC$4-SUM(BC$5:BC94),0)))</f>
        <v>0</v>
      </c>
      <c r="BE95" s="3">
        <f>MIN((IFERROR($D95-SUM($E95:BC95),0)),(IFERROR(BD$4-SUM(BD$5:BD94),0)))</f>
        <v>0</v>
      </c>
      <c r="BF95" s="3">
        <f>MIN((IFERROR($D95-SUM($E95:BD95),0)),(IFERROR(BE$4-SUM(BE$5:BE94),0)))</f>
        <v>0</v>
      </c>
      <c r="BG95" s="3">
        <f>MIN((IFERROR($D95-SUM($E95:BE95),0)),(IFERROR(BF$4-SUM(BF$5:BF94),0)))</f>
        <v>0</v>
      </c>
      <c r="BH95" s="3">
        <f>MIN((IFERROR($D95-SUM($E95:BF95),0)),(IFERROR(BG$4-SUM(BG$5:BG94),0)))</f>
        <v>0</v>
      </c>
      <c r="BI95" s="3">
        <f>MIN((IFERROR($D95-SUM($E95:BG95),0)),(IFERROR(BH$4-SUM(BH$5:BH94),0)))</f>
        <v>0</v>
      </c>
      <c r="BJ95" s="3">
        <f>MIN((IFERROR($D95-SUM($E95:BH95),0)),(IFERROR(BI$4-SUM(BI$5:BI94),0)))</f>
        <v>0</v>
      </c>
      <c r="BK95" s="3">
        <f>MIN((IFERROR($D95-SUM($E95:BI95),0)),(IFERROR(BJ$4-SUM(BJ$5:BJ94),0)))</f>
        <v>0</v>
      </c>
      <c r="BL95" s="3">
        <f>MIN((IFERROR($D95-SUM($E95:BJ95),0)),(IFERROR(BK$4-SUM(BK$5:BK94),0)))</f>
        <v>0</v>
      </c>
      <c r="BM95" s="3">
        <f>MIN((IFERROR($D95-SUM($E95:BK95),0)),(IFERROR(BL$4-SUM(BL$5:BL94),0)))</f>
        <v>0</v>
      </c>
      <c r="BN95" s="3">
        <f>MIN((IFERROR($D95-SUM($E95:BL95),0)),(IFERROR(BM$4-SUM(BM$5:BM94),0)))</f>
        <v>0</v>
      </c>
      <c r="BO95" s="3">
        <f>MIN((IFERROR($D95-SUM($E95:BM95),0)),(IFERROR(BN$4-SUM(BN$5:BN94),0)))</f>
        <v>0</v>
      </c>
      <c r="BP95" s="3">
        <f>MIN((IFERROR($D95-SUM($E95:BN95),0)),(IFERROR(BO$4-SUM(BO$5:BO94),0)))</f>
        <v>0</v>
      </c>
      <c r="BQ95" s="3">
        <f>MIN((IFERROR($D95-SUM($E95:BO95),0)),(IFERROR(BP$4-SUM(BP$5:BP94),0)))</f>
        <v>0</v>
      </c>
      <c r="BR95" s="3">
        <f>MIN((IFERROR($D95-SUM($E95:BP95),0)),(IFERROR(BQ$4-SUM(BQ$5:BQ94),0)))</f>
        <v>0</v>
      </c>
      <c r="BS95" s="3">
        <f>MIN((IFERROR($D95-SUM($E95:BQ95),0)),(IFERROR(BR$4-SUM(BR$5:BR94),0)))</f>
        <v>0</v>
      </c>
      <c r="BT95" s="3">
        <f>MIN((IFERROR($D95-SUM($E95:BR95),0)),(IFERROR(BS$4-SUM(BS$5:BS94),0)))</f>
        <v>0</v>
      </c>
      <c r="BU95" s="3">
        <f>MIN((IFERROR($D95-SUM($E95:BS95),0)),(IFERROR(BT$4-SUM(BT$5:BT94),0)))</f>
        <v>0</v>
      </c>
      <c r="BV95" s="3">
        <f>MIN((IFERROR($D95-SUM($E95:BT95),0)),(IFERROR(BU$4-SUM(BU$5:BU94),0)))</f>
        <v>0</v>
      </c>
      <c r="BW95" s="3">
        <f>MIN((IFERROR($D95-SUM($E95:BU95),0)),(IFERROR(BV$4-SUM(BV$5:BV94),0)))</f>
        <v>0</v>
      </c>
      <c r="BX95" s="3">
        <f>MIN((IFERROR($D95-SUM($E95:BV95),0)),(IFERROR(BW$4-SUM(BW$5:BW94),0)))</f>
        <v>0</v>
      </c>
      <c r="BY95" s="3">
        <f>MIN((IFERROR($D95-SUM($E95:BW95),0)),(IFERROR(BX$4-SUM(BX$5:BX94),0)))</f>
        <v>0</v>
      </c>
      <c r="BZ95" s="3">
        <f>MIN((IFERROR($D95-SUM($E95:BX95),0)),(IFERROR(BY$4-SUM(BY$5:BY94),0)))</f>
        <v>0</v>
      </c>
      <c r="CA95" s="3">
        <f>MIN((IFERROR($D95-SUM($E95:BY95),0)),(IFERROR(BZ$4-SUM(BZ$5:BZ94),0)))</f>
        <v>0</v>
      </c>
      <c r="CB95" s="3">
        <f>MIN((IFERROR($D95-SUM($E95:BZ95),0)),(IFERROR(CA$4-SUM(CA$5:CA94),0)))</f>
        <v>0</v>
      </c>
      <c r="CC95" s="3">
        <f>MIN((IFERROR($D95-SUM($E95:CA95),0)),(IFERROR(CB$4-SUM(CB$5:CB94),0)))</f>
        <v>0</v>
      </c>
      <c r="CD95" s="3">
        <f>MIN((IFERROR($D95-SUM($E95:CB95),0)),(IFERROR(CC$4-SUM(CC$5:CC94),0)))</f>
        <v>0</v>
      </c>
      <c r="CE95" s="3">
        <f>MIN((IFERROR($D95-SUM($E95:CC95),0)),(IFERROR(CD$4-SUM(CD$5:CD94),0)))</f>
        <v>0</v>
      </c>
      <c r="CF95" s="3">
        <f>MIN((IFERROR($D95-SUM($E95:CD95),0)),(IFERROR(CE$4-SUM(CE$5:CE94),0)))</f>
        <v>0</v>
      </c>
      <c r="CG95" s="3">
        <f>MIN((IFERROR($D95-SUM($E95:CE95),0)),(IFERROR(CF$4-SUM(CF$5:CF94),0)))</f>
        <v>0</v>
      </c>
      <c r="CH95" s="3">
        <f>MIN((IFERROR($D95-SUM($E95:CF95),0)),(IFERROR(CG$4-SUM(CG$5:CG94),0)))</f>
        <v>0</v>
      </c>
      <c r="CI95" s="3">
        <f>MIN((IFERROR($D95-SUM($E95:CG95),0)),(IFERROR(CH$4-SUM(CH$5:CH94),0)))</f>
        <v>0</v>
      </c>
      <c r="CJ95" s="3">
        <f>MIN((IFERROR($D95-SUM($E95:CH95),0)),(IFERROR(CI$4-SUM(CI$5:CI94),0)))</f>
        <v>0</v>
      </c>
      <c r="CK95" s="3">
        <f>MIN((IFERROR($D95-SUM($E95:CI95),0)),(IFERROR(CJ$4-SUM(CJ$5:CJ94),0)))</f>
        <v>0</v>
      </c>
      <c r="CL95" s="3">
        <f>MIN((IFERROR($D95-SUM($E95:CJ95),0)),(IFERROR(CK$4-SUM(CK$5:CK94),0)))</f>
        <v>0</v>
      </c>
      <c r="CM95" s="3">
        <f>MIN((IFERROR($D95-SUM($E95:CK95),0)),(IFERROR(CL$4-SUM(CL$5:CL94),0)))</f>
        <v>0</v>
      </c>
      <c r="CN95" s="3">
        <f>MIN((IFERROR($D95-SUM($E95:CL95),0)),(IFERROR(CM$4-SUM(CM$5:CM94),0)))</f>
        <v>0</v>
      </c>
      <c r="CO95" s="3">
        <f>MIN((IFERROR($D95-SUM($E95:CM95),0)),(IFERROR(CN$4-SUM(CN$5:CN94),0)))</f>
        <v>0</v>
      </c>
      <c r="CP95" s="3">
        <f>MIN((IFERROR($D95-SUM($E95:CN95),0)),(IFERROR(CO$4-SUM(CO$5:CO94),0)))</f>
        <v>0</v>
      </c>
      <c r="CQ95" s="3">
        <f>MIN((IFERROR($D95-SUM($E95:CO95),0)),(IFERROR(CP$4-SUM(CP$5:CP94),0)))</f>
        <v>0</v>
      </c>
      <c r="CR95" s="3">
        <f>MIN((IFERROR($D95-SUM($E95:CP95),0)),(IFERROR(CQ$4-SUM(CQ$5:CQ94),0)))</f>
        <v>0</v>
      </c>
      <c r="CS95" s="3">
        <f>MIN((IFERROR($D95-SUM($E95:CQ95),0)),(IFERROR(CR$4-SUM(CR$5:CR94),0)))</f>
        <v>0</v>
      </c>
      <c r="CT95" s="3">
        <f>MIN((IFERROR($D95-SUM($E95:CR95),0)),(IFERROR(CS$4-SUM(CS$5:CS94),0)))</f>
        <v>0</v>
      </c>
      <c r="CU95" s="3">
        <f>MIN((IFERROR($D95-SUM($E95:CS95),0)),(IFERROR(CT$4-SUM(CT$5:CT94),0)))</f>
        <v>0</v>
      </c>
      <c r="CV95" s="3">
        <f>MIN((IFERROR($D95-SUM($E95:CT95),0)),(IFERROR(CU$4-SUM(CU$5:CU94),0)))</f>
        <v>0</v>
      </c>
      <c r="CW95" s="3">
        <f>MIN((IFERROR($D95-SUM($E95:CU95),0)),(IFERROR(CV$4-SUM(CV$5:CV94),0)))</f>
        <v>0</v>
      </c>
      <c r="CX95" s="3">
        <f>MIN((IFERROR($D95-SUM($E95:CV95),0)),(IFERROR(CW$4-SUM(CW$5:CW94),0)))</f>
        <v>0</v>
      </c>
      <c r="CY95" s="3">
        <f>MIN((IFERROR($D95-SUM($E95:CW95),0)),(IFERROR(CX$4-SUM(CX$5:CX94),0)))</f>
        <v>0</v>
      </c>
      <c r="CZ95" s="3">
        <f>MIN((IFERROR($D95-SUM($E95:CX95),0)),(IFERROR(CY$4-SUM(CY$5:CY94),0)))</f>
        <v>0</v>
      </c>
      <c r="DA95" s="3">
        <f>MIN((IFERROR($D95-SUM($E95:CY95),0)),(IFERROR(CZ$4-SUM(CZ$5:CZ94),0)))</f>
        <v>0</v>
      </c>
    </row>
    <row r="96" spans="1:105" x14ac:dyDescent="0.25">
      <c r="A96" s="2">
        <f>ROW()-ROW(FIFO[[#Headers],[Ind]])</f>
        <v>91</v>
      </c>
      <c r="B96" s="10" t="str">
        <f t="array" ref="B96">IFERROR(INDEX(Register[Batch],SMALL(IF(Register[IN Token]=Token,Register[Batch],""),FIFO[[#This Row],[Ind]])),"")</f>
        <v/>
      </c>
      <c r="C96" s="50" t="str">
        <f>IFERROR(VLOOKUP(FIFO[[#This Row],[Batch]],Register[],9),"")</f>
        <v/>
      </c>
      <c r="D96" s="11" t="str">
        <f>IF(FIFO[[#This Row],[Batch]]&lt;&gt;"",IFERROR(VLOOKUP(FIFO[[#This Row],[Batch]],Register[],5),""),"")</f>
        <v/>
      </c>
      <c r="F96" s="3">
        <f>MIN((IFERROR($D96-SUM($E96:E96),0)),(IFERROR(F$4-SUM(F$5:F95),0)))</f>
        <v>0</v>
      </c>
      <c r="G96" s="3">
        <f>MIN((IFERROR($D96-SUM($E96:F96),0)),(IFERROR(G$4-SUM(G$5:G95),0)))</f>
        <v>0</v>
      </c>
      <c r="H96" s="3">
        <f>MIN((IFERROR($D96-SUM($E96:G96),0)),(IFERROR(H$4-SUM(H$5:H95),0)))</f>
        <v>0</v>
      </c>
      <c r="I96" s="3">
        <f>MIN((IFERROR($D96-SUM($E96:H96),0)),(IFERROR(I$4-SUM(I$5:I95),0)))</f>
        <v>0</v>
      </c>
      <c r="J96" s="3">
        <f>MIN((IFERROR($D96-SUM($E96:I96),0)),(IFERROR(J$4-SUM(J$5:J95),0)))</f>
        <v>0</v>
      </c>
      <c r="K96" s="3">
        <f>MIN((IFERROR($D96-SUM($E96:J96),0)),(IFERROR(K$4-SUM(K$5:K95),0)))</f>
        <v>0</v>
      </c>
      <c r="L96" s="3">
        <f>MIN((IFERROR($D96-SUM($E96:K96),0)),(IFERROR(L$4-SUM(L$5:L95),0)))</f>
        <v>0</v>
      </c>
      <c r="M96" s="3">
        <f>MIN((IFERROR($D96-SUM($E96:L96),0)),(IFERROR(M$4-SUM(M$5:M95),0)))</f>
        <v>0</v>
      </c>
      <c r="N96" s="3">
        <f>MIN((IFERROR($D96-SUM($E96:L96),0)),(IFERROR(M$4-SUM(M$5:M95),0)))</f>
        <v>0</v>
      </c>
      <c r="O96" s="3">
        <f>MIN((IFERROR($D96-SUM($E96:M96),0)),(IFERROR(N$4-SUM(N$5:N95),0)))</f>
        <v>0</v>
      </c>
      <c r="P96" s="3">
        <f>MIN((IFERROR($D96-SUM($E96:N96),0)),(IFERROR(O$4-SUM(O$5:O95),0)))</f>
        <v>0</v>
      </c>
      <c r="Q96" s="3">
        <f>MIN((IFERROR($D96-SUM($E96:O96),0)),(IFERROR(P$4-SUM(P$5:P95),0)))</f>
        <v>0</v>
      </c>
      <c r="R96" s="3">
        <f>MIN((IFERROR($D96-SUM($E96:P96),0)),(IFERROR(Q$4-SUM(Q$5:Q95),0)))</f>
        <v>0</v>
      </c>
      <c r="S96" s="3">
        <f>MIN((IFERROR($D96-SUM($E96:Q96),0)),(IFERROR(R$4-SUM(R$5:R95),0)))</f>
        <v>0</v>
      </c>
      <c r="T96" s="3">
        <f>MIN((IFERROR($D96-SUM($E96:R96),0)),(IFERROR(S$4-SUM(S$5:S95),0)))</f>
        <v>0</v>
      </c>
      <c r="U96" s="3">
        <f>MIN((IFERROR($D96-SUM($E96:S96),0)),(IFERROR(T$4-SUM(T$5:T95),0)))</f>
        <v>0</v>
      </c>
      <c r="V96" s="3">
        <f>MIN((IFERROR($D96-SUM($E96:T96),0)),(IFERROR(U$4-SUM(U$5:U95),0)))</f>
        <v>0</v>
      </c>
      <c r="W96" s="3">
        <f>MIN((IFERROR($D96-SUM($E96:U96),0)),(IFERROR(V$4-SUM(V$5:V95),0)))</f>
        <v>0</v>
      </c>
      <c r="X96" s="3">
        <f>MIN((IFERROR($D96-SUM($E96:V96),0)),(IFERROR(W$4-SUM(W$5:W95),0)))</f>
        <v>0</v>
      </c>
      <c r="Y96" s="3">
        <f>MIN((IFERROR($D96-SUM($E96:W96),0)),(IFERROR(X$4-SUM(X$5:X95),0)))</f>
        <v>0</v>
      </c>
      <c r="Z96" s="3">
        <f>MIN((IFERROR($D96-SUM($E96:X96),0)),(IFERROR(Y$4-SUM(Y$5:Y95),0)))</f>
        <v>0</v>
      </c>
      <c r="AA96" s="3">
        <f>MIN((IFERROR($D96-SUM($E96:Y96),0)),(IFERROR(Z$4-SUM(Z$5:Z95),0)))</f>
        <v>0</v>
      </c>
      <c r="AB96" s="3">
        <f>MIN((IFERROR($D96-SUM($E96:Z96),0)),(IFERROR(AA$4-SUM(AA$5:AA95),0)))</f>
        <v>0</v>
      </c>
      <c r="AC96" s="3">
        <f>MIN((IFERROR($D96-SUM($E96:AA96),0)),(IFERROR(AB$4-SUM(AB$5:AB95),0)))</f>
        <v>0</v>
      </c>
      <c r="AD96" s="3">
        <f>MIN((IFERROR($D96-SUM($E96:AB96),0)),(IFERROR(AC$4-SUM(AC$5:AC95),0)))</f>
        <v>0</v>
      </c>
      <c r="AE96" s="3">
        <f>MIN((IFERROR($D96-SUM($E96:AC96),0)),(IFERROR(AD$4-SUM(AD$5:AD95),0)))</f>
        <v>0</v>
      </c>
      <c r="AF96" s="3">
        <f>MIN((IFERROR($D96-SUM($E96:AD96),0)),(IFERROR(AE$4-SUM(AE$5:AE95),0)))</f>
        <v>0</v>
      </c>
      <c r="AG96" s="3">
        <f>MIN((IFERROR($D96-SUM($E96:AE96),0)),(IFERROR(AF$4-SUM(AF$5:AF95),0)))</f>
        <v>0</v>
      </c>
      <c r="AH96" s="3">
        <f>MIN((IFERROR($D96-SUM($E96:AF96),0)),(IFERROR(AG$4-SUM(AG$5:AG95),0)))</f>
        <v>0</v>
      </c>
      <c r="AI96" s="3">
        <f>MIN((IFERROR($D96-SUM($E96:AG96),0)),(IFERROR(AH$4-SUM(AH$5:AH95),0)))</f>
        <v>0</v>
      </c>
      <c r="AJ96" s="3">
        <f>MIN((IFERROR($D96-SUM($E96:AH96),0)),(IFERROR(AI$4-SUM(AI$5:AI95),0)))</f>
        <v>0</v>
      </c>
      <c r="AK96" s="3">
        <f>MIN((IFERROR($D96-SUM($E96:AI96),0)),(IFERROR(AJ$4-SUM(AJ$5:AJ95),0)))</f>
        <v>0</v>
      </c>
      <c r="AL96" s="3">
        <f>MIN((IFERROR($D96-SUM($E96:AJ96),0)),(IFERROR(AK$4-SUM(AK$5:AK95),0)))</f>
        <v>0</v>
      </c>
      <c r="AM96" s="3">
        <f>MIN((IFERROR($D96-SUM($E96:AK96),0)),(IFERROR(AL$4-SUM(AL$5:AL95),0)))</f>
        <v>0</v>
      </c>
      <c r="AN96" s="3">
        <f>MIN((IFERROR($D96-SUM($E96:AL96),0)),(IFERROR(AM$4-SUM(AM$5:AM95),0)))</f>
        <v>0</v>
      </c>
      <c r="AO96" s="3">
        <f>MIN((IFERROR($D96-SUM($E96:AM96),0)),(IFERROR(AN$4-SUM(AN$5:AN95),0)))</f>
        <v>0</v>
      </c>
      <c r="AP96" s="3">
        <f>MIN((IFERROR($D96-SUM($E96:AN96),0)),(IFERROR(AO$4-SUM(AO$5:AO95),0)))</f>
        <v>0</v>
      </c>
      <c r="AQ96" s="3">
        <f>MIN((IFERROR($D96-SUM($E96:AO96),0)),(IFERROR(AP$4-SUM(AP$5:AP95),0)))</f>
        <v>0</v>
      </c>
      <c r="AR96" s="3">
        <f>MIN((IFERROR($D96-SUM($E96:AP96),0)),(IFERROR(AQ$4-SUM(AQ$5:AQ95),0)))</f>
        <v>0</v>
      </c>
      <c r="AS96" s="3">
        <f>MIN((IFERROR($D96-SUM($E96:AQ96),0)),(IFERROR(AR$4-SUM(AR$5:AR95),0)))</f>
        <v>0</v>
      </c>
      <c r="AT96" s="3">
        <f>MIN((IFERROR($D96-SUM($E96:AR96),0)),(IFERROR(AS$4-SUM(AS$5:AS95),0)))</f>
        <v>0</v>
      </c>
      <c r="AU96" s="3">
        <f>MIN((IFERROR($D96-SUM($E96:AS96),0)),(IFERROR(AT$4-SUM(AT$5:AT95),0)))</f>
        <v>0</v>
      </c>
      <c r="AV96" s="3">
        <f>MIN((IFERROR($D96-SUM($E96:AT96),0)),(IFERROR(AU$4-SUM(AU$5:AU95),0)))</f>
        <v>0</v>
      </c>
      <c r="AW96" s="3">
        <f>MIN((IFERROR($D96-SUM($E96:AU96),0)),(IFERROR(AV$4-SUM(AV$5:AV95),0)))</f>
        <v>0</v>
      </c>
      <c r="AX96" s="3">
        <f>MIN((IFERROR($D96-SUM($E96:AV96),0)),(IFERROR(AW$4-SUM(AW$5:AW95),0)))</f>
        <v>0</v>
      </c>
      <c r="AY96" s="3">
        <f>MIN((IFERROR($D96-SUM($E96:AW96),0)),(IFERROR(AX$4-SUM(AX$5:AX95),0)))</f>
        <v>0</v>
      </c>
      <c r="AZ96" s="3">
        <f>MIN((IFERROR($D96-SUM($E96:AX96),0)),(IFERROR(AY$4-SUM(AY$5:AY95),0)))</f>
        <v>0</v>
      </c>
      <c r="BA96" s="3">
        <f>MIN((IFERROR($D96-SUM($E96:AY96),0)),(IFERROR(AZ$4-SUM(AZ$5:AZ95),0)))</f>
        <v>0</v>
      </c>
      <c r="BB96" s="3">
        <f>MIN((IFERROR($D96-SUM($E96:AZ96),0)),(IFERROR(BA$4-SUM(BA$5:BA95),0)))</f>
        <v>0</v>
      </c>
      <c r="BC96" s="3">
        <f>MIN((IFERROR($D96-SUM($E96:BA96),0)),(IFERROR(BB$4-SUM(BB$5:BB95),0)))</f>
        <v>0</v>
      </c>
      <c r="BD96" s="3">
        <f>MIN((IFERROR($D96-SUM($E96:BB96),0)),(IFERROR(BC$4-SUM(BC$5:BC95),0)))</f>
        <v>0</v>
      </c>
      <c r="BE96" s="3">
        <f>MIN((IFERROR($D96-SUM($E96:BC96),0)),(IFERROR(BD$4-SUM(BD$5:BD95),0)))</f>
        <v>0</v>
      </c>
      <c r="BF96" s="3">
        <f>MIN((IFERROR($D96-SUM($E96:BD96),0)),(IFERROR(BE$4-SUM(BE$5:BE95),0)))</f>
        <v>0</v>
      </c>
      <c r="BG96" s="3">
        <f>MIN((IFERROR($D96-SUM($E96:BE96),0)),(IFERROR(BF$4-SUM(BF$5:BF95),0)))</f>
        <v>0</v>
      </c>
      <c r="BH96" s="3">
        <f>MIN((IFERROR($D96-SUM($E96:BF96),0)),(IFERROR(BG$4-SUM(BG$5:BG95),0)))</f>
        <v>0</v>
      </c>
      <c r="BI96" s="3">
        <f>MIN((IFERROR($D96-SUM($E96:BG96),0)),(IFERROR(BH$4-SUM(BH$5:BH95),0)))</f>
        <v>0</v>
      </c>
      <c r="BJ96" s="3">
        <f>MIN((IFERROR($D96-SUM($E96:BH96),0)),(IFERROR(BI$4-SUM(BI$5:BI95),0)))</f>
        <v>0</v>
      </c>
      <c r="BK96" s="3">
        <f>MIN((IFERROR($D96-SUM($E96:BI96),0)),(IFERROR(BJ$4-SUM(BJ$5:BJ95),0)))</f>
        <v>0</v>
      </c>
      <c r="BL96" s="3">
        <f>MIN((IFERROR($D96-SUM($E96:BJ96),0)),(IFERROR(BK$4-SUM(BK$5:BK95),0)))</f>
        <v>0</v>
      </c>
      <c r="BM96" s="3">
        <f>MIN((IFERROR($D96-SUM($E96:BK96),0)),(IFERROR(BL$4-SUM(BL$5:BL95),0)))</f>
        <v>0</v>
      </c>
      <c r="BN96" s="3">
        <f>MIN((IFERROR($D96-SUM($E96:BL96),0)),(IFERROR(BM$4-SUM(BM$5:BM95),0)))</f>
        <v>0</v>
      </c>
      <c r="BO96" s="3">
        <f>MIN((IFERROR($D96-SUM($E96:BM96),0)),(IFERROR(BN$4-SUM(BN$5:BN95),0)))</f>
        <v>0</v>
      </c>
      <c r="BP96" s="3">
        <f>MIN((IFERROR($D96-SUM($E96:BN96),0)),(IFERROR(BO$4-SUM(BO$5:BO95),0)))</f>
        <v>0</v>
      </c>
      <c r="BQ96" s="3">
        <f>MIN((IFERROR($D96-SUM($E96:BO96),0)),(IFERROR(BP$4-SUM(BP$5:BP95),0)))</f>
        <v>0</v>
      </c>
      <c r="BR96" s="3">
        <f>MIN((IFERROR($D96-SUM($E96:BP96),0)),(IFERROR(BQ$4-SUM(BQ$5:BQ95),0)))</f>
        <v>0</v>
      </c>
      <c r="BS96" s="3">
        <f>MIN((IFERROR($D96-SUM($E96:BQ96),0)),(IFERROR(BR$4-SUM(BR$5:BR95),0)))</f>
        <v>0</v>
      </c>
      <c r="BT96" s="3">
        <f>MIN((IFERROR($D96-SUM($E96:BR96),0)),(IFERROR(BS$4-SUM(BS$5:BS95),0)))</f>
        <v>0</v>
      </c>
      <c r="BU96" s="3">
        <f>MIN((IFERROR($D96-SUM($E96:BS96),0)),(IFERROR(BT$4-SUM(BT$5:BT95),0)))</f>
        <v>0</v>
      </c>
      <c r="BV96" s="3">
        <f>MIN((IFERROR($D96-SUM($E96:BT96),0)),(IFERROR(BU$4-SUM(BU$5:BU95),0)))</f>
        <v>0</v>
      </c>
      <c r="BW96" s="3">
        <f>MIN((IFERROR($D96-SUM($E96:BU96),0)),(IFERROR(BV$4-SUM(BV$5:BV95),0)))</f>
        <v>0</v>
      </c>
      <c r="BX96" s="3">
        <f>MIN((IFERROR($D96-SUM($E96:BV96),0)),(IFERROR(BW$4-SUM(BW$5:BW95),0)))</f>
        <v>0</v>
      </c>
      <c r="BY96" s="3">
        <f>MIN((IFERROR($D96-SUM($E96:BW96),0)),(IFERROR(BX$4-SUM(BX$5:BX95),0)))</f>
        <v>0</v>
      </c>
      <c r="BZ96" s="3">
        <f>MIN((IFERROR($D96-SUM($E96:BX96),0)),(IFERROR(BY$4-SUM(BY$5:BY95),0)))</f>
        <v>0</v>
      </c>
      <c r="CA96" s="3">
        <f>MIN((IFERROR($D96-SUM($E96:BY96),0)),(IFERROR(BZ$4-SUM(BZ$5:BZ95),0)))</f>
        <v>0</v>
      </c>
      <c r="CB96" s="3">
        <f>MIN((IFERROR($D96-SUM($E96:BZ96),0)),(IFERROR(CA$4-SUM(CA$5:CA95),0)))</f>
        <v>0</v>
      </c>
      <c r="CC96" s="3">
        <f>MIN((IFERROR($D96-SUM($E96:CA96),0)),(IFERROR(CB$4-SUM(CB$5:CB95),0)))</f>
        <v>0</v>
      </c>
      <c r="CD96" s="3">
        <f>MIN((IFERROR($D96-SUM($E96:CB96),0)),(IFERROR(CC$4-SUM(CC$5:CC95),0)))</f>
        <v>0</v>
      </c>
      <c r="CE96" s="3">
        <f>MIN((IFERROR($D96-SUM($E96:CC96),0)),(IFERROR(CD$4-SUM(CD$5:CD95),0)))</f>
        <v>0</v>
      </c>
      <c r="CF96" s="3">
        <f>MIN((IFERROR($D96-SUM($E96:CD96),0)),(IFERROR(CE$4-SUM(CE$5:CE95),0)))</f>
        <v>0</v>
      </c>
      <c r="CG96" s="3">
        <f>MIN((IFERROR($D96-SUM($E96:CE96),0)),(IFERROR(CF$4-SUM(CF$5:CF95),0)))</f>
        <v>0</v>
      </c>
      <c r="CH96" s="3">
        <f>MIN((IFERROR($D96-SUM($E96:CF96),0)),(IFERROR(CG$4-SUM(CG$5:CG95),0)))</f>
        <v>0</v>
      </c>
      <c r="CI96" s="3">
        <f>MIN((IFERROR($D96-SUM($E96:CG96),0)),(IFERROR(CH$4-SUM(CH$5:CH95),0)))</f>
        <v>0</v>
      </c>
      <c r="CJ96" s="3">
        <f>MIN((IFERROR($D96-SUM($E96:CH96),0)),(IFERROR(CI$4-SUM(CI$5:CI95),0)))</f>
        <v>0</v>
      </c>
      <c r="CK96" s="3">
        <f>MIN((IFERROR($D96-SUM($E96:CI96),0)),(IFERROR(CJ$4-SUM(CJ$5:CJ95),0)))</f>
        <v>0</v>
      </c>
      <c r="CL96" s="3">
        <f>MIN((IFERROR($D96-SUM($E96:CJ96),0)),(IFERROR(CK$4-SUM(CK$5:CK95),0)))</f>
        <v>0</v>
      </c>
      <c r="CM96" s="3">
        <f>MIN((IFERROR($D96-SUM($E96:CK96),0)),(IFERROR(CL$4-SUM(CL$5:CL95),0)))</f>
        <v>0</v>
      </c>
      <c r="CN96" s="3">
        <f>MIN((IFERROR($D96-SUM($E96:CL96),0)),(IFERROR(CM$4-SUM(CM$5:CM95),0)))</f>
        <v>0</v>
      </c>
      <c r="CO96" s="3">
        <f>MIN((IFERROR($D96-SUM($E96:CM96),0)),(IFERROR(CN$4-SUM(CN$5:CN95),0)))</f>
        <v>0</v>
      </c>
      <c r="CP96" s="3">
        <f>MIN((IFERROR($D96-SUM($E96:CN96),0)),(IFERROR(CO$4-SUM(CO$5:CO95),0)))</f>
        <v>0</v>
      </c>
      <c r="CQ96" s="3">
        <f>MIN((IFERROR($D96-SUM($E96:CO96),0)),(IFERROR(CP$4-SUM(CP$5:CP95),0)))</f>
        <v>0</v>
      </c>
      <c r="CR96" s="3">
        <f>MIN((IFERROR($D96-SUM($E96:CP96),0)),(IFERROR(CQ$4-SUM(CQ$5:CQ95),0)))</f>
        <v>0</v>
      </c>
      <c r="CS96" s="3">
        <f>MIN((IFERROR($D96-SUM($E96:CQ96),0)),(IFERROR(CR$4-SUM(CR$5:CR95),0)))</f>
        <v>0</v>
      </c>
      <c r="CT96" s="3">
        <f>MIN((IFERROR($D96-SUM($E96:CR96),0)),(IFERROR(CS$4-SUM(CS$5:CS95),0)))</f>
        <v>0</v>
      </c>
      <c r="CU96" s="3">
        <f>MIN((IFERROR($D96-SUM($E96:CS96),0)),(IFERROR(CT$4-SUM(CT$5:CT95),0)))</f>
        <v>0</v>
      </c>
      <c r="CV96" s="3">
        <f>MIN((IFERROR($D96-SUM($E96:CT96),0)),(IFERROR(CU$4-SUM(CU$5:CU95),0)))</f>
        <v>0</v>
      </c>
      <c r="CW96" s="3">
        <f>MIN((IFERROR($D96-SUM($E96:CU96),0)),(IFERROR(CV$4-SUM(CV$5:CV95),0)))</f>
        <v>0</v>
      </c>
      <c r="CX96" s="3">
        <f>MIN((IFERROR($D96-SUM($E96:CV96),0)),(IFERROR(CW$4-SUM(CW$5:CW95),0)))</f>
        <v>0</v>
      </c>
      <c r="CY96" s="3">
        <f>MIN((IFERROR($D96-SUM($E96:CW96),0)),(IFERROR(CX$4-SUM(CX$5:CX95),0)))</f>
        <v>0</v>
      </c>
      <c r="CZ96" s="3">
        <f>MIN((IFERROR($D96-SUM($E96:CX96),0)),(IFERROR(CY$4-SUM(CY$5:CY95),0)))</f>
        <v>0</v>
      </c>
      <c r="DA96" s="3">
        <f>MIN((IFERROR($D96-SUM($E96:CY96),0)),(IFERROR(CZ$4-SUM(CZ$5:CZ95),0)))</f>
        <v>0</v>
      </c>
    </row>
    <row r="97" spans="1:105" x14ac:dyDescent="0.25">
      <c r="A97" s="2">
        <f>ROW()-ROW(FIFO[[#Headers],[Ind]])</f>
        <v>92</v>
      </c>
      <c r="B97" s="10" t="str">
        <f t="array" ref="B97">IFERROR(INDEX(Register[Batch],SMALL(IF(Register[IN Token]=Token,Register[Batch],""),FIFO[[#This Row],[Ind]])),"")</f>
        <v/>
      </c>
      <c r="C97" s="50" t="str">
        <f>IFERROR(VLOOKUP(FIFO[[#This Row],[Batch]],Register[],9),"")</f>
        <v/>
      </c>
      <c r="D97" s="11" t="str">
        <f>IF(FIFO[[#This Row],[Batch]]&lt;&gt;"",IFERROR(VLOOKUP(FIFO[[#This Row],[Batch]],Register[],5),""),"")</f>
        <v/>
      </c>
      <c r="F97" s="3">
        <f>MIN((IFERROR($D97-SUM($E97:E97),0)),(IFERROR(F$4-SUM(F$5:F96),0)))</f>
        <v>0</v>
      </c>
      <c r="G97" s="3">
        <f>MIN((IFERROR($D97-SUM($E97:F97),0)),(IFERROR(G$4-SUM(G$5:G96),0)))</f>
        <v>0</v>
      </c>
      <c r="H97" s="3">
        <f>MIN((IFERROR($D97-SUM($E97:G97),0)),(IFERROR(H$4-SUM(H$5:H96),0)))</f>
        <v>0</v>
      </c>
      <c r="I97" s="3">
        <f>MIN((IFERROR($D97-SUM($E97:H97),0)),(IFERROR(I$4-SUM(I$5:I96),0)))</f>
        <v>0</v>
      </c>
      <c r="J97" s="3">
        <f>MIN((IFERROR($D97-SUM($E97:I97),0)),(IFERROR(J$4-SUM(J$5:J96),0)))</f>
        <v>0</v>
      </c>
      <c r="K97" s="3">
        <f>MIN((IFERROR($D97-SUM($E97:J97),0)),(IFERROR(K$4-SUM(K$5:K96),0)))</f>
        <v>0</v>
      </c>
      <c r="L97" s="3">
        <f>MIN((IFERROR($D97-SUM($E97:K97),0)),(IFERROR(L$4-SUM(L$5:L96),0)))</f>
        <v>0</v>
      </c>
      <c r="M97" s="3">
        <f>MIN((IFERROR($D97-SUM($E97:L97),0)),(IFERROR(M$4-SUM(M$5:M96),0)))</f>
        <v>0</v>
      </c>
      <c r="N97" s="3">
        <f>MIN((IFERROR($D97-SUM($E97:L97),0)),(IFERROR(M$4-SUM(M$5:M96),0)))</f>
        <v>0</v>
      </c>
      <c r="O97" s="3">
        <f>MIN((IFERROR($D97-SUM($E97:M97),0)),(IFERROR(N$4-SUM(N$5:N96),0)))</f>
        <v>0</v>
      </c>
      <c r="P97" s="3">
        <f>MIN((IFERROR($D97-SUM($E97:N97),0)),(IFERROR(O$4-SUM(O$5:O96),0)))</f>
        <v>0</v>
      </c>
      <c r="Q97" s="3">
        <f>MIN((IFERROR($D97-SUM($E97:O97),0)),(IFERROR(P$4-SUM(P$5:P96),0)))</f>
        <v>0</v>
      </c>
      <c r="R97" s="3">
        <f>MIN((IFERROR($D97-SUM($E97:P97),0)),(IFERROR(Q$4-SUM(Q$5:Q96),0)))</f>
        <v>0</v>
      </c>
      <c r="S97" s="3">
        <f>MIN((IFERROR($D97-SUM($E97:Q97),0)),(IFERROR(R$4-SUM(R$5:R96),0)))</f>
        <v>0</v>
      </c>
      <c r="T97" s="3">
        <f>MIN((IFERROR($D97-SUM($E97:R97),0)),(IFERROR(S$4-SUM(S$5:S96),0)))</f>
        <v>0</v>
      </c>
      <c r="U97" s="3">
        <f>MIN((IFERROR($D97-SUM($E97:S97),0)),(IFERROR(T$4-SUM(T$5:T96),0)))</f>
        <v>0</v>
      </c>
      <c r="V97" s="3">
        <f>MIN((IFERROR($D97-SUM($E97:T97),0)),(IFERROR(U$4-SUM(U$5:U96),0)))</f>
        <v>0</v>
      </c>
      <c r="W97" s="3">
        <f>MIN((IFERROR($D97-SUM($E97:U97),0)),(IFERROR(V$4-SUM(V$5:V96),0)))</f>
        <v>0</v>
      </c>
      <c r="X97" s="3">
        <f>MIN((IFERROR($D97-SUM($E97:V97),0)),(IFERROR(W$4-SUM(W$5:W96),0)))</f>
        <v>0</v>
      </c>
      <c r="Y97" s="3">
        <f>MIN((IFERROR($D97-SUM($E97:W97),0)),(IFERROR(X$4-SUM(X$5:X96),0)))</f>
        <v>0</v>
      </c>
      <c r="Z97" s="3">
        <f>MIN((IFERROR($D97-SUM($E97:X97),0)),(IFERROR(Y$4-SUM(Y$5:Y96),0)))</f>
        <v>0</v>
      </c>
      <c r="AA97" s="3">
        <f>MIN((IFERROR($D97-SUM($E97:Y97),0)),(IFERROR(Z$4-SUM(Z$5:Z96),0)))</f>
        <v>0</v>
      </c>
      <c r="AB97" s="3">
        <f>MIN((IFERROR($D97-SUM($E97:Z97),0)),(IFERROR(AA$4-SUM(AA$5:AA96),0)))</f>
        <v>0</v>
      </c>
      <c r="AC97" s="3">
        <f>MIN((IFERROR($D97-SUM($E97:AA97),0)),(IFERROR(AB$4-SUM(AB$5:AB96),0)))</f>
        <v>0</v>
      </c>
      <c r="AD97" s="3">
        <f>MIN((IFERROR($D97-SUM($E97:AB97),0)),(IFERROR(AC$4-SUM(AC$5:AC96),0)))</f>
        <v>0</v>
      </c>
      <c r="AE97" s="3">
        <f>MIN((IFERROR($D97-SUM($E97:AC97),0)),(IFERROR(AD$4-SUM(AD$5:AD96),0)))</f>
        <v>0</v>
      </c>
      <c r="AF97" s="3">
        <f>MIN((IFERROR($D97-SUM($E97:AD97),0)),(IFERROR(AE$4-SUM(AE$5:AE96),0)))</f>
        <v>0</v>
      </c>
      <c r="AG97" s="3">
        <f>MIN((IFERROR($D97-SUM($E97:AE97),0)),(IFERROR(AF$4-SUM(AF$5:AF96),0)))</f>
        <v>0</v>
      </c>
      <c r="AH97" s="3">
        <f>MIN((IFERROR($D97-SUM($E97:AF97),0)),(IFERROR(AG$4-SUM(AG$5:AG96),0)))</f>
        <v>0</v>
      </c>
      <c r="AI97" s="3">
        <f>MIN((IFERROR($D97-SUM($E97:AG97),0)),(IFERROR(AH$4-SUM(AH$5:AH96),0)))</f>
        <v>0</v>
      </c>
      <c r="AJ97" s="3">
        <f>MIN((IFERROR($D97-SUM($E97:AH97),0)),(IFERROR(AI$4-SUM(AI$5:AI96),0)))</f>
        <v>0</v>
      </c>
      <c r="AK97" s="3">
        <f>MIN((IFERROR($D97-SUM($E97:AI97),0)),(IFERROR(AJ$4-SUM(AJ$5:AJ96),0)))</f>
        <v>0</v>
      </c>
      <c r="AL97" s="3">
        <f>MIN((IFERROR($D97-SUM($E97:AJ97),0)),(IFERROR(AK$4-SUM(AK$5:AK96),0)))</f>
        <v>0</v>
      </c>
      <c r="AM97" s="3">
        <f>MIN((IFERROR($D97-SUM($E97:AK97),0)),(IFERROR(AL$4-SUM(AL$5:AL96),0)))</f>
        <v>0</v>
      </c>
      <c r="AN97" s="3">
        <f>MIN((IFERROR($D97-SUM($E97:AL97),0)),(IFERROR(AM$4-SUM(AM$5:AM96),0)))</f>
        <v>0</v>
      </c>
      <c r="AO97" s="3">
        <f>MIN((IFERROR($D97-SUM($E97:AM97),0)),(IFERROR(AN$4-SUM(AN$5:AN96),0)))</f>
        <v>0</v>
      </c>
      <c r="AP97" s="3">
        <f>MIN((IFERROR($D97-SUM($E97:AN97),0)),(IFERROR(AO$4-SUM(AO$5:AO96),0)))</f>
        <v>0</v>
      </c>
      <c r="AQ97" s="3">
        <f>MIN((IFERROR($D97-SUM($E97:AO97),0)),(IFERROR(AP$4-SUM(AP$5:AP96),0)))</f>
        <v>0</v>
      </c>
      <c r="AR97" s="3">
        <f>MIN((IFERROR($D97-SUM($E97:AP97),0)),(IFERROR(AQ$4-SUM(AQ$5:AQ96),0)))</f>
        <v>0</v>
      </c>
      <c r="AS97" s="3">
        <f>MIN((IFERROR($D97-SUM($E97:AQ97),0)),(IFERROR(AR$4-SUM(AR$5:AR96),0)))</f>
        <v>0</v>
      </c>
      <c r="AT97" s="3">
        <f>MIN((IFERROR($D97-SUM($E97:AR97),0)),(IFERROR(AS$4-SUM(AS$5:AS96),0)))</f>
        <v>0</v>
      </c>
      <c r="AU97" s="3">
        <f>MIN((IFERROR($D97-SUM($E97:AS97),0)),(IFERROR(AT$4-SUM(AT$5:AT96),0)))</f>
        <v>0</v>
      </c>
      <c r="AV97" s="3">
        <f>MIN((IFERROR($D97-SUM($E97:AT97),0)),(IFERROR(AU$4-SUM(AU$5:AU96),0)))</f>
        <v>0</v>
      </c>
      <c r="AW97" s="3">
        <f>MIN((IFERROR($D97-SUM($E97:AU97),0)),(IFERROR(AV$4-SUM(AV$5:AV96),0)))</f>
        <v>0</v>
      </c>
      <c r="AX97" s="3">
        <f>MIN((IFERROR($D97-SUM($E97:AV97),0)),(IFERROR(AW$4-SUM(AW$5:AW96),0)))</f>
        <v>0</v>
      </c>
      <c r="AY97" s="3">
        <f>MIN((IFERROR($D97-SUM($E97:AW97),0)),(IFERROR(AX$4-SUM(AX$5:AX96),0)))</f>
        <v>0</v>
      </c>
      <c r="AZ97" s="3">
        <f>MIN((IFERROR($D97-SUM($E97:AX97),0)),(IFERROR(AY$4-SUM(AY$5:AY96),0)))</f>
        <v>0</v>
      </c>
      <c r="BA97" s="3">
        <f>MIN((IFERROR($D97-SUM($E97:AY97),0)),(IFERROR(AZ$4-SUM(AZ$5:AZ96),0)))</f>
        <v>0</v>
      </c>
      <c r="BB97" s="3">
        <f>MIN((IFERROR($D97-SUM($E97:AZ97),0)),(IFERROR(BA$4-SUM(BA$5:BA96),0)))</f>
        <v>0</v>
      </c>
      <c r="BC97" s="3">
        <f>MIN((IFERROR($D97-SUM($E97:BA97),0)),(IFERROR(BB$4-SUM(BB$5:BB96),0)))</f>
        <v>0</v>
      </c>
      <c r="BD97" s="3">
        <f>MIN((IFERROR($D97-SUM($E97:BB97),0)),(IFERROR(BC$4-SUM(BC$5:BC96),0)))</f>
        <v>0</v>
      </c>
      <c r="BE97" s="3">
        <f>MIN((IFERROR($D97-SUM($E97:BC97),0)),(IFERROR(BD$4-SUM(BD$5:BD96),0)))</f>
        <v>0</v>
      </c>
      <c r="BF97" s="3">
        <f>MIN((IFERROR($D97-SUM($E97:BD97),0)),(IFERROR(BE$4-SUM(BE$5:BE96),0)))</f>
        <v>0</v>
      </c>
      <c r="BG97" s="3">
        <f>MIN((IFERROR($D97-SUM($E97:BE97),0)),(IFERROR(BF$4-SUM(BF$5:BF96),0)))</f>
        <v>0</v>
      </c>
      <c r="BH97" s="3">
        <f>MIN((IFERROR($D97-SUM($E97:BF97),0)),(IFERROR(BG$4-SUM(BG$5:BG96),0)))</f>
        <v>0</v>
      </c>
      <c r="BI97" s="3">
        <f>MIN((IFERROR($D97-SUM($E97:BG97),0)),(IFERROR(BH$4-SUM(BH$5:BH96),0)))</f>
        <v>0</v>
      </c>
      <c r="BJ97" s="3">
        <f>MIN((IFERROR($D97-SUM($E97:BH97),0)),(IFERROR(BI$4-SUM(BI$5:BI96),0)))</f>
        <v>0</v>
      </c>
      <c r="BK97" s="3">
        <f>MIN((IFERROR($D97-SUM($E97:BI97),0)),(IFERROR(BJ$4-SUM(BJ$5:BJ96),0)))</f>
        <v>0</v>
      </c>
      <c r="BL97" s="3">
        <f>MIN((IFERROR($D97-SUM($E97:BJ97),0)),(IFERROR(BK$4-SUM(BK$5:BK96),0)))</f>
        <v>0</v>
      </c>
      <c r="BM97" s="3">
        <f>MIN((IFERROR($D97-SUM($E97:BK97),0)),(IFERROR(BL$4-SUM(BL$5:BL96),0)))</f>
        <v>0</v>
      </c>
      <c r="BN97" s="3">
        <f>MIN((IFERROR($D97-SUM($E97:BL97),0)),(IFERROR(BM$4-SUM(BM$5:BM96),0)))</f>
        <v>0</v>
      </c>
      <c r="BO97" s="3">
        <f>MIN((IFERROR($D97-SUM($E97:BM97),0)),(IFERROR(BN$4-SUM(BN$5:BN96),0)))</f>
        <v>0</v>
      </c>
      <c r="BP97" s="3">
        <f>MIN((IFERROR($D97-SUM($E97:BN97),0)),(IFERROR(BO$4-SUM(BO$5:BO96),0)))</f>
        <v>0</v>
      </c>
      <c r="BQ97" s="3">
        <f>MIN((IFERROR($D97-SUM($E97:BO97),0)),(IFERROR(BP$4-SUM(BP$5:BP96),0)))</f>
        <v>0</v>
      </c>
      <c r="BR97" s="3">
        <f>MIN((IFERROR($D97-SUM($E97:BP97),0)),(IFERROR(BQ$4-SUM(BQ$5:BQ96),0)))</f>
        <v>0</v>
      </c>
      <c r="BS97" s="3">
        <f>MIN((IFERROR($D97-SUM($E97:BQ97),0)),(IFERROR(BR$4-SUM(BR$5:BR96),0)))</f>
        <v>0</v>
      </c>
      <c r="BT97" s="3">
        <f>MIN((IFERROR($D97-SUM($E97:BR97),0)),(IFERROR(BS$4-SUM(BS$5:BS96),0)))</f>
        <v>0</v>
      </c>
      <c r="BU97" s="3">
        <f>MIN((IFERROR($D97-SUM($E97:BS97),0)),(IFERROR(BT$4-SUM(BT$5:BT96),0)))</f>
        <v>0</v>
      </c>
      <c r="BV97" s="3">
        <f>MIN((IFERROR($D97-SUM($E97:BT97),0)),(IFERROR(BU$4-SUM(BU$5:BU96),0)))</f>
        <v>0</v>
      </c>
      <c r="BW97" s="3">
        <f>MIN((IFERROR($D97-SUM($E97:BU97),0)),(IFERROR(BV$4-SUM(BV$5:BV96),0)))</f>
        <v>0</v>
      </c>
      <c r="BX97" s="3">
        <f>MIN((IFERROR($D97-SUM($E97:BV97),0)),(IFERROR(BW$4-SUM(BW$5:BW96),0)))</f>
        <v>0</v>
      </c>
      <c r="BY97" s="3">
        <f>MIN((IFERROR($D97-SUM($E97:BW97),0)),(IFERROR(BX$4-SUM(BX$5:BX96),0)))</f>
        <v>0</v>
      </c>
      <c r="BZ97" s="3">
        <f>MIN((IFERROR($D97-SUM($E97:BX97),0)),(IFERROR(BY$4-SUM(BY$5:BY96),0)))</f>
        <v>0</v>
      </c>
      <c r="CA97" s="3">
        <f>MIN((IFERROR($D97-SUM($E97:BY97),0)),(IFERROR(BZ$4-SUM(BZ$5:BZ96),0)))</f>
        <v>0</v>
      </c>
      <c r="CB97" s="3">
        <f>MIN((IFERROR($D97-SUM($E97:BZ97),0)),(IFERROR(CA$4-SUM(CA$5:CA96),0)))</f>
        <v>0</v>
      </c>
      <c r="CC97" s="3">
        <f>MIN((IFERROR($D97-SUM($E97:CA97),0)),(IFERROR(CB$4-SUM(CB$5:CB96),0)))</f>
        <v>0</v>
      </c>
      <c r="CD97" s="3">
        <f>MIN((IFERROR($D97-SUM($E97:CB97),0)),(IFERROR(CC$4-SUM(CC$5:CC96),0)))</f>
        <v>0</v>
      </c>
      <c r="CE97" s="3">
        <f>MIN((IFERROR($D97-SUM($E97:CC97),0)),(IFERROR(CD$4-SUM(CD$5:CD96),0)))</f>
        <v>0</v>
      </c>
      <c r="CF97" s="3">
        <f>MIN((IFERROR($D97-SUM($E97:CD97),0)),(IFERROR(CE$4-SUM(CE$5:CE96),0)))</f>
        <v>0</v>
      </c>
      <c r="CG97" s="3">
        <f>MIN((IFERROR($D97-SUM($E97:CE97),0)),(IFERROR(CF$4-SUM(CF$5:CF96),0)))</f>
        <v>0</v>
      </c>
      <c r="CH97" s="3">
        <f>MIN((IFERROR($D97-SUM($E97:CF97),0)),(IFERROR(CG$4-SUM(CG$5:CG96),0)))</f>
        <v>0</v>
      </c>
      <c r="CI97" s="3">
        <f>MIN((IFERROR($D97-SUM($E97:CG97),0)),(IFERROR(CH$4-SUM(CH$5:CH96),0)))</f>
        <v>0</v>
      </c>
      <c r="CJ97" s="3">
        <f>MIN((IFERROR($D97-SUM($E97:CH97),0)),(IFERROR(CI$4-SUM(CI$5:CI96),0)))</f>
        <v>0</v>
      </c>
      <c r="CK97" s="3">
        <f>MIN((IFERROR($D97-SUM($E97:CI97),0)),(IFERROR(CJ$4-SUM(CJ$5:CJ96),0)))</f>
        <v>0</v>
      </c>
      <c r="CL97" s="3">
        <f>MIN((IFERROR($D97-SUM($E97:CJ97),0)),(IFERROR(CK$4-SUM(CK$5:CK96),0)))</f>
        <v>0</v>
      </c>
      <c r="CM97" s="3">
        <f>MIN((IFERROR($D97-SUM($E97:CK97),0)),(IFERROR(CL$4-SUM(CL$5:CL96),0)))</f>
        <v>0</v>
      </c>
      <c r="CN97" s="3">
        <f>MIN((IFERROR($D97-SUM($E97:CL97),0)),(IFERROR(CM$4-SUM(CM$5:CM96),0)))</f>
        <v>0</v>
      </c>
      <c r="CO97" s="3">
        <f>MIN((IFERROR($D97-SUM($E97:CM97),0)),(IFERROR(CN$4-SUM(CN$5:CN96),0)))</f>
        <v>0</v>
      </c>
      <c r="CP97" s="3">
        <f>MIN((IFERROR($D97-SUM($E97:CN97),0)),(IFERROR(CO$4-SUM(CO$5:CO96),0)))</f>
        <v>0</v>
      </c>
      <c r="CQ97" s="3">
        <f>MIN((IFERROR($D97-SUM($E97:CO97),0)),(IFERROR(CP$4-SUM(CP$5:CP96),0)))</f>
        <v>0</v>
      </c>
      <c r="CR97" s="3">
        <f>MIN((IFERROR($D97-SUM($E97:CP97),0)),(IFERROR(CQ$4-SUM(CQ$5:CQ96),0)))</f>
        <v>0</v>
      </c>
      <c r="CS97" s="3">
        <f>MIN((IFERROR($D97-SUM($E97:CQ97),0)),(IFERROR(CR$4-SUM(CR$5:CR96),0)))</f>
        <v>0</v>
      </c>
      <c r="CT97" s="3">
        <f>MIN((IFERROR($D97-SUM($E97:CR97),0)),(IFERROR(CS$4-SUM(CS$5:CS96),0)))</f>
        <v>0</v>
      </c>
      <c r="CU97" s="3">
        <f>MIN((IFERROR($D97-SUM($E97:CS97),0)),(IFERROR(CT$4-SUM(CT$5:CT96),0)))</f>
        <v>0</v>
      </c>
      <c r="CV97" s="3">
        <f>MIN((IFERROR($D97-SUM($E97:CT97),0)),(IFERROR(CU$4-SUM(CU$5:CU96),0)))</f>
        <v>0</v>
      </c>
      <c r="CW97" s="3">
        <f>MIN((IFERROR($D97-SUM($E97:CU97),0)),(IFERROR(CV$4-SUM(CV$5:CV96),0)))</f>
        <v>0</v>
      </c>
      <c r="CX97" s="3">
        <f>MIN((IFERROR($D97-SUM($E97:CV97),0)),(IFERROR(CW$4-SUM(CW$5:CW96),0)))</f>
        <v>0</v>
      </c>
      <c r="CY97" s="3">
        <f>MIN((IFERROR($D97-SUM($E97:CW97),0)),(IFERROR(CX$4-SUM(CX$5:CX96),0)))</f>
        <v>0</v>
      </c>
      <c r="CZ97" s="3">
        <f>MIN((IFERROR($D97-SUM($E97:CX97),0)),(IFERROR(CY$4-SUM(CY$5:CY96),0)))</f>
        <v>0</v>
      </c>
      <c r="DA97" s="3">
        <f>MIN((IFERROR($D97-SUM($E97:CY97),0)),(IFERROR(CZ$4-SUM(CZ$5:CZ96),0)))</f>
        <v>0</v>
      </c>
    </row>
    <row r="98" spans="1:105" x14ac:dyDescent="0.25">
      <c r="A98" s="2">
        <f>ROW()-ROW(FIFO[[#Headers],[Ind]])</f>
        <v>93</v>
      </c>
      <c r="B98" s="10" t="str">
        <f t="array" ref="B98">IFERROR(INDEX(Register[Batch],SMALL(IF(Register[IN Token]=Token,Register[Batch],""),FIFO[[#This Row],[Ind]])),"")</f>
        <v/>
      </c>
      <c r="C98" s="50" t="str">
        <f>IFERROR(VLOOKUP(FIFO[[#This Row],[Batch]],Register[],9),"")</f>
        <v/>
      </c>
      <c r="D98" s="11" t="str">
        <f>IF(FIFO[[#This Row],[Batch]]&lt;&gt;"",IFERROR(VLOOKUP(FIFO[[#This Row],[Batch]],Register[],5),""),"")</f>
        <v/>
      </c>
      <c r="F98" s="3">
        <f>MIN((IFERROR($D98-SUM($E98:E98),0)),(IFERROR(F$4-SUM(F$5:F97),0)))</f>
        <v>0</v>
      </c>
      <c r="G98" s="3">
        <f>MIN((IFERROR($D98-SUM($E98:F98),0)),(IFERROR(G$4-SUM(G$5:G97),0)))</f>
        <v>0</v>
      </c>
      <c r="H98" s="3">
        <f>MIN((IFERROR($D98-SUM($E98:G98),0)),(IFERROR(H$4-SUM(H$5:H97),0)))</f>
        <v>0</v>
      </c>
      <c r="I98" s="3">
        <f>MIN((IFERROR($D98-SUM($E98:H98),0)),(IFERROR(I$4-SUM(I$5:I97),0)))</f>
        <v>0</v>
      </c>
      <c r="J98" s="3">
        <f>MIN((IFERROR($D98-SUM($E98:I98),0)),(IFERROR(J$4-SUM(J$5:J97),0)))</f>
        <v>0</v>
      </c>
      <c r="K98" s="3">
        <f>MIN((IFERROR($D98-SUM($E98:J98),0)),(IFERROR(K$4-SUM(K$5:K97),0)))</f>
        <v>0</v>
      </c>
      <c r="L98" s="3">
        <f>MIN((IFERROR($D98-SUM($E98:K98),0)),(IFERROR(L$4-SUM(L$5:L97),0)))</f>
        <v>0</v>
      </c>
      <c r="M98" s="3">
        <f>MIN((IFERROR($D98-SUM($E98:L98),0)),(IFERROR(M$4-SUM(M$5:M97),0)))</f>
        <v>0</v>
      </c>
      <c r="N98" s="3">
        <f>MIN((IFERROR($D98-SUM($E98:L98),0)),(IFERROR(M$4-SUM(M$5:M97),0)))</f>
        <v>0</v>
      </c>
      <c r="O98" s="3">
        <f>MIN((IFERROR($D98-SUM($E98:M98),0)),(IFERROR(N$4-SUM(N$5:N97),0)))</f>
        <v>0</v>
      </c>
      <c r="P98" s="3">
        <f>MIN((IFERROR($D98-SUM($E98:N98),0)),(IFERROR(O$4-SUM(O$5:O97),0)))</f>
        <v>0</v>
      </c>
      <c r="Q98" s="3">
        <f>MIN((IFERROR($D98-SUM($E98:O98),0)),(IFERROR(P$4-SUM(P$5:P97),0)))</f>
        <v>0</v>
      </c>
      <c r="R98" s="3">
        <f>MIN((IFERROR($D98-SUM($E98:P98),0)),(IFERROR(Q$4-SUM(Q$5:Q97),0)))</f>
        <v>0</v>
      </c>
      <c r="S98" s="3">
        <f>MIN((IFERROR($D98-SUM($E98:Q98),0)),(IFERROR(R$4-SUM(R$5:R97),0)))</f>
        <v>0</v>
      </c>
      <c r="T98" s="3">
        <f>MIN((IFERROR($D98-SUM($E98:R98),0)),(IFERROR(S$4-SUM(S$5:S97),0)))</f>
        <v>0</v>
      </c>
      <c r="U98" s="3">
        <f>MIN((IFERROR($D98-SUM($E98:S98),0)),(IFERROR(T$4-SUM(T$5:T97),0)))</f>
        <v>0</v>
      </c>
      <c r="V98" s="3">
        <f>MIN((IFERROR($D98-SUM($E98:T98),0)),(IFERROR(U$4-SUM(U$5:U97),0)))</f>
        <v>0</v>
      </c>
      <c r="W98" s="3">
        <f>MIN((IFERROR($D98-SUM($E98:U98),0)),(IFERROR(V$4-SUM(V$5:V97),0)))</f>
        <v>0</v>
      </c>
      <c r="X98" s="3">
        <f>MIN((IFERROR($D98-SUM($E98:V98),0)),(IFERROR(W$4-SUM(W$5:W97),0)))</f>
        <v>0</v>
      </c>
      <c r="Y98" s="3">
        <f>MIN((IFERROR($D98-SUM($E98:W98),0)),(IFERROR(X$4-SUM(X$5:X97),0)))</f>
        <v>0</v>
      </c>
      <c r="Z98" s="3">
        <f>MIN((IFERROR($D98-SUM($E98:X98),0)),(IFERROR(Y$4-SUM(Y$5:Y97),0)))</f>
        <v>0</v>
      </c>
      <c r="AA98" s="3">
        <f>MIN((IFERROR($D98-SUM($E98:Y98),0)),(IFERROR(Z$4-SUM(Z$5:Z97),0)))</f>
        <v>0</v>
      </c>
      <c r="AB98" s="3">
        <f>MIN((IFERROR($D98-SUM($E98:Z98),0)),(IFERROR(AA$4-SUM(AA$5:AA97),0)))</f>
        <v>0</v>
      </c>
      <c r="AC98" s="3">
        <f>MIN((IFERROR($D98-SUM($E98:AA98),0)),(IFERROR(AB$4-SUM(AB$5:AB97),0)))</f>
        <v>0</v>
      </c>
      <c r="AD98" s="3">
        <f>MIN((IFERROR($D98-SUM($E98:AB98),0)),(IFERROR(AC$4-SUM(AC$5:AC97),0)))</f>
        <v>0</v>
      </c>
      <c r="AE98" s="3">
        <f>MIN((IFERROR($D98-SUM($E98:AC98),0)),(IFERROR(AD$4-SUM(AD$5:AD97),0)))</f>
        <v>0</v>
      </c>
      <c r="AF98" s="3">
        <f>MIN((IFERROR($D98-SUM($E98:AD98),0)),(IFERROR(AE$4-SUM(AE$5:AE97),0)))</f>
        <v>0</v>
      </c>
      <c r="AG98" s="3">
        <f>MIN((IFERROR($D98-SUM($E98:AE98),0)),(IFERROR(AF$4-SUM(AF$5:AF97),0)))</f>
        <v>0</v>
      </c>
      <c r="AH98" s="3">
        <f>MIN((IFERROR($D98-SUM($E98:AF98),0)),(IFERROR(AG$4-SUM(AG$5:AG97),0)))</f>
        <v>0</v>
      </c>
      <c r="AI98" s="3">
        <f>MIN((IFERROR($D98-SUM($E98:AG98),0)),(IFERROR(AH$4-SUM(AH$5:AH97),0)))</f>
        <v>0</v>
      </c>
      <c r="AJ98" s="3">
        <f>MIN((IFERROR($D98-SUM($E98:AH98),0)),(IFERROR(AI$4-SUM(AI$5:AI97),0)))</f>
        <v>0</v>
      </c>
      <c r="AK98" s="3">
        <f>MIN((IFERROR($D98-SUM($E98:AI98),0)),(IFERROR(AJ$4-SUM(AJ$5:AJ97),0)))</f>
        <v>0</v>
      </c>
      <c r="AL98" s="3">
        <f>MIN((IFERROR($D98-SUM($E98:AJ98),0)),(IFERROR(AK$4-SUM(AK$5:AK97),0)))</f>
        <v>0</v>
      </c>
      <c r="AM98" s="3">
        <f>MIN((IFERROR($D98-SUM($E98:AK98),0)),(IFERROR(AL$4-SUM(AL$5:AL97),0)))</f>
        <v>0</v>
      </c>
      <c r="AN98" s="3">
        <f>MIN((IFERROR($D98-SUM($E98:AL98),0)),(IFERROR(AM$4-SUM(AM$5:AM97),0)))</f>
        <v>0</v>
      </c>
      <c r="AO98" s="3">
        <f>MIN((IFERROR($D98-SUM($E98:AM98),0)),(IFERROR(AN$4-SUM(AN$5:AN97),0)))</f>
        <v>0</v>
      </c>
      <c r="AP98" s="3">
        <f>MIN((IFERROR($D98-SUM($E98:AN98),0)),(IFERROR(AO$4-SUM(AO$5:AO97),0)))</f>
        <v>0</v>
      </c>
      <c r="AQ98" s="3">
        <f>MIN((IFERROR($D98-SUM($E98:AO98),0)),(IFERROR(AP$4-SUM(AP$5:AP97),0)))</f>
        <v>0</v>
      </c>
      <c r="AR98" s="3">
        <f>MIN((IFERROR($D98-SUM($E98:AP98),0)),(IFERROR(AQ$4-SUM(AQ$5:AQ97),0)))</f>
        <v>0</v>
      </c>
      <c r="AS98" s="3">
        <f>MIN((IFERROR($D98-SUM($E98:AQ98),0)),(IFERROR(AR$4-SUM(AR$5:AR97),0)))</f>
        <v>0</v>
      </c>
      <c r="AT98" s="3">
        <f>MIN((IFERROR($D98-SUM($E98:AR98),0)),(IFERROR(AS$4-SUM(AS$5:AS97),0)))</f>
        <v>0</v>
      </c>
      <c r="AU98" s="3">
        <f>MIN((IFERROR($D98-SUM($E98:AS98),0)),(IFERROR(AT$4-SUM(AT$5:AT97),0)))</f>
        <v>0</v>
      </c>
      <c r="AV98" s="3">
        <f>MIN((IFERROR($D98-SUM($E98:AT98),0)),(IFERROR(AU$4-SUM(AU$5:AU97),0)))</f>
        <v>0</v>
      </c>
      <c r="AW98" s="3">
        <f>MIN((IFERROR($D98-SUM($E98:AU98),0)),(IFERROR(AV$4-SUM(AV$5:AV97),0)))</f>
        <v>0</v>
      </c>
      <c r="AX98" s="3">
        <f>MIN((IFERROR($D98-SUM($E98:AV98),0)),(IFERROR(AW$4-SUM(AW$5:AW97),0)))</f>
        <v>0</v>
      </c>
      <c r="AY98" s="3">
        <f>MIN((IFERROR($D98-SUM($E98:AW98),0)),(IFERROR(AX$4-SUM(AX$5:AX97),0)))</f>
        <v>0</v>
      </c>
      <c r="AZ98" s="3">
        <f>MIN((IFERROR($D98-SUM($E98:AX98),0)),(IFERROR(AY$4-SUM(AY$5:AY97),0)))</f>
        <v>0</v>
      </c>
      <c r="BA98" s="3">
        <f>MIN((IFERROR($D98-SUM($E98:AY98),0)),(IFERROR(AZ$4-SUM(AZ$5:AZ97),0)))</f>
        <v>0</v>
      </c>
      <c r="BB98" s="3">
        <f>MIN((IFERROR($D98-SUM($E98:AZ98),0)),(IFERROR(BA$4-SUM(BA$5:BA97),0)))</f>
        <v>0</v>
      </c>
      <c r="BC98" s="3">
        <f>MIN((IFERROR($D98-SUM($E98:BA98),0)),(IFERROR(BB$4-SUM(BB$5:BB97),0)))</f>
        <v>0</v>
      </c>
      <c r="BD98" s="3">
        <f>MIN((IFERROR($D98-SUM($E98:BB98),0)),(IFERROR(BC$4-SUM(BC$5:BC97),0)))</f>
        <v>0</v>
      </c>
      <c r="BE98" s="3">
        <f>MIN((IFERROR($D98-SUM($E98:BC98),0)),(IFERROR(BD$4-SUM(BD$5:BD97),0)))</f>
        <v>0</v>
      </c>
      <c r="BF98" s="3">
        <f>MIN((IFERROR($D98-SUM($E98:BD98),0)),(IFERROR(BE$4-SUM(BE$5:BE97),0)))</f>
        <v>0</v>
      </c>
      <c r="BG98" s="3">
        <f>MIN((IFERROR($D98-SUM($E98:BE98),0)),(IFERROR(BF$4-SUM(BF$5:BF97),0)))</f>
        <v>0</v>
      </c>
      <c r="BH98" s="3">
        <f>MIN((IFERROR($D98-SUM($E98:BF98),0)),(IFERROR(BG$4-SUM(BG$5:BG97),0)))</f>
        <v>0</v>
      </c>
      <c r="BI98" s="3">
        <f>MIN((IFERROR($D98-SUM($E98:BG98),0)),(IFERROR(BH$4-SUM(BH$5:BH97),0)))</f>
        <v>0</v>
      </c>
      <c r="BJ98" s="3">
        <f>MIN((IFERROR($D98-SUM($E98:BH98),0)),(IFERROR(BI$4-SUM(BI$5:BI97),0)))</f>
        <v>0</v>
      </c>
      <c r="BK98" s="3">
        <f>MIN((IFERROR($D98-SUM($E98:BI98),0)),(IFERROR(BJ$4-SUM(BJ$5:BJ97),0)))</f>
        <v>0</v>
      </c>
      <c r="BL98" s="3">
        <f>MIN((IFERROR($D98-SUM($E98:BJ98),0)),(IFERROR(BK$4-SUM(BK$5:BK97),0)))</f>
        <v>0</v>
      </c>
      <c r="BM98" s="3">
        <f>MIN((IFERROR($D98-SUM($E98:BK98),0)),(IFERROR(BL$4-SUM(BL$5:BL97),0)))</f>
        <v>0</v>
      </c>
      <c r="BN98" s="3">
        <f>MIN((IFERROR($D98-SUM($E98:BL98),0)),(IFERROR(BM$4-SUM(BM$5:BM97),0)))</f>
        <v>0</v>
      </c>
      <c r="BO98" s="3">
        <f>MIN((IFERROR($D98-SUM($E98:BM98),0)),(IFERROR(BN$4-SUM(BN$5:BN97),0)))</f>
        <v>0</v>
      </c>
      <c r="BP98" s="3">
        <f>MIN((IFERROR($D98-SUM($E98:BN98),0)),(IFERROR(BO$4-SUM(BO$5:BO97),0)))</f>
        <v>0</v>
      </c>
      <c r="BQ98" s="3">
        <f>MIN((IFERROR($D98-SUM($E98:BO98),0)),(IFERROR(BP$4-SUM(BP$5:BP97),0)))</f>
        <v>0</v>
      </c>
      <c r="BR98" s="3">
        <f>MIN((IFERROR($D98-SUM($E98:BP98),0)),(IFERROR(BQ$4-SUM(BQ$5:BQ97),0)))</f>
        <v>0</v>
      </c>
      <c r="BS98" s="3">
        <f>MIN((IFERROR($D98-SUM($E98:BQ98),0)),(IFERROR(BR$4-SUM(BR$5:BR97),0)))</f>
        <v>0</v>
      </c>
      <c r="BT98" s="3">
        <f>MIN((IFERROR($D98-SUM($E98:BR98),0)),(IFERROR(BS$4-SUM(BS$5:BS97),0)))</f>
        <v>0</v>
      </c>
      <c r="BU98" s="3">
        <f>MIN((IFERROR($D98-SUM($E98:BS98),0)),(IFERROR(BT$4-SUM(BT$5:BT97),0)))</f>
        <v>0</v>
      </c>
      <c r="BV98" s="3">
        <f>MIN((IFERROR($D98-SUM($E98:BT98),0)),(IFERROR(BU$4-SUM(BU$5:BU97),0)))</f>
        <v>0</v>
      </c>
      <c r="BW98" s="3">
        <f>MIN((IFERROR($D98-SUM($E98:BU98),0)),(IFERROR(BV$4-SUM(BV$5:BV97),0)))</f>
        <v>0</v>
      </c>
      <c r="BX98" s="3">
        <f>MIN((IFERROR($D98-SUM($E98:BV98),0)),(IFERROR(BW$4-SUM(BW$5:BW97),0)))</f>
        <v>0</v>
      </c>
      <c r="BY98" s="3">
        <f>MIN((IFERROR($D98-SUM($E98:BW98),0)),(IFERROR(BX$4-SUM(BX$5:BX97),0)))</f>
        <v>0</v>
      </c>
      <c r="BZ98" s="3">
        <f>MIN((IFERROR($D98-SUM($E98:BX98),0)),(IFERROR(BY$4-SUM(BY$5:BY97),0)))</f>
        <v>0</v>
      </c>
      <c r="CA98" s="3">
        <f>MIN((IFERROR($D98-SUM($E98:BY98),0)),(IFERROR(BZ$4-SUM(BZ$5:BZ97),0)))</f>
        <v>0</v>
      </c>
      <c r="CB98" s="3">
        <f>MIN((IFERROR($D98-SUM($E98:BZ98),0)),(IFERROR(CA$4-SUM(CA$5:CA97),0)))</f>
        <v>0</v>
      </c>
      <c r="CC98" s="3">
        <f>MIN((IFERROR($D98-SUM($E98:CA98),0)),(IFERROR(CB$4-SUM(CB$5:CB97),0)))</f>
        <v>0</v>
      </c>
      <c r="CD98" s="3">
        <f>MIN((IFERROR($D98-SUM($E98:CB98),0)),(IFERROR(CC$4-SUM(CC$5:CC97),0)))</f>
        <v>0</v>
      </c>
      <c r="CE98" s="3">
        <f>MIN((IFERROR($D98-SUM($E98:CC98),0)),(IFERROR(CD$4-SUM(CD$5:CD97),0)))</f>
        <v>0</v>
      </c>
      <c r="CF98" s="3">
        <f>MIN((IFERROR($D98-SUM($E98:CD98),0)),(IFERROR(CE$4-SUM(CE$5:CE97),0)))</f>
        <v>0</v>
      </c>
      <c r="CG98" s="3">
        <f>MIN((IFERROR($D98-SUM($E98:CE98),0)),(IFERROR(CF$4-SUM(CF$5:CF97),0)))</f>
        <v>0</v>
      </c>
      <c r="CH98" s="3">
        <f>MIN((IFERROR($D98-SUM($E98:CF98),0)),(IFERROR(CG$4-SUM(CG$5:CG97),0)))</f>
        <v>0</v>
      </c>
      <c r="CI98" s="3">
        <f>MIN((IFERROR($D98-SUM($E98:CG98),0)),(IFERROR(CH$4-SUM(CH$5:CH97),0)))</f>
        <v>0</v>
      </c>
      <c r="CJ98" s="3">
        <f>MIN((IFERROR($D98-SUM($E98:CH98),0)),(IFERROR(CI$4-SUM(CI$5:CI97),0)))</f>
        <v>0</v>
      </c>
      <c r="CK98" s="3">
        <f>MIN((IFERROR($D98-SUM($E98:CI98),0)),(IFERROR(CJ$4-SUM(CJ$5:CJ97),0)))</f>
        <v>0</v>
      </c>
      <c r="CL98" s="3">
        <f>MIN((IFERROR($D98-SUM($E98:CJ98),0)),(IFERROR(CK$4-SUM(CK$5:CK97),0)))</f>
        <v>0</v>
      </c>
      <c r="CM98" s="3">
        <f>MIN((IFERROR($D98-SUM($E98:CK98),0)),(IFERROR(CL$4-SUM(CL$5:CL97),0)))</f>
        <v>0</v>
      </c>
      <c r="CN98" s="3">
        <f>MIN((IFERROR($D98-SUM($E98:CL98),0)),(IFERROR(CM$4-SUM(CM$5:CM97),0)))</f>
        <v>0</v>
      </c>
      <c r="CO98" s="3">
        <f>MIN((IFERROR($D98-SUM($E98:CM98),0)),(IFERROR(CN$4-SUM(CN$5:CN97),0)))</f>
        <v>0</v>
      </c>
      <c r="CP98" s="3">
        <f>MIN((IFERROR($D98-SUM($E98:CN98),0)),(IFERROR(CO$4-SUM(CO$5:CO97),0)))</f>
        <v>0</v>
      </c>
      <c r="CQ98" s="3">
        <f>MIN((IFERROR($D98-SUM($E98:CO98),0)),(IFERROR(CP$4-SUM(CP$5:CP97),0)))</f>
        <v>0</v>
      </c>
      <c r="CR98" s="3">
        <f>MIN((IFERROR($D98-SUM($E98:CP98),0)),(IFERROR(CQ$4-SUM(CQ$5:CQ97),0)))</f>
        <v>0</v>
      </c>
      <c r="CS98" s="3">
        <f>MIN((IFERROR($D98-SUM($E98:CQ98),0)),(IFERROR(CR$4-SUM(CR$5:CR97),0)))</f>
        <v>0</v>
      </c>
      <c r="CT98" s="3">
        <f>MIN((IFERROR($D98-SUM($E98:CR98),0)),(IFERROR(CS$4-SUM(CS$5:CS97),0)))</f>
        <v>0</v>
      </c>
      <c r="CU98" s="3">
        <f>MIN((IFERROR($D98-SUM($E98:CS98),0)),(IFERROR(CT$4-SUM(CT$5:CT97),0)))</f>
        <v>0</v>
      </c>
      <c r="CV98" s="3">
        <f>MIN((IFERROR($D98-SUM($E98:CT98),0)),(IFERROR(CU$4-SUM(CU$5:CU97),0)))</f>
        <v>0</v>
      </c>
      <c r="CW98" s="3">
        <f>MIN((IFERROR($D98-SUM($E98:CU98),0)),(IFERROR(CV$4-SUM(CV$5:CV97),0)))</f>
        <v>0</v>
      </c>
      <c r="CX98" s="3">
        <f>MIN((IFERROR($D98-SUM($E98:CV98),0)),(IFERROR(CW$4-SUM(CW$5:CW97),0)))</f>
        <v>0</v>
      </c>
      <c r="CY98" s="3">
        <f>MIN((IFERROR($D98-SUM($E98:CW98),0)),(IFERROR(CX$4-SUM(CX$5:CX97),0)))</f>
        <v>0</v>
      </c>
      <c r="CZ98" s="3">
        <f>MIN((IFERROR($D98-SUM($E98:CX98),0)),(IFERROR(CY$4-SUM(CY$5:CY97),0)))</f>
        <v>0</v>
      </c>
      <c r="DA98" s="3">
        <f>MIN((IFERROR($D98-SUM($E98:CY98),0)),(IFERROR(CZ$4-SUM(CZ$5:CZ97),0)))</f>
        <v>0</v>
      </c>
    </row>
    <row r="99" spans="1:105" x14ac:dyDescent="0.25">
      <c r="A99" s="2">
        <f>ROW()-ROW(FIFO[[#Headers],[Ind]])</f>
        <v>94</v>
      </c>
      <c r="B99" s="10" t="str">
        <f t="array" ref="B99">IFERROR(INDEX(Register[Batch],SMALL(IF(Register[IN Token]=Token,Register[Batch],""),FIFO[[#This Row],[Ind]])),"")</f>
        <v/>
      </c>
      <c r="C99" s="50" t="str">
        <f>IFERROR(VLOOKUP(FIFO[[#This Row],[Batch]],Register[],9),"")</f>
        <v/>
      </c>
      <c r="D99" s="11" t="str">
        <f>IF(FIFO[[#This Row],[Batch]]&lt;&gt;"",IFERROR(VLOOKUP(FIFO[[#This Row],[Batch]],Register[],5),""),"")</f>
        <v/>
      </c>
      <c r="F99" s="3">
        <f>MIN((IFERROR($D99-SUM($E99:E99),0)),(IFERROR(F$4-SUM(F$5:F98),0)))</f>
        <v>0</v>
      </c>
      <c r="G99" s="3">
        <f>MIN((IFERROR($D99-SUM($E99:F99),0)),(IFERROR(G$4-SUM(G$5:G98),0)))</f>
        <v>0</v>
      </c>
      <c r="H99" s="3">
        <f>MIN((IFERROR($D99-SUM($E99:G99),0)),(IFERROR(H$4-SUM(H$5:H98),0)))</f>
        <v>0</v>
      </c>
      <c r="I99" s="3">
        <f>MIN((IFERROR($D99-SUM($E99:H99),0)),(IFERROR(I$4-SUM(I$5:I98),0)))</f>
        <v>0</v>
      </c>
      <c r="J99" s="3">
        <f>MIN((IFERROR($D99-SUM($E99:I99),0)),(IFERROR(J$4-SUM(J$5:J98),0)))</f>
        <v>0</v>
      </c>
      <c r="K99" s="3">
        <f>MIN((IFERROR($D99-SUM($E99:J99),0)),(IFERROR(K$4-SUM(K$5:K98),0)))</f>
        <v>0</v>
      </c>
      <c r="L99" s="3">
        <f>MIN((IFERROR($D99-SUM($E99:K99),0)),(IFERROR(L$4-SUM(L$5:L98),0)))</f>
        <v>0</v>
      </c>
      <c r="M99" s="3">
        <f>MIN((IFERROR($D99-SUM($E99:L99),0)),(IFERROR(M$4-SUM(M$5:M98),0)))</f>
        <v>0</v>
      </c>
      <c r="N99" s="3">
        <f>MIN((IFERROR($D99-SUM($E99:L99),0)),(IFERROR(M$4-SUM(M$5:M98),0)))</f>
        <v>0</v>
      </c>
      <c r="O99" s="3">
        <f>MIN((IFERROR($D99-SUM($E99:M99),0)),(IFERROR(N$4-SUM(N$5:N98),0)))</f>
        <v>0</v>
      </c>
      <c r="P99" s="3">
        <f>MIN((IFERROR($D99-SUM($E99:N99),0)),(IFERROR(O$4-SUM(O$5:O98),0)))</f>
        <v>0</v>
      </c>
      <c r="Q99" s="3">
        <f>MIN((IFERROR($D99-SUM($E99:O99),0)),(IFERROR(P$4-SUM(P$5:P98),0)))</f>
        <v>0</v>
      </c>
      <c r="R99" s="3">
        <f>MIN((IFERROR($D99-SUM($E99:P99),0)),(IFERROR(Q$4-SUM(Q$5:Q98),0)))</f>
        <v>0</v>
      </c>
      <c r="S99" s="3">
        <f>MIN((IFERROR($D99-SUM($E99:Q99),0)),(IFERROR(R$4-SUM(R$5:R98),0)))</f>
        <v>0</v>
      </c>
      <c r="T99" s="3">
        <f>MIN((IFERROR($D99-SUM($E99:R99),0)),(IFERROR(S$4-SUM(S$5:S98),0)))</f>
        <v>0</v>
      </c>
      <c r="U99" s="3">
        <f>MIN((IFERROR($D99-SUM($E99:S99),0)),(IFERROR(T$4-SUM(T$5:T98),0)))</f>
        <v>0</v>
      </c>
      <c r="V99" s="3">
        <f>MIN((IFERROR($D99-SUM($E99:T99),0)),(IFERROR(U$4-SUM(U$5:U98),0)))</f>
        <v>0</v>
      </c>
      <c r="W99" s="3">
        <f>MIN((IFERROR($D99-SUM($E99:U99),0)),(IFERROR(V$4-SUM(V$5:V98),0)))</f>
        <v>0</v>
      </c>
      <c r="X99" s="3">
        <f>MIN((IFERROR($D99-SUM($E99:V99),0)),(IFERROR(W$4-SUM(W$5:W98),0)))</f>
        <v>0</v>
      </c>
      <c r="Y99" s="3">
        <f>MIN((IFERROR($D99-SUM($E99:W99),0)),(IFERROR(X$4-SUM(X$5:X98),0)))</f>
        <v>0</v>
      </c>
      <c r="Z99" s="3">
        <f>MIN((IFERROR($D99-SUM($E99:X99),0)),(IFERROR(Y$4-SUM(Y$5:Y98),0)))</f>
        <v>0</v>
      </c>
      <c r="AA99" s="3">
        <f>MIN((IFERROR($D99-SUM($E99:Y99),0)),(IFERROR(Z$4-SUM(Z$5:Z98),0)))</f>
        <v>0</v>
      </c>
      <c r="AB99" s="3">
        <f>MIN((IFERROR($D99-SUM($E99:Z99),0)),(IFERROR(AA$4-SUM(AA$5:AA98),0)))</f>
        <v>0</v>
      </c>
      <c r="AC99" s="3">
        <f>MIN((IFERROR($D99-SUM($E99:AA99),0)),(IFERROR(AB$4-SUM(AB$5:AB98),0)))</f>
        <v>0</v>
      </c>
      <c r="AD99" s="3">
        <f>MIN((IFERROR($D99-SUM($E99:AB99),0)),(IFERROR(AC$4-SUM(AC$5:AC98),0)))</f>
        <v>0</v>
      </c>
      <c r="AE99" s="3">
        <f>MIN((IFERROR($D99-SUM($E99:AC99),0)),(IFERROR(AD$4-SUM(AD$5:AD98),0)))</f>
        <v>0</v>
      </c>
      <c r="AF99" s="3">
        <f>MIN((IFERROR($D99-SUM($E99:AD99),0)),(IFERROR(AE$4-SUM(AE$5:AE98),0)))</f>
        <v>0</v>
      </c>
      <c r="AG99" s="3">
        <f>MIN((IFERROR($D99-SUM($E99:AE99),0)),(IFERROR(AF$4-SUM(AF$5:AF98),0)))</f>
        <v>0</v>
      </c>
      <c r="AH99" s="3">
        <f>MIN((IFERROR($D99-SUM($E99:AF99),0)),(IFERROR(AG$4-SUM(AG$5:AG98),0)))</f>
        <v>0</v>
      </c>
      <c r="AI99" s="3">
        <f>MIN((IFERROR($D99-SUM($E99:AG99),0)),(IFERROR(AH$4-SUM(AH$5:AH98),0)))</f>
        <v>0</v>
      </c>
      <c r="AJ99" s="3">
        <f>MIN((IFERROR($D99-SUM($E99:AH99),0)),(IFERROR(AI$4-SUM(AI$5:AI98),0)))</f>
        <v>0</v>
      </c>
      <c r="AK99" s="3">
        <f>MIN((IFERROR($D99-SUM($E99:AI99),0)),(IFERROR(AJ$4-SUM(AJ$5:AJ98),0)))</f>
        <v>0</v>
      </c>
      <c r="AL99" s="3">
        <f>MIN((IFERROR($D99-SUM($E99:AJ99),0)),(IFERROR(AK$4-SUM(AK$5:AK98),0)))</f>
        <v>0</v>
      </c>
      <c r="AM99" s="3">
        <f>MIN((IFERROR($D99-SUM($E99:AK99),0)),(IFERROR(AL$4-SUM(AL$5:AL98),0)))</f>
        <v>0</v>
      </c>
      <c r="AN99" s="3">
        <f>MIN((IFERROR($D99-SUM($E99:AL99),0)),(IFERROR(AM$4-SUM(AM$5:AM98),0)))</f>
        <v>0</v>
      </c>
      <c r="AO99" s="3">
        <f>MIN((IFERROR($D99-SUM($E99:AM99),0)),(IFERROR(AN$4-SUM(AN$5:AN98),0)))</f>
        <v>0</v>
      </c>
      <c r="AP99" s="3">
        <f>MIN((IFERROR($D99-SUM($E99:AN99),0)),(IFERROR(AO$4-SUM(AO$5:AO98),0)))</f>
        <v>0</v>
      </c>
      <c r="AQ99" s="3">
        <f>MIN((IFERROR($D99-SUM($E99:AO99),0)),(IFERROR(AP$4-SUM(AP$5:AP98),0)))</f>
        <v>0</v>
      </c>
      <c r="AR99" s="3">
        <f>MIN((IFERROR($D99-SUM($E99:AP99),0)),(IFERROR(AQ$4-SUM(AQ$5:AQ98),0)))</f>
        <v>0</v>
      </c>
      <c r="AS99" s="3">
        <f>MIN((IFERROR($D99-SUM($E99:AQ99),0)),(IFERROR(AR$4-SUM(AR$5:AR98),0)))</f>
        <v>0</v>
      </c>
      <c r="AT99" s="3">
        <f>MIN((IFERROR($D99-SUM($E99:AR99),0)),(IFERROR(AS$4-SUM(AS$5:AS98),0)))</f>
        <v>0</v>
      </c>
      <c r="AU99" s="3">
        <f>MIN((IFERROR($D99-SUM($E99:AS99),0)),(IFERROR(AT$4-SUM(AT$5:AT98),0)))</f>
        <v>0</v>
      </c>
      <c r="AV99" s="3">
        <f>MIN((IFERROR($D99-SUM($E99:AT99),0)),(IFERROR(AU$4-SUM(AU$5:AU98),0)))</f>
        <v>0</v>
      </c>
      <c r="AW99" s="3">
        <f>MIN((IFERROR($D99-SUM($E99:AU99),0)),(IFERROR(AV$4-SUM(AV$5:AV98),0)))</f>
        <v>0</v>
      </c>
      <c r="AX99" s="3">
        <f>MIN((IFERROR($D99-SUM($E99:AV99),0)),(IFERROR(AW$4-SUM(AW$5:AW98),0)))</f>
        <v>0</v>
      </c>
      <c r="AY99" s="3">
        <f>MIN((IFERROR($D99-SUM($E99:AW99),0)),(IFERROR(AX$4-SUM(AX$5:AX98),0)))</f>
        <v>0</v>
      </c>
      <c r="AZ99" s="3">
        <f>MIN((IFERROR($D99-SUM($E99:AX99),0)),(IFERROR(AY$4-SUM(AY$5:AY98),0)))</f>
        <v>0</v>
      </c>
      <c r="BA99" s="3">
        <f>MIN((IFERROR($D99-SUM($E99:AY99),0)),(IFERROR(AZ$4-SUM(AZ$5:AZ98),0)))</f>
        <v>0</v>
      </c>
      <c r="BB99" s="3">
        <f>MIN((IFERROR($D99-SUM($E99:AZ99),0)),(IFERROR(BA$4-SUM(BA$5:BA98),0)))</f>
        <v>0</v>
      </c>
      <c r="BC99" s="3">
        <f>MIN((IFERROR($D99-SUM($E99:BA99),0)),(IFERROR(BB$4-SUM(BB$5:BB98),0)))</f>
        <v>0</v>
      </c>
      <c r="BD99" s="3">
        <f>MIN((IFERROR($D99-SUM($E99:BB99),0)),(IFERROR(BC$4-SUM(BC$5:BC98),0)))</f>
        <v>0</v>
      </c>
      <c r="BE99" s="3">
        <f>MIN((IFERROR($D99-SUM($E99:BC99),0)),(IFERROR(BD$4-SUM(BD$5:BD98),0)))</f>
        <v>0</v>
      </c>
      <c r="BF99" s="3">
        <f>MIN((IFERROR($D99-SUM($E99:BD99),0)),(IFERROR(BE$4-SUM(BE$5:BE98),0)))</f>
        <v>0</v>
      </c>
      <c r="BG99" s="3">
        <f>MIN((IFERROR($D99-SUM($E99:BE99),0)),(IFERROR(BF$4-SUM(BF$5:BF98),0)))</f>
        <v>0</v>
      </c>
      <c r="BH99" s="3">
        <f>MIN((IFERROR($D99-SUM($E99:BF99),0)),(IFERROR(BG$4-SUM(BG$5:BG98),0)))</f>
        <v>0</v>
      </c>
      <c r="BI99" s="3">
        <f>MIN((IFERROR($D99-SUM($E99:BG99),0)),(IFERROR(BH$4-SUM(BH$5:BH98),0)))</f>
        <v>0</v>
      </c>
      <c r="BJ99" s="3">
        <f>MIN((IFERROR($D99-SUM($E99:BH99),0)),(IFERROR(BI$4-SUM(BI$5:BI98),0)))</f>
        <v>0</v>
      </c>
      <c r="BK99" s="3">
        <f>MIN((IFERROR($D99-SUM($E99:BI99),0)),(IFERROR(BJ$4-SUM(BJ$5:BJ98),0)))</f>
        <v>0</v>
      </c>
      <c r="BL99" s="3">
        <f>MIN((IFERROR($D99-SUM($E99:BJ99),0)),(IFERROR(BK$4-SUM(BK$5:BK98),0)))</f>
        <v>0</v>
      </c>
      <c r="BM99" s="3">
        <f>MIN((IFERROR($D99-SUM($E99:BK99),0)),(IFERROR(BL$4-SUM(BL$5:BL98),0)))</f>
        <v>0</v>
      </c>
      <c r="BN99" s="3">
        <f>MIN((IFERROR($D99-SUM($E99:BL99),0)),(IFERROR(BM$4-SUM(BM$5:BM98),0)))</f>
        <v>0</v>
      </c>
      <c r="BO99" s="3">
        <f>MIN((IFERROR($D99-SUM($E99:BM99),0)),(IFERROR(BN$4-SUM(BN$5:BN98),0)))</f>
        <v>0</v>
      </c>
      <c r="BP99" s="3">
        <f>MIN((IFERROR($D99-SUM($E99:BN99),0)),(IFERROR(BO$4-SUM(BO$5:BO98),0)))</f>
        <v>0</v>
      </c>
      <c r="BQ99" s="3">
        <f>MIN((IFERROR($D99-SUM($E99:BO99),0)),(IFERROR(BP$4-SUM(BP$5:BP98),0)))</f>
        <v>0</v>
      </c>
      <c r="BR99" s="3">
        <f>MIN((IFERROR($D99-SUM($E99:BP99),0)),(IFERROR(BQ$4-SUM(BQ$5:BQ98),0)))</f>
        <v>0</v>
      </c>
      <c r="BS99" s="3">
        <f>MIN((IFERROR($D99-SUM($E99:BQ99),0)),(IFERROR(BR$4-SUM(BR$5:BR98),0)))</f>
        <v>0</v>
      </c>
      <c r="BT99" s="3">
        <f>MIN((IFERROR($D99-SUM($E99:BR99),0)),(IFERROR(BS$4-SUM(BS$5:BS98),0)))</f>
        <v>0</v>
      </c>
      <c r="BU99" s="3">
        <f>MIN((IFERROR($D99-SUM($E99:BS99),0)),(IFERROR(BT$4-SUM(BT$5:BT98),0)))</f>
        <v>0</v>
      </c>
      <c r="BV99" s="3">
        <f>MIN((IFERROR($D99-SUM($E99:BT99),0)),(IFERROR(BU$4-SUM(BU$5:BU98),0)))</f>
        <v>0</v>
      </c>
      <c r="BW99" s="3">
        <f>MIN((IFERROR($D99-SUM($E99:BU99),0)),(IFERROR(BV$4-SUM(BV$5:BV98),0)))</f>
        <v>0</v>
      </c>
      <c r="BX99" s="3">
        <f>MIN((IFERROR($D99-SUM($E99:BV99),0)),(IFERROR(BW$4-SUM(BW$5:BW98),0)))</f>
        <v>0</v>
      </c>
      <c r="BY99" s="3">
        <f>MIN((IFERROR($D99-SUM($E99:BW99),0)),(IFERROR(BX$4-SUM(BX$5:BX98),0)))</f>
        <v>0</v>
      </c>
      <c r="BZ99" s="3">
        <f>MIN((IFERROR($D99-SUM($E99:BX99),0)),(IFERROR(BY$4-SUM(BY$5:BY98),0)))</f>
        <v>0</v>
      </c>
      <c r="CA99" s="3">
        <f>MIN((IFERROR($D99-SUM($E99:BY99),0)),(IFERROR(BZ$4-SUM(BZ$5:BZ98),0)))</f>
        <v>0</v>
      </c>
      <c r="CB99" s="3">
        <f>MIN((IFERROR($D99-SUM($E99:BZ99),0)),(IFERROR(CA$4-SUM(CA$5:CA98),0)))</f>
        <v>0</v>
      </c>
      <c r="CC99" s="3">
        <f>MIN((IFERROR($D99-SUM($E99:CA99),0)),(IFERROR(CB$4-SUM(CB$5:CB98),0)))</f>
        <v>0</v>
      </c>
      <c r="CD99" s="3">
        <f>MIN((IFERROR($D99-SUM($E99:CB99),0)),(IFERROR(CC$4-SUM(CC$5:CC98),0)))</f>
        <v>0</v>
      </c>
      <c r="CE99" s="3">
        <f>MIN((IFERROR($D99-SUM($E99:CC99),0)),(IFERROR(CD$4-SUM(CD$5:CD98),0)))</f>
        <v>0</v>
      </c>
      <c r="CF99" s="3">
        <f>MIN((IFERROR($D99-SUM($E99:CD99),0)),(IFERROR(CE$4-SUM(CE$5:CE98),0)))</f>
        <v>0</v>
      </c>
      <c r="CG99" s="3">
        <f>MIN((IFERROR($D99-SUM($E99:CE99),0)),(IFERROR(CF$4-SUM(CF$5:CF98),0)))</f>
        <v>0</v>
      </c>
      <c r="CH99" s="3">
        <f>MIN((IFERROR($D99-SUM($E99:CF99),0)),(IFERROR(CG$4-SUM(CG$5:CG98),0)))</f>
        <v>0</v>
      </c>
      <c r="CI99" s="3">
        <f>MIN((IFERROR($D99-SUM($E99:CG99),0)),(IFERROR(CH$4-SUM(CH$5:CH98),0)))</f>
        <v>0</v>
      </c>
      <c r="CJ99" s="3">
        <f>MIN((IFERROR($D99-SUM($E99:CH99),0)),(IFERROR(CI$4-SUM(CI$5:CI98),0)))</f>
        <v>0</v>
      </c>
      <c r="CK99" s="3">
        <f>MIN((IFERROR($D99-SUM($E99:CI99),0)),(IFERROR(CJ$4-SUM(CJ$5:CJ98),0)))</f>
        <v>0</v>
      </c>
      <c r="CL99" s="3">
        <f>MIN((IFERROR($D99-SUM($E99:CJ99),0)),(IFERROR(CK$4-SUM(CK$5:CK98),0)))</f>
        <v>0</v>
      </c>
      <c r="CM99" s="3">
        <f>MIN((IFERROR($D99-SUM($E99:CK99),0)),(IFERROR(CL$4-SUM(CL$5:CL98),0)))</f>
        <v>0</v>
      </c>
      <c r="CN99" s="3">
        <f>MIN((IFERROR($D99-SUM($E99:CL99),0)),(IFERROR(CM$4-SUM(CM$5:CM98),0)))</f>
        <v>0</v>
      </c>
      <c r="CO99" s="3">
        <f>MIN((IFERROR($D99-SUM($E99:CM99),0)),(IFERROR(CN$4-SUM(CN$5:CN98),0)))</f>
        <v>0</v>
      </c>
      <c r="CP99" s="3">
        <f>MIN((IFERROR($D99-SUM($E99:CN99),0)),(IFERROR(CO$4-SUM(CO$5:CO98),0)))</f>
        <v>0</v>
      </c>
      <c r="CQ99" s="3">
        <f>MIN((IFERROR($D99-SUM($E99:CO99),0)),(IFERROR(CP$4-SUM(CP$5:CP98),0)))</f>
        <v>0</v>
      </c>
      <c r="CR99" s="3">
        <f>MIN((IFERROR($D99-SUM($E99:CP99),0)),(IFERROR(CQ$4-SUM(CQ$5:CQ98),0)))</f>
        <v>0</v>
      </c>
      <c r="CS99" s="3">
        <f>MIN((IFERROR($D99-SUM($E99:CQ99),0)),(IFERROR(CR$4-SUM(CR$5:CR98),0)))</f>
        <v>0</v>
      </c>
      <c r="CT99" s="3">
        <f>MIN((IFERROR($D99-SUM($E99:CR99),0)),(IFERROR(CS$4-SUM(CS$5:CS98),0)))</f>
        <v>0</v>
      </c>
      <c r="CU99" s="3">
        <f>MIN((IFERROR($D99-SUM($E99:CS99),0)),(IFERROR(CT$4-SUM(CT$5:CT98),0)))</f>
        <v>0</v>
      </c>
      <c r="CV99" s="3">
        <f>MIN((IFERROR($D99-SUM($E99:CT99),0)),(IFERROR(CU$4-SUM(CU$5:CU98),0)))</f>
        <v>0</v>
      </c>
      <c r="CW99" s="3">
        <f>MIN((IFERROR($D99-SUM($E99:CU99),0)),(IFERROR(CV$4-SUM(CV$5:CV98),0)))</f>
        <v>0</v>
      </c>
      <c r="CX99" s="3">
        <f>MIN((IFERROR($D99-SUM($E99:CV99),0)),(IFERROR(CW$4-SUM(CW$5:CW98),0)))</f>
        <v>0</v>
      </c>
      <c r="CY99" s="3">
        <f>MIN((IFERROR($D99-SUM($E99:CW99),0)),(IFERROR(CX$4-SUM(CX$5:CX98),0)))</f>
        <v>0</v>
      </c>
      <c r="CZ99" s="3">
        <f>MIN((IFERROR($D99-SUM($E99:CX99),0)),(IFERROR(CY$4-SUM(CY$5:CY98),0)))</f>
        <v>0</v>
      </c>
      <c r="DA99" s="3">
        <f>MIN((IFERROR($D99-SUM($E99:CY99),0)),(IFERROR(CZ$4-SUM(CZ$5:CZ98),0)))</f>
        <v>0</v>
      </c>
    </row>
    <row r="100" spans="1:105" x14ac:dyDescent="0.25">
      <c r="A100" s="2">
        <f>ROW()-ROW(FIFO[[#Headers],[Ind]])</f>
        <v>95</v>
      </c>
      <c r="B100" s="10" t="str">
        <f t="array" ref="B100">IFERROR(INDEX(Register[Batch],SMALL(IF(Register[IN Token]=Token,Register[Batch],""),FIFO[[#This Row],[Ind]])),"")</f>
        <v/>
      </c>
      <c r="C100" s="50" t="str">
        <f>IFERROR(VLOOKUP(FIFO[[#This Row],[Batch]],Register[],9),"")</f>
        <v/>
      </c>
      <c r="D100" s="11" t="str">
        <f>IF(FIFO[[#This Row],[Batch]]&lt;&gt;"",IFERROR(VLOOKUP(FIFO[[#This Row],[Batch]],Register[],5),""),"")</f>
        <v/>
      </c>
      <c r="F100" s="3">
        <f>MIN((IFERROR($D100-SUM($E100:E100),0)),(IFERROR(F$4-SUM(F$5:F99),0)))</f>
        <v>0</v>
      </c>
      <c r="G100" s="3">
        <f>MIN((IFERROR($D100-SUM($E100:F100),0)),(IFERROR(G$4-SUM(G$5:G99),0)))</f>
        <v>0</v>
      </c>
      <c r="H100" s="3">
        <f>MIN((IFERROR($D100-SUM($E100:G100),0)),(IFERROR(H$4-SUM(H$5:H99),0)))</f>
        <v>0</v>
      </c>
      <c r="I100" s="3">
        <f>MIN((IFERROR($D100-SUM($E100:H100),0)),(IFERROR(I$4-SUM(I$5:I99),0)))</f>
        <v>0</v>
      </c>
      <c r="J100" s="3">
        <f>MIN((IFERROR($D100-SUM($E100:I100),0)),(IFERROR(J$4-SUM(J$5:J99),0)))</f>
        <v>0</v>
      </c>
      <c r="K100" s="3">
        <f>MIN((IFERROR($D100-SUM($E100:J100),0)),(IFERROR(K$4-SUM(K$5:K99),0)))</f>
        <v>0</v>
      </c>
      <c r="L100" s="3">
        <f>MIN((IFERROR($D100-SUM($E100:K100),0)),(IFERROR(L$4-SUM(L$5:L99),0)))</f>
        <v>0</v>
      </c>
      <c r="M100" s="3">
        <f>MIN((IFERROR($D100-SUM($E100:L100),0)),(IFERROR(M$4-SUM(M$5:M99),0)))</f>
        <v>0</v>
      </c>
      <c r="N100" s="3">
        <f>MIN((IFERROR($D100-SUM($E100:L100),0)),(IFERROR(M$4-SUM(M$5:M99),0)))</f>
        <v>0</v>
      </c>
      <c r="O100" s="3">
        <f>MIN((IFERROR($D100-SUM($E100:M100),0)),(IFERROR(N$4-SUM(N$5:N99),0)))</f>
        <v>0</v>
      </c>
      <c r="P100" s="3">
        <f>MIN((IFERROR($D100-SUM($E100:N100),0)),(IFERROR(O$4-SUM(O$5:O99),0)))</f>
        <v>0</v>
      </c>
      <c r="Q100" s="3">
        <f>MIN((IFERROR($D100-SUM($E100:O100),0)),(IFERROR(P$4-SUM(P$5:P99),0)))</f>
        <v>0</v>
      </c>
      <c r="R100" s="3">
        <f>MIN((IFERROR($D100-SUM($E100:P100),0)),(IFERROR(Q$4-SUM(Q$5:Q99),0)))</f>
        <v>0</v>
      </c>
      <c r="S100" s="3">
        <f>MIN((IFERROR($D100-SUM($E100:Q100),0)),(IFERROR(R$4-SUM(R$5:R99),0)))</f>
        <v>0</v>
      </c>
      <c r="T100" s="3">
        <f>MIN((IFERROR($D100-SUM($E100:R100),0)),(IFERROR(S$4-SUM(S$5:S99),0)))</f>
        <v>0</v>
      </c>
      <c r="U100" s="3">
        <f>MIN((IFERROR($D100-SUM($E100:S100),0)),(IFERROR(T$4-SUM(T$5:T99),0)))</f>
        <v>0</v>
      </c>
      <c r="V100" s="3">
        <f>MIN((IFERROR($D100-SUM($E100:T100),0)),(IFERROR(U$4-SUM(U$5:U99),0)))</f>
        <v>0</v>
      </c>
      <c r="W100" s="3">
        <f>MIN((IFERROR($D100-SUM($E100:U100),0)),(IFERROR(V$4-SUM(V$5:V99),0)))</f>
        <v>0</v>
      </c>
      <c r="X100" s="3">
        <f>MIN((IFERROR($D100-SUM($E100:V100),0)),(IFERROR(W$4-SUM(W$5:W99),0)))</f>
        <v>0</v>
      </c>
      <c r="Y100" s="3">
        <f>MIN((IFERROR($D100-SUM($E100:W100),0)),(IFERROR(X$4-SUM(X$5:X99),0)))</f>
        <v>0</v>
      </c>
      <c r="Z100" s="3">
        <f>MIN((IFERROR($D100-SUM($E100:X100),0)),(IFERROR(Y$4-SUM(Y$5:Y99),0)))</f>
        <v>0</v>
      </c>
      <c r="AA100" s="3">
        <f>MIN((IFERROR($D100-SUM($E100:Y100),0)),(IFERROR(Z$4-SUM(Z$5:Z99),0)))</f>
        <v>0</v>
      </c>
      <c r="AB100" s="3">
        <f>MIN((IFERROR($D100-SUM($E100:Z100),0)),(IFERROR(AA$4-SUM(AA$5:AA99),0)))</f>
        <v>0</v>
      </c>
      <c r="AC100" s="3">
        <f>MIN((IFERROR($D100-SUM($E100:AA100),0)),(IFERROR(AB$4-SUM(AB$5:AB99),0)))</f>
        <v>0</v>
      </c>
      <c r="AD100" s="3">
        <f>MIN((IFERROR($D100-SUM($E100:AB100),0)),(IFERROR(AC$4-SUM(AC$5:AC99),0)))</f>
        <v>0</v>
      </c>
      <c r="AE100" s="3">
        <f>MIN((IFERROR($D100-SUM($E100:AC100),0)),(IFERROR(AD$4-SUM(AD$5:AD99),0)))</f>
        <v>0</v>
      </c>
      <c r="AF100" s="3">
        <f>MIN((IFERROR($D100-SUM($E100:AD100),0)),(IFERROR(AE$4-SUM(AE$5:AE99),0)))</f>
        <v>0</v>
      </c>
      <c r="AG100" s="3">
        <f>MIN((IFERROR($D100-SUM($E100:AE100),0)),(IFERROR(AF$4-SUM(AF$5:AF99),0)))</f>
        <v>0</v>
      </c>
      <c r="AH100" s="3">
        <f>MIN((IFERROR($D100-SUM($E100:AF100),0)),(IFERROR(AG$4-SUM(AG$5:AG99),0)))</f>
        <v>0</v>
      </c>
      <c r="AI100" s="3">
        <f>MIN((IFERROR($D100-SUM($E100:AG100),0)),(IFERROR(AH$4-SUM(AH$5:AH99),0)))</f>
        <v>0</v>
      </c>
      <c r="AJ100" s="3">
        <f>MIN((IFERROR($D100-SUM($E100:AH100),0)),(IFERROR(AI$4-SUM(AI$5:AI99),0)))</f>
        <v>0</v>
      </c>
      <c r="AK100" s="3">
        <f>MIN((IFERROR($D100-SUM($E100:AI100),0)),(IFERROR(AJ$4-SUM(AJ$5:AJ99),0)))</f>
        <v>0</v>
      </c>
      <c r="AL100" s="3">
        <f>MIN((IFERROR($D100-SUM($E100:AJ100),0)),(IFERROR(AK$4-SUM(AK$5:AK99),0)))</f>
        <v>0</v>
      </c>
      <c r="AM100" s="3">
        <f>MIN((IFERROR($D100-SUM($E100:AK100),0)),(IFERROR(AL$4-SUM(AL$5:AL99),0)))</f>
        <v>0</v>
      </c>
      <c r="AN100" s="3">
        <f>MIN((IFERROR($D100-SUM($E100:AL100),0)),(IFERROR(AM$4-SUM(AM$5:AM99),0)))</f>
        <v>0</v>
      </c>
      <c r="AO100" s="3">
        <f>MIN((IFERROR($D100-SUM($E100:AM100),0)),(IFERROR(AN$4-SUM(AN$5:AN99),0)))</f>
        <v>0</v>
      </c>
      <c r="AP100" s="3">
        <f>MIN((IFERROR($D100-SUM($E100:AN100),0)),(IFERROR(AO$4-SUM(AO$5:AO99),0)))</f>
        <v>0</v>
      </c>
      <c r="AQ100" s="3">
        <f>MIN((IFERROR($D100-SUM($E100:AO100),0)),(IFERROR(AP$4-SUM(AP$5:AP99),0)))</f>
        <v>0</v>
      </c>
      <c r="AR100" s="3">
        <f>MIN((IFERROR($D100-SUM($E100:AP100),0)),(IFERROR(AQ$4-SUM(AQ$5:AQ99),0)))</f>
        <v>0</v>
      </c>
      <c r="AS100" s="3">
        <f>MIN((IFERROR($D100-SUM($E100:AQ100),0)),(IFERROR(AR$4-SUM(AR$5:AR99),0)))</f>
        <v>0</v>
      </c>
      <c r="AT100" s="3">
        <f>MIN((IFERROR($D100-SUM($E100:AR100),0)),(IFERROR(AS$4-SUM(AS$5:AS99),0)))</f>
        <v>0</v>
      </c>
      <c r="AU100" s="3">
        <f>MIN((IFERROR($D100-SUM($E100:AS100),0)),(IFERROR(AT$4-SUM(AT$5:AT99),0)))</f>
        <v>0</v>
      </c>
      <c r="AV100" s="3">
        <f>MIN((IFERROR($D100-SUM($E100:AT100),0)),(IFERROR(AU$4-SUM(AU$5:AU99),0)))</f>
        <v>0</v>
      </c>
      <c r="AW100" s="3">
        <f>MIN((IFERROR($D100-SUM($E100:AU100),0)),(IFERROR(AV$4-SUM(AV$5:AV99),0)))</f>
        <v>0</v>
      </c>
      <c r="AX100" s="3">
        <f>MIN((IFERROR($D100-SUM($E100:AV100),0)),(IFERROR(AW$4-SUM(AW$5:AW99),0)))</f>
        <v>0</v>
      </c>
      <c r="AY100" s="3">
        <f>MIN((IFERROR($D100-SUM($E100:AW100),0)),(IFERROR(AX$4-SUM(AX$5:AX99),0)))</f>
        <v>0</v>
      </c>
      <c r="AZ100" s="3">
        <f>MIN((IFERROR($D100-SUM($E100:AX100),0)),(IFERROR(AY$4-SUM(AY$5:AY99),0)))</f>
        <v>0</v>
      </c>
      <c r="BA100" s="3">
        <f>MIN((IFERROR($D100-SUM($E100:AY100),0)),(IFERROR(AZ$4-SUM(AZ$5:AZ99),0)))</f>
        <v>0</v>
      </c>
      <c r="BB100" s="3">
        <f>MIN((IFERROR($D100-SUM($E100:AZ100),0)),(IFERROR(BA$4-SUM(BA$5:BA99),0)))</f>
        <v>0</v>
      </c>
      <c r="BC100" s="3">
        <f>MIN((IFERROR($D100-SUM($E100:BA100),0)),(IFERROR(BB$4-SUM(BB$5:BB99),0)))</f>
        <v>0</v>
      </c>
      <c r="BD100" s="3">
        <f>MIN((IFERROR($D100-SUM($E100:BB100),0)),(IFERROR(BC$4-SUM(BC$5:BC99),0)))</f>
        <v>0</v>
      </c>
      <c r="BE100" s="3">
        <f>MIN((IFERROR($D100-SUM($E100:BC100),0)),(IFERROR(BD$4-SUM(BD$5:BD99),0)))</f>
        <v>0</v>
      </c>
      <c r="BF100" s="3">
        <f>MIN((IFERROR($D100-SUM($E100:BD100),0)),(IFERROR(BE$4-SUM(BE$5:BE99),0)))</f>
        <v>0</v>
      </c>
      <c r="BG100" s="3">
        <f>MIN((IFERROR($D100-SUM($E100:BE100),0)),(IFERROR(BF$4-SUM(BF$5:BF99),0)))</f>
        <v>0</v>
      </c>
      <c r="BH100" s="3">
        <f>MIN((IFERROR($D100-SUM($E100:BF100),0)),(IFERROR(BG$4-SUM(BG$5:BG99),0)))</f>
        <v>0</v>
      </c>
      <c r="BI100" s="3">
        <f>MIN((IFERROR($D100-SUM($E100:BG100),0)),(IFERROR(BH$4-SUM(BH$5:BH99),0)))</f>
        <v>0</v>
      </c>
      <c r="BJ100" s="3">
        <f>MIN((IFERROR($D100-SUM($E100:BH100),0)),(IFERROR(BI$4-SUM(BI$5:BI99),0)))</f>
        <v>0</v>
      </c>
      <c r="BK100" s="3">
        <f>MIN((IFERROR($D100-SUM($E100:BI100),0)),(IFERROR(BJ$4-SUM(BJ$5:BJ99),0)))</f>
        <v>0</v>
      </c>
      <c r="BL100" s="3">
        <f>MIN((IFERROR($D100-SUM($E100:BJ100),0)),(IFERROR(BK$4-SUM(BK$5:BK99),0)))</f>
        <v>0</v>
      </c>
      <c r="BM100" s="3">
        <f>MIN((IFERROR($D100-SUM($E100:BK100),0)),(IFERROR(BL$4-SUM(BL$5:BL99),0)))</f>
        <v>0</v>
      </c>
      <c r="BN100" s="3">
        <f>MIN((IFERROR($D100-SUM($E100:BL100),0)),(IFERROR(BM$4-SUM(BM$5:BM99),0)))</f>
        <v>0</v>
      </c>
      <c r="BO100" s="3">
        <f>MIN((IFERROR($D100-SUM($E100:BM100),0)),(IFERROR(BN$4-SUM(BN$5:BN99),0)))</f>
        <v>0</v>
      </c>
      <c r="BP100" s="3">
        <f>MIN((IFERROR($D100-SUM($E100:BN100),0)),(IFERROR(BO$4-SUM(BO$5:BO99),0)))</f>
        <v>0</v>
      </c>
      <c r="BQ100" s="3">
        <f>MIN((IFERROR($D100-SUM($E100:BO100),0)),(IFERROR(BP$4-SUM(BP$5:BP99),0)))</f>
        <v>0</v>
      </c>
      <c r="BR100" s="3">
        <f>MIN((IFERROR($D100-SUM($E100:BP100),0)),(IFERROR(BQ$4-SUM(BQ$5:BQ99),0)))</f>
        <v>0</v>
      </c>
      <c r="BS100" s="3">
        <f>MIN((IFERROR($D100-SUM($E100:BQ100),0)),(IFERROR(BR$4-SUM(BR$5:BR99),0)))</f>
        <v>0</v>
      </c>
      <c r="BT100" s="3">
        <f>MIN((IFERROR($D100-SUM($E100:BR100),0)),(IFERROR(BS$4-SUM(BS$5:BS99),0)))</f>
        <v>0</v>
      </c>
      <c r="BU100" s="3">
        <f>MIN((IFERROR($D100-SUM($E100:BS100),0)),(IFERROR(BT$4-SUM(BT$5:BT99),0)))</f>
        <v>0</v>
      </c>
      <c r="BV100" s="3">
        <f>MIN((IFERROR($D100-SUM($E100:BT100),0)),(IFERROR(BU$4-SUM(BU$5:BU99),0)))</f>
        <v>0</v>
      </c>
      <c r="BW100" s="3">
        <f>MIN((IFERROR($D100-SUM($E100:BU100),0)),(IFERROR(BV$4-SUM(BV$5:BV99),0)))</f>
        <v>0</v>
      </c>
      <c r="BX100" s="3">
        <f>MIN((IFERROR($D100-SUM($E100:BV100),0)),(IFERROR(BW$4-SUM(BW$5:BW99),0)))</f>
        <v>0</v>
      </c>
      <c r="BY100" s="3">
        <f>MIN((IFERROR($D100-SUM($E100:BW100),0)),(IFERROR(BX$4-SUM(BX$5:BX99),0)))</f>
        <v>0</v>
      </c>
      <c r="BZ100" s="3">
        <f>MIN((IFERROR($D100-SUM($E100:BX100),0)),(IFERROR(BY$4-SUM(BY$5:BY99),0)))</f>
        <v>0</v>
      </c>
      <c r="CA100" s="3">
        <f>MIN((IFERROR($D100-SUM($E100:BY100),0)),(IFERROR(BZ$4-SUM(BZ$5:BZ99),0)))</f>
        <v>0</v>
      </c>
      <c r="CB100" s="3">
        <f>MIN((IFERROR($D100-SUM($E100:BZ100),0)),(IFERROR(CA$4-SUM(CA$5:CA99),0)))</f>
        <v>0</v>
      </c>
      <c r="CC100" s="3">
        <f>MIN((IFERROR($D100-SUM($E100:CA100),0)),(IFERROR(CB$4-SUM(CB$5:CB99),0)))</f>
        <v>0</v>
      </c>
      <c r="CD100" s="3">
        <f>MIN((IFERROR($D100-SUM($E100:CB100),0)),(IFERROR(CC$4-SUM(CC$5:CC99),0)))</f>
        <v>0</v>
      </c>
      <c r="CE100" s="3">
        <f>MIN((IFERROR($D100-SUM($E100:CC100),0)),(IFERROR(CD$4-SUM(CD$5:CD99),0)))</f>
        <v>0</v>
      </c>
      <c r="CF100" s="3">
        <f>MIN((IFERROR($D100-SUM($E100:CD100),0)),(IFERROR(CE$4-SUM(CE$5:CE99),0)))</f>
        <v>0</v>
      </c>
      <c r="CG100" s="3">
        <f>MIN((IFERROR($D100-SUM($E100:CE100),0)),(IFERROR(CF$4-SUM(CF$5:CF99),0)))</f>
        <v>0</v>
      </c>
      <c r="CH100" s="3">
        <f>MIN((IFERROR($D100-SUM($E100:CF100),0)),(IFERROR(CG$4-SUM(CG$5:CG99),0)))</f>
        <v>0</v>
      </c>
      <c r="CI100" s="3">
        <f>MIN((IFERROR($D100-SUM($E100:CG100),0)),(IFERROR(CH$4-SUM(CH$5:CH99),0)))</f>
        <v>0</v>
      </c>
      <c r="CJ100" s="3">
        <f>MIN((IFERROR($D100-SUM($E100:CH100),0)),(IFERROR(CI$4-SUM(CI$5:CI99),0)))</f>
        <v>0</v>
      </c>
      <c r="CK100" s="3">
        <f>MIN((IFERROR($D100-SUM($E100:CI100),0)),(IFERROR(CJ$4-SUM(CJ$5:CJ99),0)))</f>
        <v>0</v>
      </c>
      <c r="CL100" s="3">
        <f>MIN((IFERROR($D100-SUM($E100:CJ100),0)),(IFERROR(CK$4-SUM(CK$5:CK99),0)))</f>
        <v>0</v>
      </c>
      <c r="CM100" s="3">
        <f>MIN((IFERROR($D100-SUM($E100:CK100),0)),(IFERROR(CL$4-SUM(CL$5:CL99),0)))</f>
        <v>0</v>
      </c>
      <c r="CN100" s="3">
        <f>MIN((IFERROR($D100-SUM($E100:CL100),0)),(IFERROR(CM$4-SUM(CM$5:CM99),0)))</f>
        <v>0</v>
      </c>
      <c r="CO100" s="3">
        <f>MIN((IFERROR($D100-SUM($E100:CM100),0)),(IFERROR(CN$4-SUM(CN$5:CN99),0)))</f>
        <v>0</v>
      </c>
      <c r="CP100" s="3">
        <f>MIN((IFERROR($D100-SUM($E100:CN100),0)),(IFERROR(CO$4-SUM(CO$5:CO99),0)))</f>
        <v>0</v>
      </c>
      <c r="CQ100" s="3">
        <f>MIN((IFERROR($D100-SUM($E100:CO100),0)),(IFERROR(CP$4-SUM(CP$5:CP99),0)))</f>
        <v>0</v>
      </c>
      <c r="CR100" s="3">
        <f>MIN((IFERROR($D100-SUM($E100:CP100),0)),(IFERROR(CQ$4-SUM(CQ$5:CQ99),0)))</f>
        <v>0</v>
      </c>
      <c r="CS100" s="3">
        <f>MIN((IFERROR($D100-SUM($E100:CQ100),0)),(IFERROR(CR$4-SUM(CR$5:CR99),0)))</f>
        <v>0</v>
      </c>
      <c r="CT100" s="3">
        <f>MIN((IFERROR($D100-SUM($E100:CR100),0)),(IFERROR(CS$4-SUM(CS$5:CS99),0)))</f>
        <v>0</v>
      </c>
      <c r="CU100" s="3">
        <f>MIN((IFERROR($D100-SUM($E100:CS100),0)),(IFERROR(CT$4-SUM(CT$5:CT99),0)))</f>
        <v>0</v>
      </c>
      <c r="CV100" s="3">
        <f>MIN((IFERROR($D100-SUM($E100:CT100),0)),(IFERROR(CU$4-SUM(CU$5:CU99),0)))</f>
        <v>0</v>
      </c>
      <c r="CW100" s="3">
        <f>MIN((IFERROR($D100-SUM($E100:CU100),0)),(IFERROR(CV$4-SUM(CV$5:CV99),0)))</f>
        <v>0</v>
      </c>
      <c r="CX100" s="3">
        <f>MIN((IFERROR($D100-SUM($E100:CV100),0)),(IFERROR(CW$4-SUM(CW$5:CW99),0)))</f>
        <v>0</v>
      </c>
      <c r="CY100" s="3">
        <f>MIN((IFERROR($D100-SUM($E100:CW100),0)),(IFERROR(CX$4-SUM(CX$5:CX99),0)))</f>
        <v>0</v>
      </c>
      <c r="CZ100" s="3">
        <f>MIN((IFERROR($D100-SUM($E100:CX100),0)),(IFERROR(CY$4-SUM(CY$5:CY99),0)))</f>
        <v>0</v>
      </c>
      <c r="DA100" s="3">
        <f>MIN((IFERROR($D100-SUM($E100:CY100),0)),(IFERROR(CZ$4-SUM(CZ$5:CZ99),0)))</f>
        <v>0</v>
      </c>
    </row>
    <row r="101" spans="1:105" x14ac:dyDescent="0.25">
      <c r="A101" s="2">
        <f>ROW()-ROW(FIFO[[#Headers],[Ind]])</f>
        <v>96</v>
      </c>
      <c r="B101" s="10" t="str">
        <f t="array" ref="B101">IFERROR(INDEX(Register[Batch],SMALL(IF(Register[IN Token]=Token,Register[Batch],""),FIFO[[#This Row],[Ind]])),"")</f>
        <v/>
      </c>
      <c r="C101" s="50" t="str">
        <f>IFERROR(VLOOKUP(FIFO[[#This Row],[Batch]],Register[],9),"")</f>
        <v/>
      </c>
      <c r="D101" s="11" t="str">
        <f>IF(FIFO[[#This Row],[Batch]]&lt;&gt;"",IFERROR(VLOOKUP(FIFO[[#This Row],[Batch]],Register[],5),""),"")</f>
        <v/>
      </c>
      <c r="F101" s="3">
        <f>MIN((IFERROR($D101-SUM($E101:E101),0)),(IFERROR(F$4-SUM(F$5:F100),0)))</f>
        <v>0</v>
      </c>
      <c r="G101" s="3">
        <f>MIN((IFERROR($D101-SUM($E101:F101),0)),(IFERROR(G$4-SUM(G$5:G100),0)))</f>
        <v>0</v>
      </c>
      <c r="H101" s="3">
        <f>MIN((IFERROR($D101-SUM($E101:G101),0)),(IFERROR(H$4-SUM(H$5:H100),0)))</f>
        <v>0</v>
      </c>
      <c r="I101" s="3">
        <f>MIN((IFERROR($D101-SUM($E101:H101),0)),(IFERROR(I$4-SUM(I$5:I100),0)))</f>
        <v>0</v>
      </c>
      <c r="J101" s="3">
        <f>MIN((IFERROR($D101-SUM($E101:I101),0)),(IFERROR(J$4-SUM(J$5:J100),0)))</f>
        <v>0</v>
      </c>
      <c r="K101" s="3">
        <f>MIN((IFERROR($D101-SUM($E101:J101),0)),(IFERROR(K$4-SUM(K$5:K100),0)))</f>
        <v>0</v>
      </c>
      <c r="L101" s="3">
        <f>MIN((IFERROR($D101-SUM($E101:K101),0)),(IFERROR(L$4-SUM(L$5:L100),0)))</f>
        <v>0</v>
      </c>
      <c r="M101" s="3">
        <f>MIN((IFERROR($D101-SUM($E101:L101),0)),(IFERROR(M$4-SUM(M$5:M100),0)))</f>
        <v>0</v>
      </c>
      <c r="N101" s="3">
        <f>MIN((IFERROR($D101-SUM($E101:L101),0)),(IFERROR(M$4-SUM(M$5:M100),0)))</f>
        <v>0</v>
      </c>
      <c r="O101" s="3">
        <f>MIN((IFERROR($D101-SUM($E101:M101),0)),(IFERROR(N$4-SUM(N$5:N100),0)))</f>
        <v>0</v>
      </c>
      <c r="P101" s="3">
        <f>MIN((IFERROR($D101-SUM($E101:N101),0)),(IFERROR(O$4-SUM(O$5:O100),0)))</f>
        <v>0</v>
      </c>
      <c r="Q101" s="3">
        <f>MIN((IFERROR($D101-SUM($E101:O101),0)),(IFERROR(P$4-SUM(P$5:P100),0)))</f>
        <v>0</v>
      </c>
      <c r="R101" s="3">
        <f>MIN((IFERROR($D101-SUM($E101:P101),0)),(IFERROR(Q$4-SUM(Q$5:Q100),0)))</f>
        <v>0</v>
      </c>
      <c r="S101" s="3">
        <f>MIN((IFERROR($D101-SUM($E101:Q101),0)),(IFERROR(R$4-SUM(R$5:R100),0)))</f>
        <v>0</v>
      </c>
      <c r="T101" s="3">
        <f>MIN((IFERROR($D101-SUM($E101:R101),0)),(IFERROR(S$4-SUM(S$5:S100),0)))</f>
        <v>0</v>
      </c>
      <c r="U101" s="3">
        <f>MIN((IFERROR($D101-SUM($E101:S101),0)),(IFERROR(T$4-SUM(T$5:T100),0)))</f>
        <v>0</v>
      </c>
      <c r="V101" s="3">
        <f>MIN((IFERROR($D101-SUM($E101:T101),0)),(IFERROR(U$4-SUM(U$5:U100),0)))</f>
        <v>0</v>
      </c>
      <c r="W101" s="3">
        <f>MIN((IFERROR($D101-SUM($E101:U101),0)),(IFERROR(V$4-SUM(V$5:V100),0)))</f>
        <v>0</v>
      </c>
      <c r="X101" s="3">
        <f>MIN((IFERROR($D101-SUM($E101:V101),0)),(IFERROR(W$4-SUM(W$5:W100),0)))</f>
        <v>0</v>
      </c>
      <c r="Y101" s="3">
        <f>MIN((IFERROR($D101-SUM($E101:W101),0)),(IFERROR(X$4-SUM(X$5:X100),0)))</f>
        <v>0</v>
      </c>
      <c r="Z101" s="3">
        <f>MIN((IFERROR($D101-SUM($E101:X101),0)),(IFERROR(Y$4-SUM(Y$5:Y100),0)))</f>
        <v>0</v>
      </c>
      <c r="AA101" s="3">
        <f>MIN((IFERROR($D101-SUM($E101:Y101),0)),(IFERROR(Z$4-SUM(Z$5:Z100),0)))</f>
        <v>0</v>
      </c>
      <c r="AB101" s="3">
        <f>MIN((IFERROR($D101-SUM($E101:Z101),0)),(IFERROR(AA$4-SUM(AA$5:AA100),0)))</f>
        <v>0</v>
      </c>
      <c r="AC101" s="3">
        <f>MIN((IFERROR($D101-SUM($E101:AA101),0)),(IFERROR(AB$4-SUM(AB$5:AB100),0)))</f>
        <v>0</v>
      </c>
      <c r="AD101" s="3">
        <f>MIN((IFERROR($D101-SUM($E101:AB101),0)),(IFERROR(AC$4-SUM(AC$5:AC100),0)))</f>
        <v>0</v>
      </c>
      <c r="AE101" s="3">
        <f>MIN((IFERROR($D101-SUM($E101:AC101),0)),(IFERROR(AD$4-SUM(AD$5:AD100),0)))</f>
        <v>0</v>
      </c>
      <c r="AF101" s="3">
        <f>MIN((IFERROR($D101-SUM($E101:AD101),0)),(IFERROR(AE$4-SUM(AE$5:AE100),0)))</f>
        <v>0</v>
      </c>
      <c r="AG101" s="3">
        <f>MIN((IFERROR($D101-SUM($E101:AE101),0)),(IFERROR(AF$4-SUM(AF$5:AF100),0)))</f>
        <v>0</v>
      </c>
      <c r="AH101" s="3">
        <f>MIN((IFERROR($D101-SUM($E101:AF101),0)),(IFERROR(AG$4-SUM(AG$5:AG100),0)))</f>
        <v>0</v>
      </c>
      <c r="AI101" s="3">
        <f>MIN((IFERROR($D101-SUM($E101:AG101),0)),(IFERROR(AH$4-SUM(AH$5:AH100),0)))</f>
        <v>0</v>
      </c>
      <c r="AJ101" s="3">
        <f>MIN((IFERROR($D101-SUM($E101:AH101),0)),(IFERROR(AI$4-SUM(AI$5:AI100),0)))</f>
        <v>0</v>
      </c>
      <c r="AK101" s="3">
        <f>MIN((IFERROR($D101-SUM($E101:AI101),0)),(IFERROR(AJ$4-SUM(AJ$5:AJ100),0)))</f>
        <v>0</v>
      </c>
      <c r="AL101" s="3">
        <f>MIN((IFERROR($D101-SUM($E101:AJ101),0)),(IFERROR(AK$4-SUM(AK$5:AK100),0)))</f>
        <v>0</v>
      </c>
      <c r="AM101" s="3">
        <f>MIN((IFERROR($D101-SUM($E101:AK101),0)),(IFERROR(AL$4-SUM(AL$5:AL100),0)))</f>
        <v>0</v>
      </c>
      <c r="AN101" s="3">
        <f>MIN((IFERROR($D101-SUM($E101:AL101),0)),(IFERROR(AM$4-SUM(AM$5:AM100),0)))</f>
        <v>0</v>
      </c>
      <c r="AO101" s="3">
        <f>MIN((IFERROR($D101-SUM($E101:AM101),0)),(IFERROR(AN$4-SUM(AN$5:AN100),0)))</f>
        <v>0</v>
      </c>
      <c r="AP101" s="3">
        <f>MIN((IFERROR($D101-SUM($E101:AN101),0)),(IFERROR(AO$4-SUM(AO$5:AO100),0)))</f>
        <v>0</v>
      </c>
      <c r="AQ101" s="3">
        <f>MIN((IFERROR($D101-SUM($E101:AO101),0)),(IFERROR(AP$4-SUM(AP$5:AP100),0)))</f>
        <v>0</v>
      </c>
      <c r="AR101" s="3">
        <f>MIN((IFERROR($D101-SUM($E101:AP101),0)),(IFERROR(AQ$4-SUM(AQ$5:AQ100),0)))</f>
        <v>0</v>
      </c>
      <c r="AS101" s="3">
        <f>MIN((IFERROR($D101-SUM($E101:AQ101),0)),(IFERROR(AR$4-SUM(AR$5:AR100),0)))</f>
        <v>0</v>
      </c>
      <c r="AT101" s="3">
        <f>MIN((IFERROR($D101-SUM($E101:AR101),0)),(IFERROR(AS$4-SUM(AS$5:AS100),0)))</f>
        <v>0</v>
      </c>
      <c r="AU101" s="3">
        <f>MIN((IFERROR($D101-SUM($E101:AS101),0)),(IFERROR(AT$4-SUM(AT$5:AT100),0)))</f>
        <v>0</v>
      </c>
      <c r="AV101" s="3">
        <f>MIN((IFERROR($D101-SUM($E101:AT101),0)),(IFERROR(AU$4-SUM(AU$5:AU100),0)))</f>
        <v>0</v>
      </c>
      <c r="AW101" s="3">
        <f>MIN((IFERROR($D101-SUM($E101:AU101),0)),(IFERROR(AV$4-SUM(AV$5:AV100),0)))</f>
        <v>0</v>
      </c>
      <c r="AX101" s="3">
        <f>MIN((IFERROR($D101-SUM($E101:AV101),0)),(IFERROR(AW$4-SUM(AW$5:AW100),0)))</f>
        <v>0</v>
      </c>
      <c r="AY101" s="3">
        <f>MIN((IFERROR($D101-SUM($E101:AW101),0)),(IFERROR(AX$4-SUM(AX$5:AX100),0)))</f>
        <v>0</v>
      </c>
      <c r="AZ101" s="3">
        <f>MIN((IFERROR($D101-SUM($E101:AX101),0)),(IFERROR(AY$4-SUM(AY$5:AY100),0)))</f>
        <v>0</v>
      </c>
      <c r="BA101" s="3">
        <f>MIN((IFERROR($D101-SUM($E101:AY101),0)),(IFERROR(AZ$4-SUM(AZ$5:AZ100),0)))</f>
        <v>0</v>
      </c>
      <c r="BB101" s="3">
        <f>MIN((IFERROR($D101-SUM($E101:AZ101),0)),(IFERROR(BA$4-SUM(BA$5:BA100),0)))</f>
        <v>0</v>
      </c>
      <c r="BC101" s="3">
        <f>MIN((IFERROR($D101-SUM($E101:BA101),0)),(IFERROR(BB$4-SUM(BB$5:BB100),0)))</f>
        <v>0</v>
      </c>
      <c r="BD101" s="3">
        <f>MIN((IFERROR($D101-SUM($E101:BB101),0)),(IFERROR(BC$4-SUM(BC$5:BC100),0)))</f>
        <v>0</v>
      </c>
      <c r="BE101" s="3">
        <f>MIN((IFERROR($D101-SUM($E101:BC101),0)),(IFERROR(BD$4-SUM(BD$5:BD100),0)))</f>
        <v>0</v>
      </c>
      <c r="BF101" s="3">
        <f>MIN((IFERROR($D101-SUM($E101:BD101),0)),(IFERROR(BE$4-SUM(BE$5:BE100),0)))</f>
        <v>0</v>
      </c>
      <c r="BG101" s="3">
        <f>MIN((IFERROR($D101-SUM($E101:BE101),0)),(IFERROR(BF$4-SUM(BF$5:BF100),0)))</f>
        <v>0</v>
      </c>
      <c r="BH101" s="3">
        <f>MIN((IFERROR($D101-SUM($E101:BF101),0)),(IFERROR(BG$4-SUM(BG$5:BG100),0)))</f>
        <v>0</v>
      </c>
      <c r="BI101" s="3">
        <f>MIN((IFERROR($D101-SUM($E101:BG101),0)),(IFERROR(BH$4-SUM(BH$5:BH100),0)))</f>
        <v>0</v>
      </c>
      <c r="BJ101" s="3">
        <f>MIN((IFERROR($D101-SUM($E101:BH101),0)),(IFERROR(BI$4-SUM(BI$5:BI100),0)))</f>
        <v>0</v>
      </c>
      <c r="BK101" s="3">
        <f>MIN((IFERROR($D101-SUM($E101:BI101),0)),(IFERROR(BJ$4-SUM(BJ$5:BJ100),0)))</f>
        <v>0</v>
      </c>
      <c r="BL101" s="3">
        <f>MIN((IFERROR($D101-SUM($E101:BJ101),0)),(IFERROR(BK$4-SUM(BK$5:BK100),0)))</f>
        <v>0</v>
      </c>
      <c r="BM101" s="3">
        <f>MIN((IFERROR($D101-SUM($E101:BK101),0)),(IFERROR(BL$4-SUM(BL$5:BL100),0)))</f>
        <v>0</v>
      </c>
      <c r="BN101" s="3">
        <f>MIN((IFERROR($D101-SUM($E101:BL101),0)),(IFERROR(BM$4-SUM(BM$5:BM100),0)))</f>
        <v>0</v>
      </c>
      <c r="BO101" s="3">
        <f>MIN((IFERROR($D101-SUM($E101:BM101),0)),(IFERROR(BN$4-SUM(BN$5:BN100),0)))</f>
        <v>0</v>
      </c>
      <c r="BP101" s="3">
        <f>MIN((IFERROR($D101-SUM($E101:BN101),0)),(IFERROR(BO$4-SUM(BO$5:BO100),0)))</f>
        <v>0</v>
      </c>
      <c r="BQ101" s="3">
        <f>MIN((IFERROR($D101-SUM($E101:BO101),0)),(IFERROR(BP$4-SUM(BP$5:BP100),0)))</f>
        <v>0</v>
      </c>
      <c r="BR101" s="3">
        <f>MIN((IFERROR($D101-SUM($E101:BP101),0)),(IFERROR(BQ$4-SUM(BQ$5:BQ100),0)))</f>
        <v>0</v>
      </c>
      <c r="BS101" s="3">
        <f>MIN((IFERROR($D101-SUM($E101:BQ101),0)),(IFERROR(BR$4-SUM(BR$5:BR100),0)))</f>
        <v>0</v>
      </c>
      <c r="BT101" s="3">
        <f>MIN((IFERROR($D101-SUM($E101:BR101),0)),(IFERROR(BS$4-SUM(BS$5:BS100),0)))</f>
        <v>0</v>
      </c>
      <c r="BU101" s="3">
        <f>MIN((IFERROR($D101-SUM($E101:BS101),0)),(IFERROR(BT$4-SUM(BT$5:BT100),0)))</f>
        <v>0</v>
      </c>
      <c r="BV101" s="3">
        <f>MIN((IFERROR($D101-SUM($E101:BT101),0)),(IFERROR(BU$4-SUM(BU$5:BU100),0)))</f>
        <v>0</v>
      </c>
      <c r="BW101" s="3">
        <f>MIN((IFERROR($D101-SUM($E101:BU101),0)),(IFERROR(BV$4-SUM(BV$5:BV100),0)))</f>
        <v>0</v>
      </c>
      <c r="BX101" s="3">
        <f>MIN((IFERROR($D101-SUM($E101:BV101),0)),(IFERROR(BW$4-SUM(BW$5:BW100),0)))</f>
        <v>0</v>
      </c>
      <c r="BY101" s="3">
        <f>MIN((IFERROR($D101-SUM($E101:BW101),0)),(IFERROR(BX$4-SUM(BX$5:BX100),0)))</f>
        <v>0</v>
      </c>
      <c r="BZ101" s="3">
        <f>MIN((IFERROR($D101-SUM($E101:BX101),0)),(IFERROR(BY$4-SUM(BY$5:BY100),0)))</f>
        <v>0</v>
      </c>
      <c r="CA101" s="3">
        <f>MIN((IFERROR($D101-SUM($E101:BY101),0)),(IFERROR(BZ$4-SUM(BZ$5:BZ100),0)))</f>
        <v>0</v>
      </c>
      <c r="CB101" s="3">
        <f>MIN((IFERROR($D101-SUM($E101:BZ101),0)),(IFERROR(CA$4-SUM(CA$5:CA100),0)))</f>
        <v>0</v>
      </c>
      <c r="CC101" s="3">
        <f>MIN((IFERROR($D101-SUM($E101:CA101),0)),(IFERROR(CB$4-SUM(CB$5:CB100),0)))</f>
        <v>0</v>
      </c>
      <c r="CD101" s="3">
        <f>MIN((IFERROR($D101-SUM($E101:CB101),0)),(IFERROR(CC$4-SUM(CC$5:CC100),0)))</f>
        <v>0</v>
      </c>
      <c r="CE101" s="3">
        <f>MIN((IFERROR($D101-SUM($E101:CC101),0)),(IFERROR(CD$4-SUM(CD$5:CD100),0)))</f>
        <v>0</v>
      </c>
      <c r="CF101" s="3">
        <f>MIN((IFERROR($D101-SUM($E101:CD101),0)),(IFERROR(CE$4-SUM(CE$5:CE100),0)))</f>
        <v>0</v>
      </c>
      <c r="CG101" s="3">
        <f>MIN((IFERROR($D101-SUM($E101:CE101),0)),(IFERROR(CF$4-SUM(CF$5:CF100),0)))</f>
        <v>0</v>
      </c>
      <c r="CH101" s="3">
        <f>MIN((IFERROR($D101-SUM($E101:CF101),0)),(IFERROR(CG$4-SUM(CG$5:CG100),0)))</f>
        <v>0</v>
      </c>
      <c r="CI101" s="3">
        <f>MIN((IFERROR($D101-SUM($E101:CG101),0)),(IFERROR(CH$4-SUM(CH$5:CH100),0)))</f>
        <v>0</v>
      </c>
      <c r="CJ101" s="3">
        <f>MIN((IFERROR($D101-SUM($E101:CH101),0)),(IFERROR(CI$4-SUM(CI$5:CI100),0)))</f>
        <v>0</v>
      </c>
      <c r="CK101" s="3">
        <f>MIN((IFERROR($D101-SUM($E101:CI101),0)),(IFERROR(CJ$4-SUM(CJ$5:CJ100),0)))</f>
        <v>0</v>
      </c>
      <c r="CL101" s="3">
        <f>MIN((IFERROR($D101-SUM($E101:CJ101),0)),(IFERROR(CK$4-SUM(CK$5:CK100),0)))</f>
        <v>0</v>
      </c>
      <c r="CM101" s="3">
        <f>MIN((IFERROR($D101-SUM($E101:CK101),0)),(IFERROR(CL$4-SUM(CL$5:CL100),0)))</f>
        <v>0</v>
      </c>
      <c r="CN101" s="3">
        <f>MIN((IFERROR($D101-SUM($E101:CL101),0)),(IFERROR(CM$4-SUM(CM$5:CM100),0)))</f>
        <v>0</v>
      </c>
      <c r="CO101" s="3">
        <f>MIN((IFERROR($D101-SUM($E101:CM101),0)),(IFERROR(CN$4-SUM(CN$5:CN100),0)))</f>
        <v>0</v>
      </c>
      <c r="CP101" s="3">
        <f>MIN((IFERROR($D101-SUM($E101:CN101),0)),(IFERROR(CO$4-SUM(CO$5:CO100),0)))</f>
        <v>0</v>
      </c>
      <c r="CQ101" s="3">
        <f>MIN((IFERROR($D101-SUM($E101:CO101),0)),(IFERROR(CP$4-SUM(CP$5:CP100),0)))</f>
        <v>0</v>
      </c>
      <c r="CR101" s="3">
        <f>MIN((IFERROR($D101-SUM($E101:CP101),0)),(IFERROR(CQ$4-SUM(CQ$5:CQ100),0)))</f>
        <v>0</v>
      </c>
      <c r="CS101" s="3">
        <f>MIN((IFERROR($D101-SUM($E101:CQ101),0)),(IFERROR(CR$4-SUM(CR$5:CR100),0)))</f>
        <v>0</v>
      </c>
      <c r="CT101" s="3">
        <f>MIN((IFERROR($D101-SUM($E101:CR101),0)),(IFERROR(CS$4-SUM(CS$5:CS100),0)))</f>
        <v>0</v>
      </c>
      <c r="CU101" s="3">
        <f>MIN((IFERROR($D101-SUM($E101:CS101),0)),(IFERROR(CT$4-SUM(CT$5:CT100),0)))</f>
        <v>0</v>
      </c>
      <c r="CV101" s="3">
        <f>MIN((IFERROR($D101-SUM($E101:CT101),0)),(IFERROR(CU$4-SUM(CU$5:CU100),0)))</f>
        <v>0</v>
      </c>
      <c r="CW101" s="3">
        <f>MIN((IFERROR($D101-SUM($E101:CU101),0)),(IFERROR(CV$4-SUM(CV$5:CV100),0)))</f>
        <v>0</v>
      </c>
      <c r="CX101" s="3">
        <f>MIN((IFERROR($D101-SUM($E101:CV101),0)),(IFERROR(CW$4-SUM(CW$5:CW100),0)))</f>
        <v>0</v>
      </c>
      <c r="CY101" s="3">
        <f>MIN((IFERROR($D101-SUM($E101:CW101),0)),(IFERROR(CX$4-SUM(CX$5:CX100),0)))</f>
        <v>0</v>
      </c>
      <c r="CZ101" s="3">
        <f>MIN((IFERROR($D101-SUM($E101:CX101),0)),(IFERROR(CY$4-SUM(CY$5:CY100),0)))</f>
        <v>0</v>
      </c>
      <c r="DA101" s="3">
        <f>MIN((IFERROR($D101-SUM($E101:CY101),0)),(IFERROR(CZ$4-SUM(CZ$5:CZ100),0)))</f>
        <v>0</v>
      </c>
    </row>
    <row r="102" spans="1:105" x14ac:dyDescent="0.25">
      <c r="A102" s="2">
        <f>ROW()-ROW(FIFO[[#Headers],[Ind]])</f>
        <v>97</v>
      </c>
      <c r="B102" s="10" t="str">
        <f t="array" ref="B102">IFERROR(INDEX(Register[Batch],SMALL(IF(Register[IN Token]=Token,Register[Batch],""),FIFO[[#This Row],[Ind]])),"")</f>
        <v/>
      </c>
      <c r="C102" s="50" t="str">
        <f>IFERROR(VLOOKUP(FIFO[[#This Row],[Batch]],Register[],9),"")</f>
        <v/>
      </c>
      <c r="D102" s="11" t="str">
        <f>IF(FIFO[[#This Row],[Batch]]&lt;&gt;"",IFERROR(VLOOKUP(FIFO[[#This Row],[Batch]],Register[],5),""),"")</f>
        <v/>
      </c>
      <c r="F102" s="3">
        <f>MIN((IFERROR($D102-SUM($E102:E102),0)),(IFERROR(F$4-SUM(F$5:F101),0)))</f>
        <v>0</v>
      </c>
      <c r="G102" s="3">
        <f>MIN((IFERROR($D102-SUM($E102:F102),0)),(IFERROR(G$4-SUM(G$5:G101),0)))</f>
        <v>0</v>
      </c>
      <c r="H102" s="3">
        <f>MIN((IFERROR($D102-SUM($E102:G102),0)),(IFERROR(H$4-SUM(H$5:H101),0)))</f>
        <v>0</v>
      </c>
      <c r="I102" s="3">
        <f>MIN((IFERROR($D102-SUM($E102:H102),0)),(IFERROR(I$4-SUM(I$5:I101),0)))</f>
        <v>0</v>
      </c>
      <c r="J102" s="3">
        <f>MIN((IFERROR($D102-SUM($E102:I102),0)),(IFERROR(J$4-SUM(J$5:J101),0)))</f>
        <v>0</v>
      </c>
      <c r="K102" s="3">
        <f>MIN((IFERROR($D102-SUM($E102:J102),0)),(IFERROR(K$4-SUM(K$5:K101),0)))</f>
        <v>0</v>
      </c>
      <c r="L102" s="3">
        <f>MIN((IFERROR($D102-SUM($E102:K102),0)),(IFERROR(L$4-SUM(L$5:L101),0)))</f>
        <v>0</v>
      </c>
      <c r="M102" s="3">
        <f>MIN((IFERROR($D102-SUM($E102:L102),0)),(IFERROR(M$4-SUM(M$5:M101),0)))</f>
        <v>0</v>
      </c>
      <c r="N102" s="3">
        <f>MIN((IFERROR($D102-SUM($E102:L102),0)),(IFERROR(M$4-SUM(M$5:M101),0)))</f>
        <v>0</v>
      </c>
      <c r="O102" s="3">
        <f>MIN((IFERROR($D102-SUM($E102:M102),0)),(IFERROR(N$4-SUM(N$5:N101),0)))</f>
        <v>0</v>
      </c>
      <c r="P102" s="3">
        <f>MIN((IFERROR($D102-SUM($E102:N102),0)),(IFERROR(O$4-SUM(O$5:O101),0)))</f>
        <v>0</v>
      </c>
      <c r="Q102" s="3">
        <f>MIN((IFERROR($D102-SUM($E102:O102),0)),(IFERROR(P$4-SUM(P$5:P101),0)))</f>
        <v>0</v>
      </c>
      <c r="R102" s="3">
        <f>MIN((IFERROR($D102-SUM($E102:P102),0)),(IFERROR(Q$4-SUM(Q$5:Q101),0)))</f>
        <v>0</v>
      </c>
      <c r="S102" s="3">
        <f>MIN((IFERROR($D102-SUM($E102:Q102),0)),(IFERROR(R$4-SUM(R$5:R101),0)))</f>
        <v>0</v>
      </c>
      <c r="T102" s="3">
        <f>MIN((IFERROR($D102-SUM($E102:R102),0)),(IFERROR(S$4-SUM(S$5:S101),0)))</f>
        <v>0</v>
      </c>
      <c r="U102" s="3">
        <f>MIN((IFERROR($D102-SUM($E102:S102),0)),(IFERROR(T$4-SUM(T$5:T101),0)))</f>
        <v>0</v>
      </c>
      <c r="V102" s="3">
        <f>MIN((IFERROR($D102-SUM($E102:T102),0)),(IFERROR(U$4-SUM(U$5:U101),0)))</f>
        <v>0</v>
      </c>
      <c r="W102" s="3">
        <f>MIN((IFERROR($D102-SUM($E102:U102),0)),(IFERROR(V$4-SUM(V$5:V101),0)))</f>
        <v>0</v>
      </c>
      <c r="X102" s="3">
        <f>MIN((IFERROR($D102-SUM($E102:V102),0)),(IFERROR(W$4-SUM(W$5:W101),0)))</f>
        <v>0</v>
      </c>
      <c r="Y102" s="3">
        <f>MIN((IFERROR($D102-SUM($E102:W102),0)),(IFERROR(X$4-SUM(X$5:X101),0)))</f>
        <v>0</v>
      </c>
      <c r="Z102" s="3">
        <f>MIN((IFERROR($D102-SUM($E102:X102),0)),(IFERROR(Y$4-SUM(Y$5:Y101),0)))</f>
        <v>0</v>
      </c>
      <c r="AA102" s="3">
        <f>MIN((IFERROR($D102-SUM($E102:Y102),0)),(IFERROR(Z$4-SUM(Z$5:Z101),0)))</f>
        <v>0</v>
      </c>
      <c r="AB102" s="3">
        <f>MIN((IFERROR($D102-SUM($E102:Z102),0)),(IFERROR(AA$4-SUM(AA$5:AA101),0)))</f>
        <v>0</v>
      </c>
      <c r="AC102" s="3">
        <f>MIN((IFERROR($D102-SUM($E102:AA102),0)),(IFERROR(AB$4-SUM(AB$5:AB101),0)))</f>
        <v>0</v>
      </c>
      <c r="AD102" s="3">
        <f>MIN((IFERROR($D102-SUM($E102:AB102),0)),(IFERROR(AC$4-SUM(AC$5:AC101),0)))</f>
        <v>0</v>
      </c>
      <c r="AE102" s="3">
        <f>MIN((IFERROR($D102-SUM($E102:AC102),0)),(IFERROR(AD$4-SUM(AD$5:AD101),0)))</f>
        <v>0</v>
      </c>
      <c r="AF102" s="3">
        <f>MIN((IFERROR($D102-SUM($E102:AD102),0)),(IFERROR(AE$4-SUM(AE$5:AE101),0)))</f>
        <v>0</v>
      </c>
      <c r="AG102" s="3">
        <f>MIN((IFERROR($D102-SUM($E102:AE102),0)),(IFERROR(AF$4-SUM(AF$5:AF101),0)))</f>
        <v>0</v>
      </c>
      <c r="AH102" s="3">
        <f>MIN((IFERROR($D102-SUM($E102:AF102),0)),(IFERROR(AG$4-SUM(AG$5:AG101),0)))</f>
        <v>0</v>
      </c>
      <c r="AI102" s="3">
        <f>MIN((IFERROR($D102-SUM($E102:AG102),0)),(IFERROR(AH$4-SUM(AH$5:AH101),0)))</f>
        <v>0</v>
      </c>
      <c r="AJ102" s="3">
        <f>MIN((IFERROR($D102-SUM($E102:AH102),0)),(IFERROR(AI$4-SUM(AI$5:AI101),0)))</f>
        <v>0</v>
      </c>
      <c r="AK102" s="3">
        <f>MIN((IFERROR($D102-SUM($E102:AI102),0)),(IFERROR(AJ$4-SUM(AJ$5:AJ101),0)))</f>
        <v>0</v>
      </c>
      <c r="AL102" s="3">
        <f>MIN((IFERROR($D102-SUM($E102:AJ102),0)),(IFERROR(AK$4-SUM(AK$5:AK101),0)))</f>
        <v>0</v>
      </c>
      <c r="AM102" s="3">
        <f>MIN((IFERROR($D102-SUM($E102:AK102),0)),(IFERROR(AL$4-SUM(AL$5:AL101),0)))</f>
        <v>0</v>
      </c>
      <c r="AN102" s="3">
        <f>MIN((IFERROR($D102-SUM($E102:AL102),0)),(IFERROR(AM$4-SUM(AM$5:AM101),0)))</f>
        <v>0</v>
      </c>
      <c r="AO102" s="3">
        <f>MIN((IFERROR($D102-SUM($E102:AM102),0)),(IFERROR(AN$4-SUM(AN$5:AN101),0)))</f>
        <v>0</v>
      </c>
      <c r="AP102" s="3">
        <f>MIN((IFERROR($D102-SUM($E102:AN102),0)),(IFERROR(AO$4-SUM(AO$5:AO101),0)))</f>
        <v>0</v>
      </c>
      <c r="AQ102" s="3">
        <f>MIN((IFERROR($D102-SUM($E102:AO102),0)),(IFERROR(AP$4-SUM(AP$5:AP101),0)))</f>
        <v>0</v>
      </c>
      <c r="AR102" s="3">
        <f>MIN((IFERROR($D102-SUM($E102:AP102),0)),(IFERROR(AQ$4-SUM(AQ$5:AQ101),0)))</f>
        <v>0</v>
      </c>
      <c r="AS102" s="3">
        <f>MIN((IFERROR($D102-SUM($E102:AQ102),0)),(IFERROR(AR$4-SUM(AR$5:AR101),0)))</f>
        <v>0</v>
      </c>
      <c r="AT102" s="3">
        <f>MIN((IFERROR($D102-SUM($E102:AR102),0)),(IFERROR(AS$4-SUM(AS$5:AS101),0)))</f>
        <v>0</v>
      </c>
      <c r="AU102" s="3">
        <f>MIN((IFERROR($D102-SUM($E102:AS102),0)),(IFERROR(AT$4-SUM(AT$5:AT101),0)))</f>
        <v>0</v>
      </c>
      <c r="AV102" s="3">
        <f>MIN((IFERROR($D102-SUM($E102:AT102),0)),(IFERROR(AU$4-SUM(AU$5:AU101),0)))</f>
        <v>0</v>
      </c>
      <c r="AW102" s="3">
        <f>MIN((IFERROR($D102-SUM($E102:AU102),0)),(IFERROR(AV$4-SUM(AV$5:AV101),0)))</f>
        <v>0</v>
      </c>
      <c r="AX102" s="3">
        <f>MIN((IFERROR($D102-SUM($E102:AV102),0)),(IFERROR(AW$4-SUM(AW$5:AW101),0)))</f>
        <v>0</v>
      </c>
      <c r="AY102" s="3">
        <f>MIN((IFERROR($D102-SUM($E102:AW102),0)),(IFERROR(AX$4-SUM(AX$5:AX101),0)))</f>
        <v>0</v>
      </c>
      <c r="AZ102" s="3">
        <f>MIN((IFERROR($D102-SUM($E102:AX102),0)),(IFERROR(AY$4-SUM(AY$5:AY101),0)))</f>
        <v>0</v>
      </c>
      <c r="BA102" s="3">
        <f>MIN((IFERROR($D102-SUM($E102:AY102),0)),(IFERROR(AZ$4-SUM(AZ$5:AZ101),0)))</f>
        <v>0</v>
      </c>
      <c r="BB102" s="3">
        <f>MIN((IFERROR($D102-SUM($E102:AZ102),0)),(IFERROR(BA$4-SUM(BA$5:BA101),0)))</f>
        <v>0</v>
      </c>
      <c r="BC102" s="3">
        <f>MIN((IFERROR($D102-SUM($E102:BA102),0)),(IFERROR(BB$4-SUM(BB$5:BB101),0)))</f>
        <v>0</v>
      </c>
      <c r="BD102" s="3">
        <f>MIN((IFERROR($D102-SUM($E102:BB102),0)),(IFERROR(BC$4-SUM(BC$5:BC101),0)))</f>
        <v>0</v>
      </c>
      <c r="BE102" s="3">
        <f>MIN((IFERROR($D102-SUM($E102:BC102),0)),(IFERROR(BD$4-SUM(BD$5:BD101),0)))</f>
        <v>0</v>
      </c>
      <c r="BF102" s="3">
        <f>MIN((IFERROR($D102-SUM($E102:BD102),0)),(IFERROR(BE$4-SUM(BE$5:BE101),0)))</f>
        <v>0</v>
      </c>
      <c r="BG102" s="3">
        <f>MIN((IFERROR($D102-SUM($E102:BE102),0)),(IFERROR(BF$4-SUM(BF$5:BF101),0)))</f>
        <v>0</v>
      </c>
      <c r="BH102" s="3">
        <f>MIN((IFERROR($D102-SUM($E102:BF102),0)),(IFERROR(BG$4-SUM(BG$5:BG101),0)))</f>
        <v>0</v>
      </c>
      <c r="BI102" s="3">
        <f>MIN((IFERROR($D102-SUM($E102:BG102),0)),(IFERROR(BH$4-SUM(BH$5:BH101),0)))</f>
        <v>0</v>
      </c>
      <c r="BJ102" s="3">
        <f>MIN((IFERROR($D102-SUM($E102:BH102),0)),(IFERROR(BI$4-SUM(BI$5:BI101),0)))</f>
        <v>0</v>
      </c>
      <c r="BK102" s="3">
        <f>MIN((IFERROR($D102-SUM($E102:BI102),0)),(IFERROR(BJ$4-SUM(BJ$5:BJ101),0)))</f>
        <v>0</v>
      </c>
      <c r="BL102" s="3">
        <f>MIN((IFERROR($D102-SUM($E102:BJ102),0)),(IFERROR(BK$4-SUM(BK$5:BK101),0)))</f>
        <v>0</v>
      </c>
      <c r="BM102" s="3">
        <f>MIN((IFERROR($D102-SUM($E102:BK102),0)),(IFERROR(BL$4-SUM(BL$5:BL101),0)))</f>
        <v>0</v>
      </c>
      <c r="BN102" s="3">
        <f>MIN((IFERROR($D102-SUM($E102:BL102),0)),(IFERROR(BM$4-SUM(BM$5:BM101),0)))</f>
        <v>0</v>
      </c>
      <c r="BO102" s="3">
        <f>MIN((IFERROR($D102-SUM($E102:BM102),0)),(IFERROR(BN$4-SUM(BN$5:BN101),0)))</f>
        <v>0</v>
      </c>
      <c r="BP102" s="3">
        <f>MIN((IFERROR($D102-SUM($E102:BN102),0)),(IFERROR(BO$4-SUM(BO$5:BO101),0)))</f>
        <v>0</v>
      </c>
      <c r="BQ102" s="3">
        <f>MIN((IFERROR($D102-SUM($E102:BO102),0)),(IFERROR(BP$4-SUM(BP$5:BP101),0)))</f>
        <v>0</v>
      </c>
      <c r="BR102" s="3">
        <f>MIN((IFERROR($D102-SUM($E102:BP102),0)),(IFERROR(BQ$4-SUM(BQ$5:BQ101),0)))</f>
        <v>0</v>
      </c>
      <c r="BS102" s="3">
        <f>MIN((IFERROR($D102-SUM($E102:BQ102),0)),(IFERROR(BR$4-SUM(BR$5:BR101),0)))</f>
        <v>0</v>
      </c>
      <c r="BT102" s="3">
        <f>MIN((IFERROR($D102-SUM($E102:BR102),0)),(IFERROR(BS$4-SUM(BS$5:BS101),0)))</f>
        <v>0</v>
      </c>
      <c r="BU102" s="3">
        <f>MIN((IFERROR($D102-SUM($E102:BS102),0)),(IFERROR(BT$4-SUM(BT$5:BT101),0)))</f>
        <v>0</v>
      </c>
      <c r="BV102" s="3">
        <f>MIN((IFERROR($D102-SUM($E102:BT102),0)),(IFERROR(BU$4-SUM(BU$5:BU101),0)))</f>
        <v>0</v>
      </c>
      <c r="BW102" s="3">
        <f>MIN((IFERROR($D102-SUM($E102:BU102),0)),(IFERROR(BV$4-SUM(BV$5:BV101),0)))</f>
        <v>0</v>
      </c>
      <c r="BX102" s="3">
        <f>MIN((IFERROR($D102-SUM($E102:BV102),0)),(IFERROR(BW$4-SUM(BW$5:BW101),0)))</f>
        <v>0</v>
      </c>
      <c r="BY102" s="3">
        <f>MIN((IFERROR($D102-SUM($E102:BW102),0)),(IFERROR(BX$4-SUM(BX$5:BX101),0)))</f>
        <v>0</v>
      </c>
      <c r="BZ102" s="3">
        <f>MIN((IFERROR($D102-SUM($E102:BX102),0)),(IFERROR(BY$4-SUM(BY$5:BY101),0)))</f>
        <v>0</v>
      </c>
      <c r="CA102" s="3">
        <f>MIN((IFERROR($D102-SUM($E102:BY102),0)),(IFERROR(BZ$4-SUM(BZ$5:BZ101),0)))</f>
        <v>0</v>
      </c>
      <c r="CB102" s="3">
        <f>MIN((IFERROR($D102-SUM($E102:BZ102),0)),(IFERROR(CA$4-SUM(CA$5:CA101),0)))</f>
        <v>0</v>
      </c>
      <c r="CC102" s="3">
        <f>MIN((IFERROR($D102-SUM($E102:CA102),0)),(IFERROR(CB$4-SUM(CB$5:CB101),0)))</f>
        <v>0</v>
      </c>
      <c r="CD102" s="3">
        <f>MIN((IFERROR($D102-SUM($E102:CB102),0)),(IFERROR(CC$4-SUM(CC$5:CC101),0)))</f>
        <v>0</v>
      </c>
      <c r="CE102" s="3">
        <f>MIN((IFERROR($D102-SUM($E102:CC102),0)),(IFERROR(CD$4-SUM(CD$5:CD101),0)))</f>
        <v>0</v>
      </c>
      <c r="CF102" s="3">
        <f>MIN((IFERROR($D102-SUM($E102:CD102),0)),(IFERROR(CE$4-SUM(CE$5:CE101),0)))</f>
        <v>0</v>
      </c>
      <c r="CG102" s="3">
        <f>MIN((IFERROR($D102-SUM($E102:CE102),0)),(IFERROR(CF$4-SUM(CF$5:CF101),0)))</f>
        <v>0</v>
      </c>
      <c r="CH102" s="3">
        <f>MIN((IFERROR($D102-SUM($E102:CF102),0)),(IFERROR(CG$4-SUM(CG$5:CG101),0)))</f>
        <v>0</v>
      </c>
      <c r="CI102" s="3">
        <f>MIN((IFERROR($D102-SUM($E102:CG102),0)),(IFERROR(CH$4-SUM(CH$5:CH101),0)))</f>
        <v>0</v>
      </c>
      <c r="CJ102" s="3">
        <f>MIN((IFERROR($D102-SUM($E102:CH102),0)),(IFERROR(CI$4-SUM(CI$5:CI101),0)))</f>
        <v>0</v>
      </c>
      <c r="CK102" s="3">
        <f>MIN((IFERROR($D102-SUM($E102:CI102),0)),(IFERROR(CJ$4-SUM(CJ$5:CJ101),0)))</f>
        <v>0</v>
      </c>
      <c r="CL102" s="3">
        <f>MIN((IFERROR($D102-SUM($E102:CJ102),0)),(IFERROR(CK$4-SUM(CK$5:CK101),0)))</f>
        <v>0</v>
      </c>
      <c r="CM102" s="3">
        <f>MIN((IFERROR($D102-SUM($E102:CK102),0)),(IFERROR(CL$4-SUM(CL$5:CL101),0)))</f>
        <v>0</v>
      </c>
      <c r="CN102" s="3">
        <f>MIN((IFERROR($D102-SUM($E102:CL102),0)),(IFERROR(CM$4-SUM(CM$5:CM101),0)))</f>
        <v>0</v>
      </c>
      <c r="CO102" s="3">
        <f>MIN((IFERROR($D102-SUM($E102:CM102),0)),(IFERROR(CN$4-SUM(CN$5:CN101),0)))</f>
        <v>0</v>
      </c>
      <c r="CP102" s="3">
        <f>MIN((IFERROR($D102-SUM($E102:CN102),0)),(IFERROR(CO$4-SUM(CO$5:CO101),0)))</f>
        <v>0</v>
      </c>
      <c r="CQ102" s="3">
        <f>MIN((IFERROR($D102-SUM($E102:CO102),0)),(IFERROR(CP$4-SUM(CP$5:CP101),0)))</f>
        <v>0</v>
      </c>
      <c r="CR102" s="3">
        <f>MIN((IFERROR($D102-SUM($E102:CP102),0)),(IFERROR(CQ$4-SUM(CQ$5:CQ101),0)))</f>
        <v>0</v>
      </c>
      <c r="CS102" s="3">
        <f>MIN((IFERROR($D102-SUM($E102:CQ102),0)),(IFERROR(CR$4-SUM(CR$5:CR101),0)))</f>
        <v>0</v>
      </c>
      <c r="CT102" s="3">
        <f>MIN((IFERROR($D102-SUM($E102:CR102),0)),(IFERROR(CS$4-SUM(CS$5:CS101),0)))</f>
        <v>0</v>
      </c>
      <c r="CU102" s="3">
        <f>MIN((IFERROR($D102-SUM($E102:CS102),0)),(IFERROR(CT$4-SUM(CT$5:CT101),0)))</f>
        <v>0</v>
      </c>
      <c r="CV102" s="3">
        <f>MIN((IFERROR($D102-SUM($E102:CT102),0)),(IFERROR(CU$4-SUM(CU$5:CU101),0)))</f>
        <v>0</v>
      </c>
      <c r="CW102" s="3">
        <f>MIN((IFERROR($D102-SUM($E102:CU102),0)),(IFERROR(CV$4-SUM(CV$5:CV101),0)))</f>
        <v>0</v>
      </c>
      <c r="CX102" s="3">
        <f>MIN((IFERROR($D102-SUM($E102:CV102),0)),(IFERROR(CW$4-SUM(CW$5:CW101),0)))</f>
        <v>0</v>
      </c>
      <c r="CY102" s="3">
        <f>MIN((IFERROR($D102-SUM($E102:CW102),0)),(IFERROR(CX$4-SUM(CX$5:CX101),0)))</f>
        <v>0</v>
      </c>
      <c r="CZ102" s="3">
        <f>MIN((IFERROR($D102-SUM($E102:CX102),0)),(IFERROR(CY$4-SUM(CY$5:CY101),0)))</f>
        <v>0</v>
      </c>
      <c r="DA102" s="3">
        <f>MIN((IFERROR($D102-SUM($E102:CY102),0)),(IFERROR(CZ$4-SUM(CZ$5:CZ101),0)))</f>
        <v>0</v>
      </c>
    </row>
    <row r="103" spans="1:105" x14ac:dyDescent="0.25">
      <c r="A103" s="2">
        <f>ROW()-ROW(FIFO[[#Headers],[Ind]])</f>
        <v>98</v>
      </c>
      <c r="B103" s="10" t="str">
        <f t="array" ref="B103">IFERROR(INDEX(Register[Batch],SMALL(IF(Register[IN Token]=Token,Register[Batch],""),FIFO[[#This Row],[Ind]])),"")</f>
        <v/>
      </c>
      <c r="C103" s="50" t="str">
        <f>IFERROR(VLOOKUP(FIFO[[#This Row],[Batch]],Register[],9),"")</f>
        <v/>
      </c>
      <c r="D103" s="11" t="str">
        <f>IF(FIFO[[#This Row],[Batch]]&lt;&gt;"",IFERROR(VLOOKUP(FIFO[[#This Row],[Batch]],Register[],5),""),"")</f>
        <v/>
      </c>
      <c r="F103" s="3">
        <f>MIN((IFERROR($D103-SUM($E103:E103),0)),(IFERROR(F$4-SUM(F$5:F102),0)))</f>
        <v>0</v>
      </c>
      <c r="G103" s="3">
        <f>MIN((IFERROR($D103-SUM($E103:F103),0)),(IFERROR(G$4-SUM(G$5:G102),0)))</f>
        <v>0</v>
      </c>
      <c r="H103" s="3">
        <f>MIN((IFERROR($D103-SUM($E103:G103),0)),(IFERROR(H$4-SUM(H$5:H102),0)))</f>
        <v>0</v>
      </c>
      <c r="I103" s="3">
        <f>MIN((IFERROR($D103-SUM($E103:H103),0)),(IFERROR(I$4-SUM(I$5:I102),0)))</f>
        <v>0</v>
      </c>
      <c r="J103" s="3">
        <f>MIN((IFERROR($D103-SUM($E103:I103),0)),(IFERROR(J$4-SUM(J$5:J102),0)))</f>
        <v>0</v>
      </c>
      <c r="K103" s="3">
        <f>MIN((IFERROR($D103-SUM($E103:J103),0)),(IFERROR(K$4-SUM(K$5:K102),0)))</f>
        <v>0</v>
      </c>
      <c r="L103" s="3">
        <f>MIN((IFERROR($D103-SUM($E103:K103),0)),(IFERROR(L$4-SUM(L$5:L102),0)))</f>
        <v>0</v>
      </c>
      <c r="M103" s="3">
        <f>MIN((IFERROR($D103-SUM($E103:L103),0)),(IFERROR(M$4-SUM(M$5:M102),0)))</f>
        <v>0</v>
      </c>
      <c r="N103" s="3">
        <f>MIN((IFERROR($D103-SUM($E103:L103),0)),(IFERROR(M$4-SUM(M$5:M102),0)))</f>
        <v>0</v>
      </c>
      <c r="O103" s="3">
        <f>MIN((IFERROR($D103-SUM($E103:M103),0)),(IFERROR(N$4-SUM(N$5:N102),0)))</f>
        <v>0</v>
      </c>
      <c r="P103" s="3">
        <f>MIN((IFERROR($D103-SUM($E103:N103),0)),(IFERROR(O$4-SUM(O$5:O102),0)))</f>
        <v>0</v>
      </c>
      <c r="Q103" s="3">
        <f>MIN((IFERROR($D103-SUM($E103:O103),0)),(IFERROR(P$4-SUM(P$5:P102),0)))</f>
        <v>0</v>
      </c>
      <c r="R103" s="3">
        <f>MIN((IFERROR($D103-SUM($E103:P103),0)),(IFERROR(Q$4-SUM(Q$5:Q102),0)))</f>
        <v>0</v>
      </c>
      <c r="S103" s="3">
        <f>MIN((IFERROR($D103-SUM($E103:Q103),0)),(IFERROR(R$4-SUM(R$5:R102),0)))</f>
        <v>0</v>
      </c>
      <c r="T103" s="3">
        <f>MIN((IFERROR($D103-SUM($E103:R103),0)),(IFERROR(S$4-SUM(S$5:S102),0)))</f>
        <v>0</v>
      </c>
      <c r="U103" s="3">
        <f>MIN((IFERROR($D103-SUM($E103:S103),0)),(IFERROR(T$4-SUM(T$5:T102),0)))</f>
        <v>0</v>
      </c>
      <c r="V103" s="3">
        <f>MIN((IFERROR($D103-SUM($E103:T103),0)),(IFERROR(U$4-SUM(U$5:U102),0)))</f>
        <v>0</v>
      </c>
      <c r="W103" s="3">
        <f>MIN((IFERROR($D103-SUM($E103:U103),0)),(IFERROR(V$4-SUM(V$5:V102),0)))</f>
        <v>0</v>
      </c>
      <c r="X103" s="3">
        <f>MIN((IFERROR($D103-SUM($E103:V103),0)),(IFERROR(W$4-SUM(W$5:W102),0)))</f>
        <v>0</v>
      </c>
      <c r="Y103" s="3">
        <f>MIN((IFERROR($D103-SUM($E103:W103),0)),(IFERROR(X$4-SUM(X$5:X102),0)))</f>
        <v>0</v>
      </c>
      <c r="Z103" s="3">
        <f>MIN((IFERROR($D103-SUM($E103:X103),0)),(IFERROR(Y$4-SUM(Y$5:Y102),0)))</f>
        <v>0</v>
      </c>
      <c r="AA103" s="3">
        <f>MIN((IFERROR($D103-SUM($E103:Y103),0)),(IFERROR(Z$4-SUM(Z$5:Z102),0)))</f>
        <v>0</v>
      </c>
      <c r="AB103" s="3">
        <f>MIN((IFERROR($D103-SUM($E103:Z103),0)),(IFERROR(AA$4-SUM(AA$5:AA102),0)))</f>
        <v>0</v>
      </c>
      <c r="AC103" s="3">
        <f>MIN((IFERROR($D103-SUM($E103:AA103),0)),(IFERROR(AB$4-SUM(AB$5:AB102),0)))</f>
        <v>0</v>
      </c>
      <c r="AD103" s="3">
        <f>MIN((IFERROR($D103-SUM($E103:AB103),0)),(IFERROR(AC$4-SUM(AC$5:AC102),0)))</f>
        <v>0</v>
      </c>
      <c r="AE103" s="3">
        <f>MIN((IFERROR($D103-SUM($E103:AC103),0)),(IFERROR(AD$4-SUM(AD$5:AD102),0)))</f>
        <v>0</v>
      </c>
      <c r="AF103" s="3">
        <f>MIN((IFERROR($D103-SUM($E103:AD103),0)),(IFERROR(AE$4-SUM(AE$5:AE102),0)))</f>
        <v>0</v>
      </c>
      <c r="AG103" s="3">
        <f>MIN((IFERROR($D103-SUM($E103:AE103),0)),(IFERROR(AF$4-SUM(AF$5:AF102),0)))</f>
        <v>0</v>
      </c>
      <c r="AH103" s="3">
        <f>MIN((IFERROR($D103-SUM($E103:AF103),0)),(IFERROR(AG$4-SUM(AG$5:AG102),0)))</f>
        <v>0</v>
      </c>
      <c r="AI103" s="3">
        <f>MIN((IFERROR($D103-SUM($E103:AG103),0)),(IFERROR(AH$4-SUM(AH$5:AH102),0)))</f>
        <v>0</v>
      </c>
      <c r="AJ103" s="3">
        <f>MIN((IFERROR($D103-SUM($E103:AH103),0)),(IFERROR(AI$4-SUM(AI$5:AI102),0)))</f>
        <v>0</v>
      </c>
      <c r="AK103" s="3">
        <f>MIN((IFERROR($D103-SUM($E103:AI103),0)),(IFERROR(AJ$4-SUM(AJ$5:AJ102),0)))</f>
        <v>0</v>
      </c>
      <c r="AL103" s="3">
        <f>MIN((IFERROR($D103-SUM($E103:AJ103),0)),(IFERROR(AK$4-SUM(AK$5:AK102),0)))</f>
        <v>0</v>
      </c>
      <c r="AM103" s="3">
        <f>MIN((IFERROR($D103-SUM($E103:AK103),0)),(IFERROR(AL$4-SUM(AL$5:AL102),0)))</f>
        <v>0</v>
      </c>
      <c r="AN103" s="3">
        <f>MIN((IFERROR($D103-SUM($E103:AL103),0)),(IFERROR(AM$4-SUM(AM$5:AM102),0)))</f>
        <v>0</v>
      </c>
      <c r="AO103" s="3">
        <f>MIN((IFERROR($D103-SUM($E103:AM103),0)),(IFERROR(AN$4-SUM(AN$5:AN102),0)))</f>
        <v>0</v>
      </c>
      <c r="AP103" s="3">
        <f>MIN((IFERROR($D103-SUM($E103:AN103),0)),(IFERROR(AO$4-SUM(AO$5:AO102),0)))</f>
        <v>0</v>
      </c>
      <c r="AQ103" s="3">
        <f>MIN((IFERROR($D103-SUM($E103:AO103),0)),(IFERROR(AP$4-SUM(AP$5:AP102),0)))</f>
        <v>0</v>
      </c>
      <c r="AR103" s="3">
        <f>MIN((IFERROR($D103-SUM($E103:AP103),0)),(IFERROR(AQ$4-SUM(AQ$5:AQ102),0)))</f>
        <v>0</v>
      </c>
      <c r="AS103" s="3">
        <f>MIN((IFERROR($D103-SUM($E103:AQ103),0)),(IFERROR(AR$4-SUM(AR$5:AR102),0)))</f>
        <v>0</v>
      </c>
      <c r="AT103" s="3">
        <f>MIN((IFERROR($D103-SUM($E103:AR103),0)),(IFERROR(AS$4-SUM(AS$5:AS102),0)))</f>
        <v>0</v>
      </c>
      <c r="AU103" s="3">
        <f>MIN((IFERROR($D103-SUM($E103:AS103),0)),(IFERROR(AT$4-SUM(AT$5:AT102),0)))</f>
        <v>0</v>
      </c>
      <c r="AV103" s="3">
        <f>MIN((IFERROR($D103-SUM($E103:AT103),0)),(IFERROR(AU$4-SUM(AU$5:AU102),0)))</f>
        <v>0</v>
      </c>
      <c r="AW103" s="3">
        <f>MIN((IFERROR($D103-SUM($E103:AU103),0)),(IFERROR(AV$4-SUM(AV$5:AV102),0)))</f>
        <v>0</v>
      </c>
      <c r="AX103" s="3">
        <f>MIN((IFERROR($D103-SUM($E103:AV103),0)),(IFERROR(AW$4-SUM(AW$5:AW102),0)))</f>
        <v>0</v>
      </c>
      <c r="AY103" s="3">
        <f>MIN((IFERROR($D103-SUM($E103:AW103),0)),(IFERROR(AX$4-SUM(AX$5:AX102),0)))</f>
        <v>0</v>
      </c>
      <c r="AZ103" s="3">
        <f>MIN((IFERROR($D103-SUM($E103:AX103),0)),(IFERROR(AY$4-SUM(AY$5:AY102),0)))</f>
        <v>0</v>
      </c>
      <c r="BA103" s="3">
        <f>MIN((IFERROR($D103-SUM($E103:AY103),0)),(IFERROR(AZ$4-SUM(AZ$5:AZ102),0)))</f>
        <v>0</v>
      </c>
      <c r="BB103" s="3">
        <f>MIN((IFERROR($D103-SUM($E103:AZ103),0)),(IFERROR(BA$4-SUM(BA$5:BA102),0)))</f>
        <v>0</v>
      </c>
      <c r="BC103" s="3">
        <f>MIN((IFERROR($D103-SUM($E103:BA103),0)),(IFERROR(BB$4-SUM(BB$5:BB102),0)))</f>
        <v>0</v>
      </c>
      <c r="BD103" s="3">
        <f>MIN((IFERROR($D103-SUM($E103:BB103),0)),(IFERROR(BC$4-SUM(BC$5:BC102),0)))</f>
        <v>0</v>
      </c>
      <c r="BE103" s="3">
        <f>MIN((IFERROR($D103-SUM($E103:BC103),0)),(IFERROR(BD$4-SUM(BD$5:BD102),0)))</f>
        <v>0</v>
      </c>
      <c r="BF103" s="3">
        <f>MIN((IFERROR($D103-SUM($E103:BD103),0)),(IFERROR(BE$4-SUM(BE$5:BE102),0)))</f>
        <v>0</v>
      </c>
      <c r="BG103" s="3">
        <f>MIN((IFERROR($D103-SUM($E103:BE103),0)),(IFERROR(BF$4-SUM(BF$5:BF102),0)))</f>
        <v>0</v>
      </c>
      <c r="BH103" s="3">
        <f>MIN((IFERROR($D103-SUM($E103:BF103),0)),(IFERROR(BG$4-SUM(BG$5:BG102),0)))</f>
        <v>0</v>
      </c>
      <c r="BI103" s="3">
        <f>MIN((IFERROR($D103-SUM($E103:BG103),0)),(IFERROR(BH$4-SUM(BH$5:BH102),0)))</f>
        <v>0</v>
      </c>
      <c r="BJ103" s="3">
        <f>MIN((IFERROR($D103-SUM($E103:BH103),0)),(IFERROR(BI$4-SUM(BI$5:BI102),0)))</f>
        <v>0</v>
      </c>
      <c r="BK103" s="3">
        <f>MIN((IFERROR($D103-SUM($E103:BI103),0)),(IFERROR(BJ$4-SUM(BJ$5:BJ102),0)))</f>
        <v>0</v>
      </c>
      <c r="BL103" s="3">
        <f>MIN((IFERROR($D103-SUM($E103:BJ103),0)),(IFERROR(BK$4-SUM(BK$5:BK102),0)))</f>
        <v>0</v>
      </c>
      <c r="BM103" s="3">
        <f>MIN((IFERROR($D103-SUM($E103:BK103),0)),(IFERROR(BL$4-SUM(BL$5:BL102),0)))</f>
        <v>0</v>
      </c>
      <c r="BN103" s="3">
        <f>MIN((IFERROR($D103-SUM($E103:BL103),0)),(IFERROR(BM$4-SUM(BM$5:BM102),0)))</f>
        <v>0</v>
      </c>
      <c r="BO103" s="3">
        <f>MIN((IFERROR($D103-SUM($E103:BM103),0)),(IFERROR(BN$4-SUM(BN$5:BN102),0)))</f>
        <v>0</v>
      </c>
      <c r="BP103" s="3">
        <f>MIN((IFERROR($D103-SUM($E103:BN103),0)),(IFERROR(BO$4-SUM(BO$5:BO102),0)))</f>
        <v>0</v>
      </c>
      <c r="BQ103" s="3">
        <f>MIN((IFERROR($D103-SUM($E103:BO103),0)),(IFERROR(BP$4-SUM(BP$5:BP102),0)))</f>
        <v>0</v>
      </c>
      <c r="BR103" s="3">
        <f>MIN((IFERROR($D103-SUM($E103:BP103),0)),(IFERROR(BQ$4-SUM(BQ$5:BQ102),0)))</f>
        <v>0</v>
      </c>
      <c r="BS103" s="3">
        <f>MIN((IFERROR($D103-SUM($E103:BQ103),0)),(IFERROR(BR$4-SUM(BR$5:BR102),0)))</f>
        <v>0</v>
      </c>
      <c r="BT103" s="3">
        <f>MIN((IFERROR($D103-SUM($E103:BR103),0)),(IFERROR(BS$4-SUM(BS$5:BS102),0)))</f>
        <v>0</v>
      </c>
      <c r="BU103" s="3">
        <f>MIN((IFERROR($D103-SUM($E103:BS103),0)),(IFERROR(BT$4-SUM(BT$5:BT102),0)))</f>
        <v>0</v>
      </c>
      <c r="BV103" s="3">
        <f>MIN((IFERROR($D103-SUM($E103:BT103),0)),(IFERROR(BU$4-SUM(BU$5:BU102),0)))</f>
        <v>0</v>
      </c>
      <c r="BW103" s="3">
        <f>MIN((IFERROR($D103-SUM($E103:BU103),0)),(IFERROR(BV$4-SUM(BV$5:BV102),0)))</f>
        <v>0</v>
      </c>
      <c r="BX103" s="3">
        <f>MIN((IFERROR($D103-SUM($E103:BV103),0)),(IFERROR(BW$4-SUM(BW$5:BW102),0)))</f>
        <v>0</v>
      </c>
      <c r="BY103" s="3">
        <f>MIN((IFERROR($D103-SUM($E103:BW103),0)),(IFERROR(BX$4-SUM(BX$5:BX102),0)))</f>
        <v>0</v>
      </c>
      <c r="BZ103" s="3">
        <f>MIN((IFERROR($D103-SUM($E103:BX103),0)),(IFERROR(BY$4-SUM(BY$5:BY102),0)))</f>
        <v>0</v>
      </c>
      <c r="CA103" s="3">
        <f>MIN((IFERROR($D103-SUM($E103:BY103),0)),(IFERROR(BZ$4-SUM(BZ$5:BZ102),0)))</f>
        <v>0</v>
      </c>
      <c r="CB103" s="3">
        <f>MIN((IFERROR($D103-SUM($E103:BZ103),0)),(IFERROR(CA$4-SUM(CA$5:CA102),0)))</f>
        <v>0</v>
      </c>
      <c r="CC103" s="3">
        <f>MIN((IFERROR($D103-SUM($E103:CA103),0)),(IFERROR(CB$4-SUM(CB$5:CB102),0)))</f>
        <v>0</v>
      </c>
      <c r="CD103" s="3">
        <f>MIN((IFERROR($D103-SUM($E103:CB103),0)),(IFERROR(CC$4-SUM(CC$5:CC102),0)))</f>
        <v>0</v>
      </c>
      <c r="CE103" s="3">
        <f>MIN((IFERROR($D103-SUM($E103:CC103),0)),(IFERROR(CD$4-SUM(CD$5:CD102),0)))</f>
        <v>0</v>
      </c>
      <c r="CF103" s="3">
        <f>MIN((IFERROR($D103-SUM($E103:CD103),0)),(IFERROR(CE$4-SUM(CE$5:CE102),0)))</f>
        <v>0</v>
      </c>
      <c r="CG103" s="3">
        <f>MIN((IFERROR($D103-SUM($E103:CE103),0)),(IFERROR(CF$4-SUM(CF$5:CF102),0)))</f>
        <v>0</v>
      </c>
      <c r="CH103" s="3">
        <f>MIN((IFERROR($D103-SUM($E103:CF103),0)),(IFERROR(CG$4-SUM(CG$5:CG102),0)))</f>
        <v>0</v>
      </c>
      <c r="CI103" s="3">
        <f>MIN((IFERROR($D103-SUM($E103:CG103),0)),(IFERROR(CH$4-SUM(CH$5:CH102),0)))</f>
        <v>0</v>
      </c>
      <c r="CJ103" s="3">
        <f>MIN((IFERROR($D103-SUM($E103:CH103),0)),(IFERROR(CI$4-SUM(CI$5:CI102),0)))</f>
        <v>0</v>
      </c>
      <c r="CK103" s="3">
        <f>MIN((IFERROR($D103-SUM($E103:CI103),0)),(IFERROR(CJ$4-SUM(CJ$5:CJ102),0)))</f>
        <v>0</v>
      </c>
      <c r="CL103" s="3">
        <f>MIN((IFERROR($D103-SUM($E103:CJ103),0)),(IFERROR(CK$4-SUM(CK$5:CK102),0)))</f>
        <v>0</v>
      </c>
      <c r="CM103" s="3">
        <f>MIN((IFERROR($D103-SUM($E103:CK103),0)),(IFERROR(CL$4-SUM(CL$5:CL102),0)))</f>
        <v>0</v>
      </c>
      <c r="CN103" s="3">
        <f>MIN((IFERROR($D103-SUM($E103:CL103),0)),(IFERROR(CM$4-SUM(CM$5:CM102),0)))</f>
        <v>0</v>
      </c>
      <c r="CO103" s="3">
        <f>MIN((IFERROR($D103-SUM($E103:CM103),0)),(IFERROR(CN$4-SUM(CN$5:CN102),0)))</f>
        <v>0</v>
      </c>
      <c r="CP103" s="3">
        <f>MIN((IFERROR($D103-SUM($E103:CN103),0)),(IFERROR(CO$4-SUM(CO$5:CO102),0)))</f>
        <v>0</v>
      </c>
      <c r="CQ103" s="3">
        <f>MIN((IFERROR($D103-SUM($E103:CO103),0)),(IFERROR(CP$4-SUM(CP$5:CP102),0)))</f>
        <v>0</v>
      </c>
      <c r="CR103" s="3">
        <f>MIN((IFERROR($D103-SUM($E103:CP103),0)),(IFERROR(CQ$4-SUM(CQ$5:CQ102),0)))</f>
        <v>0</v>
      </c>
      <c r="CS103" s="3">
        <f>MIN((IFERROR($D103-SUM($E103:CQ103),0)),(IFERROR(CR$4-SUM(CR$5:CR102),0)))</f>
        <v>0</v>
      </c>
      <c r="CT103" s="3">
        <f>MIN((IFERROR($D103-SUM($E103:CR103),0)),(IFERROR(CS$4-SUM(CS$5:CS102),0)))</f>
        <v>0</v>
      </c>
      <c r="CU103" s="3">
        <f>MIN((IFERROR($D103-SUM($E103:CS103),0)),(IFERROR(CT$4-SUM(CT$5:CT102),0)))</f>
        <v>0</v>
      </c>
      <c r="CV103" s="3">
        <f>MIN((IFERROR($D103-SUM($E103:CT103),0)),(IFERROR(CU$4-SUM(CU$5:CU102),0)))</f>
        <v>0</v>
      </c>
      <c r="CW103" s="3">
        <f>MIN((IFERROR($D103-SUM($E103:CU103),0)),(IFERROR(CV$4-SUM(CV$5:CV102),0)))</f>
        <v>0</v>
      </c>
      <c r="CX103" s="3">
        <f>MIN((IFERROR($D103-SUM($E103:CV103),0)),(IFERROR(CW$4-SUM(CW$5:CW102),0)))</f>
        <v>0</v>
      </c>
      <c r="CY103" s="3">
        <f>MIN((IFERROR($D103-SUM($E103:CW103),0)),(IFERROR(CX$4-SUM(CX$5:CX102),0)))</f>
        <v>0</v>
      </c>
      <c r="CZ103" s="3">
        <f>MIN((IFERROR($D103-SUM($E103:CX103),0)),(IFERROR(CY$4-SUM(CY$5:CY102),0)))</f>
        <v>0</v>
      </c>
      <c r="DA103" s="3">
        <f>MIN((IFERROR($D103-SUM($E103:CY103),0)),(IFERROR(CZ$4-SUM(CZ$5:CZ102),0)))</f>
        <v>0</v>
      </c>
    </row>
    <row r="104" spans="1:105" x14ac:dyDescent="0.25">
      <c r="A104" s="2">
        <f>ROW()-ROW(FIFO[[#Headers],[Ind]])</f>
        <v>99</v>
      </c>
      <c r="B104" s="10" t="str">
        <f t="array" ref="B104">IFERROR(INDEX(Register[Batch],SMALL(IF(Register[IN Token]=Token,Register[Batch],""),FIFO[[#This Row],[Ind]])),"")</f>
        <v/>
      </c>
      <c r="C104" s="50" t="str">
        <f>IFERROR(VLOOKUP(FIFO[[#This Row],[Batch]],Register[],9),"")</f>
        <v/>
      </c>
      <c r="D104" s="11" t="str">
        <f>IF(FIFO[[#This Row],[Batch]]&lt;&gt;"",IFERROR(VLOOKUP(FIFO[[#This Row],[Batch]],Register[],5),""),"")</f>
        <v/>
      </c>
      <c r="F104" s="3">
        <f>MIN((IFERROR($D104-SUM($E104:E104),0)),(IFERROR(F$4-SUM(F$5:F103),0)))</f>
        <v>0</v>
      </c>
      <c r="G104" s="3">
        <f>MIN((IFERROR($D104-SUM($E104:F104),0)),(IFERROR(G$4-SUM(G$5:G103),0)))</f>
        <v>0</v>
      </c>
      <c r="H104" s="3">
        <f>MIN((IFERROR($D104-SUM($E104:G104),0)),(IFERROR(H$4-SUM(H$5:H103),0)))</f>
        <v>0</v>
      </c>
      <c r="I104" s="3">
        <f>MIN((IFERROR($D104-SUM($E104:H104),0)),(IFERROR(I$4-SUM(I$5:I103),0)))</f>
        <v>0</v>
      </c>
      <c r="J104" s="3">
        <f>MIN((IFERROR($D104-SUM($E104:I104),0)),(IFERROR(J$4-SUM(J$5:J103),0)))</f>
        <v>0</v>
      </c>
      <c r="K104" s="3">
        <f>MIN((IFERROR($D104-SUM($E104:J104),0)),(IFERROR(K$4-SUM(K$5:K103),0)))</f>
        <v>0</v>
      </c>
      <c r="L104" s="3">
        <f>MIN((IFERROR($D104-SUM($E104:K104),0)),(IFERROR(L$4-SUM(L$5:L103),0)))</f>
        <v>0</v>
      </c>
      <c r="M104" s="3">
        <f>MIN((IFERROR($D104-SUM($E104:L104),0)),(IFERROR(M$4-SUM(M$5:M103),0)))</f>
        <v>0</v>
      </c>
      <c r="N104" s="3">
        <f>MIN((IFERROR($D104-SUM($E104:L104),0)),(IFERROR(M$4-SUM(M$5:M103),0)))</f>
        <v>0</v>
      </c>
      <c r="O104" s="3">
        <f>MIN((IFERROR($D104-SUM($E104:M104),0)),(IFERROR(N$4-SUM(N$5:N103),0)))</f>
        <v>0</v>
      </c>
      <c r="P104" s="3">
        <f>MIN((IFERROR($D104-SUM($E104:N104),0)),(IFERROR(O$4-SUM(O$5:O103),0)))</f>
        <v>0</v>
      </c>
      <c r="Q104" s="3">
        <f>MIN((IFERROR($D104-SUM($E104:O104),0)),(IFERROR(P$4-SUM(P$5:P103),0)))</f>
        <v>0</v>
      </c>
      <c r="R104" s="3">
        <f>MIN((IFERROR($D104-SUM($E104:P104),0)),(IFERROR(Q$4-SUM(Q$5:Q103),0)))</f>
        <v>0</v>
      </c>
      <c r="S104" s="3">
        <f>MIN((IFERROR($D104-SUM($E104:Q104),0)),(IFERROR(R$4-SUM(R$5:R103),0)))</f>
        <v>0</v>
      </c>
      <c r="T104" s="3">
        <f>MIN((IFERROR($D104-SUM($E104:R104),0)),(IFERROR(S$4-SUM(S$5:S103),0)))</f>
        <v>0</v>
      </c>
      <c r="U104" s="3">
        <f>MIN((IFERROR($D104-SUM($E104:S104),0)),(IFERROR(T$4-SUM(T$5:T103),0)))</f>
        <v>0</v>
      </c>
      <c r="V104" s="3">
        <f>MIN((IFERROR($D104-SUM($E104:T104),0)),(IFERROR(U$4-SUM(U$5:U103),0)))</f>
        <v>0</v>
      </c>
      <c r="W104" s="3">
        <f>MIN((IFERROR($D104-SUM($E104:U104),0)),(IFERROR(V$4-SUM(V$5:V103),0)))</f>
        <v>0</v>
      </c>
      <c r="X104" s="3">
        <f>MIN((IFERROR($D104-SUM($E104:V104),0)),(IFERROR(W$4-SUM(W$5:W103),0)))</f>
        <v>0</v>
      </c>
      <c r="Y104" s="3">
        <f>MIN((IFERROR($D104-SUM($E104:W104),0)),(IFERROR(X$4-SUM(X$5:X103),0)))</f>
        <v>0</v>
      </c>
      <c r="Z104" s="3">
        <f>MIN((IFERROR($D104-SUM($E104:X104),0)),(IFERROR(Y$4-SUM(Y$5:Y103),0)))</f>
        <v>0</v>
      </c>
      <c r="AA104" s="3">
        <f>MIN((IFERROR($D104-SUM($E104:Y104),0)),(IFERROR(Z$4-SUM(Z$5:Z103),0)))</f>
        <v>0</v>
      </c>
      <c r="AB104" s="3">
        <f>MIN((IFERROR($D104-SUM($E104:Z104),0)),(IFERROR(AA$4-SUM(AA$5:AA103),0)))</f>
        <v>0</v>
      </c>
      <c r="AC104" s="3">
        <f>MIN((IFERROR($D104-SUM($E104:AA104),0)),(IFERROR(AB$4-SUM(AB$5:AB103),0)))</f>
        <v>0</v>
      </c>
      <c r="AD104" s="3">
        <f>MIN((IFERROR($D104-SUM($E104:AB104),0)),(IFERROR(AC$4-SUM(AC$5:AC103),0)))</f>
        <v>0</v>
      </c>
      <c r="AE104" s="3">
        <f>MIN((IFERROR($D104-SUM($E104:AC104),0)),(IFERROR(AD$4-SUM(AD$5:AD103),0)))</f>
        <v>0</v>
      </c>
      <c r="AF104" s="3">
        <f>MIN((IFERROR($D104-SUM($E104:AD104),0)),(IFERROR(AE$4-SUM(AE$5:AE103),0)))</f>
        <v>0</v>
      </c>
      <c r="AG104" s="3">
        <f>MIN((IFERROR($D104-SUM($E104:AE104),0)),(IFERROR(AF$4-SUM(AF$5:AF103),0)))</f>
        <v>0</v>
      </c>
      <c r="AH104" s="3">
        <f>MIN((IFERROR($D104-SUM($E104:AF104),0)),(IFERROR(AG$4-SUM(AG$5:AG103),0)))</f>
        <v>0</v>
      </c>
      <c r="AI104" s="3">
        <f>MIN((IFERROR($D104-SUM($E104:AG104),0)),(IFERROR(AH$4-SUM(AH$5:AH103),0)))</f>
        <v>0</v>
      </c>
      <c r="AJ104" s="3">
        <f>MIN((IFERROR($D104-SUM($E104:AH104),0)),(IFERROR(AI$4-SUM(AI$5:AI103),0)))</f>
        <v>0</v>
      </c>
      <c r="AK104" s="3">
        <f>MIN((IFERROR($D104-SUM($E104:AI104),0)),(IFERROR(AJ$4-SUM(AJ$5:AJ103),0)))</f>
        <v>0</v>
      </c>
      <c r="AL104" s="3">
        <f>MIN((IFERROR($D104-SUM($E104:AJ104),0)),(IFERROR(AK$4-SUM(AK$5:AK103),0)))</f>
        <v>0</v>
      </c>
      <c r="AM104" s="3">
        <f>MIN((IFERROR($D104-SUM($E104:AK104),0)),(IFERROR(AL$4-SUM(AL$5:AL103),0)))</f>
        <v>0</v>
      </c>
      <c r="AN104" s="3">
        <f>MIN((IFERROR($D104-SUM($E104:AL104),0)),(IFERROR(AM$4-SUM(AM$5:AM103),0)))</f>
        <v>0</v>
      </c>
      <c r="AO104" s="3">
        <f>MIN((IFERROR($D104-SUM($E104:AM104),0)),(IFERROR(AN$4-SUM(AN$5:AN103),0)))</f>
        <v>0</v>
      </c>
      <c r="AP104" s="3">
        <f>MIN((IFERROR($D104-SUM($E104:AN104),0)),(IFERROR(AO$4-SUM(AO$5:AO103),0)))</f>
        <v>0</v>
      </c>
      <c r="AQ104" s="3">
        <f>MIN((IFERROR($D104-SUM($E104:AO104),0)),(IFERROR(AP$4-SUM(AP$5:AP103),0)))</f>
        <v>0</v>
      </c>
      <c r="AR104" s="3">
        <f>MIN((IFERROR($D104-SUM($E104:AP104),0)),(IFERROR(AQ$4-SUM(AQ$5:AQ103),0)))</f>
        <v>0</v>
      </c>
      <c r="AS104" s="3">
        <f>MIN((IFERROR($D104-SUM($E104:AQ104),0)),(IFERROR(AR$4-SUM(AR$5:AR103),0)))</f>
        <v>0</v>
      </c>
      <c r="AT104" s="3">
        <f>MIN((IFERROR($D104-SUM($E104:AR104),0)),(IFERROR(AS$4-SUM(AS$5:AS103),0)))</f>
        <v>0</v>
      </c>
      <c r="AU104" s="3">
        <f>MIN((IFERROR($D104-SUM($E104:AS104),0)),(IFERROR(AT$4-SUM(AT$5:AT103),0)))</f>
        <v>0</v>
      </c>
      <c r="AV104" s="3">
        <f>MIN((IFERROR($D104-SUM($E104:AT104),0)),(IFERROR(AU$4-SUM(AU$5:AU103),0)))</f>
        <v>0</v>
      </c>
      <c r="AW104" s="3">
        <f>MIN((IFERROR($D104-SUM($E104:AU104),0)),(IFERROR(AV$4-SUM(AV$5:AV103),0)))</f>
        <v>0</v>
      </c>
      <c r="AX104" s="3">
        <f>MIN((IFERROR($D104-SUM($E104:AV104),0)),(IFERROR(AW$4-SUM(AW$5:AW103),0)))</f>
        <v>0</v>
      </c>
      <c r="AY104" s="3">
        <f>MIN((IFERROR($D104-SUM($E104:AW104),0)),(IFERROR(AX$4-SUM(AX$5:AX103),0)))</f>
        <v>0</v>
      </c>
      <c r="AZ104" s="3">
        <f>MIN((IFERROR($D104-SUM($E104:AX104),0)),(IFERROR(AY$4-SUM(AY$5:AY103),0)))</f>
        <v>0</v>
      </c>
      <c r="BA104" s="3">
        <f>MIN((IFERROR($D104-SUM($E104:AY104),0)),(IFERROR(AZ$4-SUM(AZ$5:AZ103),0)))</f>
        <v>0</v>
      </c>
      <c r="BB104" s="3">
        <f>MIN((IFERROR($D104-SUM($E104:AZ104),0)),(IFERROR(BA$4-SUM(BA$5:BA103),0)))</f>
        <v>0</v>
      </c>
      <c r="BC104" s="3">
        <f>MIN((IFERROR($D104-SUM($E104:BA104),0)),(IFERROR(BB$4-SUM(BB$5:BB103),0)))</f>
        <v>0</v>
      </c>
      <c r="BD104" s="3">
        <f>MIN((IFERROR($D104-SUM($E104:BB104),0)),(IFERROR(BC$4-SUM(BC$5:BC103),0)))</f>
        <v>0</v>
      </c>
      <c r="BE104" s="3">
        <f>MIN((IFERROR($D104-SUM($E104:BC104),0)),(IFERROR(BD$4-SUM(BD$5:BD103),0)))</f>
        <v>0</v>
      </c>
      <c r="BF104" s="3">
        <f>MIN((IFERROR($D104-SUM($E104:BD104),0)),(IFERROR(BE$4-SUM(BE$5:BE103),0)))</f>
        <v>0</v>
      </c>
      <c r="BG104" s="3">
        <f>MIN((IFERROR($D104-SUM($E104:BE104),0)),(IFERROR(BF$4-SUM(BF$5:BF103),0)))</f>
        <v>0</v>
      </c>
      <c r="BH104" s="3">
        <f>MIN((IFERROR($D104-SUM($E104:BF104),0)),(IFERROR(BG$4-SUM(BG$5:BG103),0)))</f>
        <v>0</v>
      </c>
      <c r="BI104" s="3">
        <f>MIN((IFERROR($D104-SUM($E104:BG104),0)),(IFERROR(BH$4-SUM(BH$5:BH103),0)))</f>
        <v>0</v>
      </c>
      <c r="BJ104" s="3">
        <f>MIN((IFERROR($D104-SUM($E104:BH104),0)),(IFERROR(BI$4-SUM(BI$5:BI103),0)))</f>
        <v>0</v>
      </c>
      <c r="BK104" s="3">
        <f>MIN((IFERROR($D104-SUM($E104:BI104),0)),(IFERROR(BJ$4-SUM(BJ$5:BJ103),0)))</f>
        <v>0</v>
      </c>
      <c r="BL104" s="3">
        <f>MIN((IFERROR($D104-SUM($E104:BJ104),0)),(IFERROR(BK$4-SUM(BK$5:BK103),0)))</f>
        <v>0</v>
      </c>
      <c r="BM104" s="3">
        <f>MIN((IFERROR($D104-SUM($E104:BK104),0)),(IFERROR(BL$4-SUM(BL$5:BL103),0)))</f>
        <v>0</v>
      </c>
      <c r="BN104" s="3">
        <f>MIN((IFERROR($D104-SUM($E104:BL104),0)),(IFERROR(BM$4-SUM(BM$5:BM103),0)))</f>
        <v>0</v>
      </c>
      <c r="BO104" s="3">
        <f>MIN((IFERROR($D104-SUM($E104:BM104),0)),(IFERROR(BN$4-SUM(BN$5:BN103),0)))</f>
        <v>0</v>
      </c>
      <c r="BP104" s="3">
        <f>MIN((IFERROR($D104-SUM($E104:BN104),0)),(IFERROR(BO$4-SUM(BO$5:BO103),0)))</f>
        <v>0</v>
      </c>
      <c r="BQ104" s="3">
        <f>MIN((IFERROR($D104-SUM($E104:BO104),0)),(IFERROR(BP$4-SUM(BP$5:BP103),0)))</f>
        <v>0</v>
      </c>
      <c r="BR104" s="3">
        <f>MIN((IFERROR($D104-SUM($E104:BP104),0)),(IFERROR(BQ$4-SUM(BQ$5:BQ103),0)))</f>
        <v>0</v>
      </c>
      <c r="BS104" s="3">
        <f>MIN((IFERROR($D104-SUM($E104:BQ104),0)),(IFERROR(BR$4-SUM(BR$5:BR103),0)))</f>
        <v>0</v>
      </c>
      <c r="BT104" s="3">
        <f>MIN((IFERROR($D104-SUM($E104:BR104),0)),(IFERROR(BS$4-SUM(BS$5:BS103),0)))</f>
        <v>0</v>
      </c>
      <c r="BU104" s="3">
        <f>MIN((IFERROR($D104-SUM($E104:BS104),0)),(IFERROR(BT$4-SUM(BT$5:BT103),0)))</f>
        <v>0</v>
      </c>
      <c r="BV104" s="3">
        <f>MIN((IFERROR($D104-SUM($E104:BT104),0)),(IFERROR(BU$4-SUM(BU$5:BU103),0)))</f>
        <v>0</v>
      </c>
      <c r="BW104" s="3">
        <f>MIN((IFERROR($D104-SUM($E104:BU104),0)),(IFERROR(BV$4-SUM(BV$5:BV103),0)))</f>
        <v>0</v>
      </c>
      <c r="BX104" s="3">
        <f>MIN((IFERROR($D104-SUM($E104:BV104),0)),(IFERROR(BW$4-SUM(BW$5:BW103),0)))</f>
        <v>0</v>
      </c>
      <c r="BY104" s="3">
        <f>MIN((IFERROR($D104-SUM($E104:BW104),0)),(IFERROR(BX$4-SUM(BX$5:BX103),0)))</f>
        <v>0</v>
      </c>
      <c r="BZ104" s="3">
        <f>MIN((IFERROR($D104-SUM($E104:BX104),0)),(IFERROR(BY$4-SUM(BY$5:BY103),0)))</f>
        <v>0</v>
      </c>
      <c r="CA104" s="3">
        <f>MIN((IFERROR($D104-SUM($E104:BY104),0)),(IFERROR(BZ$4-SUM(BZ$5:BZ103),0)))</f>
        <v>0</v>
      </c>
      <c r="CB104" s="3">
        <f>MIN((IFERROR($D104-SUM($E104:BZ104),0)),(IFERROR(CA$4-SUM(CA$5:CA103),0)))</f>
        <v>0</v>
      </c>
      <c r="CC104" s="3">
        <f>MIN((IFERROR($D104-SUM($E104:CA104),0)),(IFERROR(CB$4-SUM(CB$5:CB103),0)))</f>
        <v>0</v>
      </c>
      <c r="CD104" s="3">
        <f>MIN((IFERROR($D104-SUM($E104:CB104),0)),(IFERROR(CC$4-SUM(CC$5:CC103),0)))</f>
        <v>0</v>
      </c>
      <c r="CE104" s="3">
        <f>MIN((IFERROR($D104-SUM($E104:CC104),0)),(IFERROR(CD$4-SUM(CD$5:CD103),0)))</f>
        <v>0</v>
      </c>
      <c r="CF104" s="3">
        <f>MIN((IFERROR($D104-SUM($E104:CD104),0)),(IFERROR(CE$4-SUM(CE$5:CE103),0)))</f>
        <v>0</v>
      </c>
      <c r="CG104" s="3">
        <f>MIN((IFERROR($D104-SUM($E104:CE104),0)),(IFERROR(CF$4-SUM(CF$5:CF103),0)))</f>
        <v>0</v>
      </c>
      <c r="CH104" s="3">
        <f>MIN((IFERROR($D104-SUM($E104:CF104),0)),(IFERROR(CG$4-SUM(CG$5:CG103),0)))</f>
        <v>0</v>
      </c>
      <c r="CI104" s="3">
        <f>MIN((IFERROR($D104-SUM($E104:CG104),0)),(IFERROR(CH$4-SUM(CH$5:CH103),0)))</f>
        <v>0</v>
      </c>
      <c r="CJ104" s="3">
        <f>MIN((IFERROR($D104-SUM($E104:CH104),0)),(IFERROR(CI$4-SUM(CI$5:CI103),0)))</f>
        <v>0</v>
      </c>
      <c r="CK104" s="3">
        <f>MIN((IFERROR($D104-SUM($E104:CI104),0)),(IFERROR(CJ$4-SUM(CJ$5:CJ103),0)))</f>
        <v>0</v>
      </c>
      <c r="CL104" s="3">
        <f>MIN((IFERROR($D104-SUM($E104:CJ104),0)),(IFERROR(CK$4-SUM(CK$5:CK103),0)))</f>
        <v>0</v>
      </c>
      <c r="CM104" s="3">
        <f>MIN((IFERROR($D104-SUM($E104:CK104),0)),(IFERROR(CL$4-SUM(CL$5:CL103),0)))</f>
        <v>0</v>
      </c>
      <c r="CN104" s="3">
        <f>MIN((IFERROR($D104-SUM($E104:CL104),0)),(IFERROR(CM$4-SUM(CM$5:CM103),0)))</f>
        <v>0</v>
      </c>
      <c r="CO104" s="3">
        <f>MIN((IFERROR($D104-SUM($E104:CM104),0)),(IFERROR(CN$4-SUM(CN$5:CN103),0)))</f>
        <v>0</v>
      </c>
      <c r="CP104" s="3">
        <f>MIN((IFERROR($D104-SUM($E104:CN104),0)),(IFERROR(CO$4-SUM(CO$5:CO103),0)))</f>
        <v>0</v>
      </c>
      <c r="CQ104" s="3">
        <f>MIN((IFERROR($D104-SUM($E104:CO104),0)),(IFERROR(CP$4-SUM(CP$5:CP103),0)))</f>
        <v>0</v>
      </c>
      <c r="CR104" s="3">
        <f>MIN((IFERROR($D104-SUM($E104:CP104),0)),(IFERROR(CQ$4-SUM(CQ$5:CQ103),0)))</f>
        <v>0</v>
      </c>
      <c r="CS104" s="3">
        <f>MIN((IFERROR($D104-SUM($E104:CQ104),0)),(IFERROR(CR$4-SUM(CR$5:CR103),0)))</f>
        <v>0</v>
      </c>
      <c r="CT104" s="3">
        <f>MIN((IFERROR($D104-SUM($E104:CR104),0)),(IFERROR(CS$4-SUM(CS$5:CS103),0)))</f>
        <v>0</v>
      </c>
      <c r="CU104" s="3">
        <f>MIN((IFERROR($D104-SUM($E104:CS104),0)),(IFERROR(CT$4-SUM(CT$5:CT103),0)))</f>
        <v>0</v>
      </c>
      <c r="CV104" s="3">
        <f>MIN((IFERROR($D104-SUM($E104:CT104),0)),(IFERROR(CU$4-SUM(CU$5:CU103),0)))</f>
        <v>0</v>
      </c>
      <c r="CW104" s="3">
        <f>MIN((IFERROR($D104-SUM($E104:CU104),0)),(IFERROR(CV$4-SUM(CV$5:CV103),0)))</f>
        <v>0</v>
      </c>
      <c r="CX104" s="3">
        <f>MIN((IFERROR($D104-SUM($E104:CV104),0)),(IFERROR(CW$4-SUM(CW$5:CW103),0)))</f>
        <v>0</v>
      </c>
      <c r="CY104" s="3">
        <f>MIN((IFERROR($D104-SUM($E104:CW104),0)),(IFERROR(CX$4-SUM(CX$5:CX103),0)))</f>
        <v>0</v>
      </c>
      <c r="CZ104" s="3">
        <f>MIN((IFERROR($D104-SUM($E104:CX104),0)),(IFERROR(CY$4-SUM(CY$5:CY103),0)))</f>
        <v>0</v>
      </c>
      <c r="DA104" s="3">
        <f>MIN((IFERROR($D104-SUM($E104:CY104),0)),(IFERROR(CZ$4-SUM(CZ$5:CZ103),0)))</f>
        <v>0</v>
      </c>
    </row>
    <row r="105" spans="1:105" x14ac:dyDescent="0.25">
      <c r="A105" s="2">
        <f>ROW()-ROW(FIFO[[#Headers],[Ind]])</f>
        <v>100</v>
      </c>
      <c r="B105" s="12" t="str">
        <f t="array" ref="B105">IFERROR(INDEX(Register[Batch],SMALL(IF(Register[IN Token]=Token,Register[Batch],""),FIFO[[#This Row],[Ind]])),"")</f>
        <v/>
      </c>
      <c r="C105" s="51" t="str">
        <f>IFERROR(VLOOKUP(FIFO[[#This Row],[Batch]],Register[],9),"")</f>
        <v/>
      </c>
      <c r="D105" s="13" t="str">
        <f>IF(FIFO[[#This Row],[Batch]]&lt;&gt;"",IFERROR(VLOOKUP(FIFO[[#This Row],[Batch]],Register[],5),""),"")</f>
        <v/>
      </c>
      <c r="F105" s="3">
        <f>MIN((IFERROR($D105-SUM($E105:E105),0)),(IFERROR(F$4-SUM(F$5:F104),0)))</f>
        <v>0</v>
      </c>
      <c r="G105" s="3">
        <f>MIN((IFERROR($D105-SUM($E105:F105),0)),(IFERROR(G$4-SUM(G$5:G104),0)))</f>
        <v>0</v>
      </c>
      <c r="H105" s="3">
        <f>MIN((IFERROR($D105-SUM($E105:G105),0)),(IFERROR(H$4-SUM(H$5:H104),0)))</f>
        <v>0</v>
      </c>
      <c r="I105" s="3">
        <f>MIN((IFERROR($D105-SUM($E105:H105),0)),(IFERROR(I$4-SUM(I$5:I104),0)))</f>
        <v>0</v>
      </c>
      <c r="J105" s="3">
        <f>MIN((IFERROR($D105-SUM($E105:I105),0)),(IFERROR(J$4-SUM(J$5:J104),0)))</f>
        <v>0</v>
      </c>
      <c r="K105" s="3">
        <f>MIN((IFERROR($D105-SUM($E105:J105),0)),(IFERROR(K$4-SUM(K$5:K104),0)))</f>
        <v>0</v>
      </c>
      <c r="L105" s="3">
        <f>MIN((IFERROR($D105-SUM($E105:K105),0)),(IFERROR(L$4-SUM(L$5:L104),0)))</f>
        <v>0</v>
      </c>
      <c r="M105" s="3">
        <f>MIN((IFERROR($D105-SUM($E105:L105),0)),(IFERROR(M$4-SUM(M$5:M104),0)))</f>
        <v>0</v>
      </c>
      <c r="N105" s="3">
        <f>MIN((IFERROR($D105-SUM($E105:L105),0)),(IFERROR(M$4-SUM(M$5:M104),0)))</f>
        <v>0</v>
      </c>
      <c r="O105" s="3">
        <f>MIN((IFERROR($D105-SUM($E105:M105),0)),(IFERROR(N$4-SUM(N$5:N104),0)))</f>
        <v>0</v>
      </c>
      <c r="P105" s="3">
        <f>MIN((IFERROR($D105-SUM($E105:N105),0)),(IFERROR(O$4-SUM(O$5:O104),0)))</f>
        <v>0</v>
      </c>
      <c r="Q105" s="3">
        <f>MIN((IFERROR($D105-SUM($E105:O105),0)),(IFERROR(P$4-SUM(P$5:P104),0)))</f>
        <v>0</v>
      </c>
      <c r="R105" s="3">
        <f>MIN((IFERROR($D105-SUM($E105:P105),0)),(IFERROR(Q$4-SUM(Q$5:Q104),0)))</f>
        <v>0</v>
      </c>
      <c r="S105" s="3">
        <f>MIN((IFERROR($D105-SUM($E105:Q105),0)),(IFERROR(R$4-SUM(R$5:R104),0)))</f>
        <v>0</v>
      </c>
      <c r="T105" s="3">
        <f>MIN((IFERROR($D105-SUM($E105:R105),0)),(IFERROR(S$4-SUM(S$5:S104),0)))</f>
        <v>0</v>
      </c>
      <c r="U105" s="3">
        <f>MIN((IFERROR($D105-SUM($E105:S105),0)),(IFERROR(T$4-SUM(T$5:T104),0)))</f>
        <v>0</v>
      </c>
      <c r="V105" s="3">
        <f>MIN((IFERROR($D105-SUM($E105:T105),0)),(IFERROR(U$4-SUM(U$5:U104),0)))</f>
        <v>0</v>
      </c>
      <c r="W105" s="3">
        <f>MIN((IFERROR($D105-SUM($E105:U105),0)),(IFERROR(V$4-SUM(V$5:V104),0)))</f>
        <v>0</v>
      </c>
      <c r="X105" s="3">
        <f>MIN((IFERROR($D105-SUM($E105:V105),0)),(IFERROR(W$4-SUM(W$5:W104),0)))</f>
        <v>0</v>
      </c>
      <c r="Y105" s="3">
        <f>MIN((IFERROR($D105-SUM($E105:W105),0)),(IFERROR(X$4-SUM(X$5:X104),0)))</f>
        <v>0</v>
      </c>
      <c r="Z105" s="3">
        <f>MIN((IFERROR($D105-SUM($E105:X105),0)),(IFERROR(Y$4-SUM(Y$5:Y104),0)))</f>
        <v>0</v>
      </c>
      <c r="AA105" s="3">
        <f>MIN((IFERROR($D105-SUM($E105:Y105),0)),(IFERROR(Z$4-SUM(Z$5:Z104),0)))</f>
        <v>0</v>
      </c>
      <c r="AB105" s="3">
        <f>MIN((IFERROR($D105-SUM($E105:Z105),0)),(IFERROR(AA$4-SUM(AA$5:AA104),0)))</f>
        <v>0</v>
      </c>
      <c r="AC105" s="3">
        <f>MIN((IFERROR($D105-SUM($E105:AA105),0)),(IFERROR(AB$4-SUM(AB$5:AB104),0)))</f>
        <v>0</v>
      </c>
      <c r="AD105" s="3">
        <f>MIN((IFERROR($D105-SUM($E105:AB105),0)),(IFERROR(AC$4-SUM(AC$5:AC104),0)))</f>
        <v>0</v>
      </c>
      <c r="AE105" s="3">
        <f>MIN((IFERROR($D105-SUM($E105:AC105),0)),(IFERROR(AD$4-SUM(AD$5:AD104),0)))</f>
        <v>0</v>
      </c>
      <c r="AF105" s="3">
        <f>MIN((IFERROR($D105-SUM($E105:AD105),0)),(IFERROR(AE$4-SUM(AE$5:AE104),0)))</f>
        <v>0</v>
      </c>
      <c r="AG105" s="3">
        <f>MIN((IFERROR($D105-SUM($E105:AE105),0)),(IFERROR(AF$4-SUM(AF$5:AF104),0)))</f>
        <v>0</v>
      </c>
      <c r="AH105" s="3">
        <f>MIN((IFERROR($D105-SUM($E105:AF105),0)),(IFERROR(AG$4-SUM(AG$5:AG104),0)))</f>
        <v>0</v>
      </c>
      <c r="AI105" s="3">
        <f>MIN((IFERROR($D105-SUM($E105:AG105),0)),(IFERROR(AH$4-SUM(AH$5:AH104),0)))</f>
        <v>0</v>
      </c>
      <c r="AJ105" s="3">
        <f>MIN((IFERROR($D105-SUM($E105:AH105),0)),(IFERROR(AI$4-SUM(AI$5:AI104),0)))</f>
        <v>0</v>
      </c>
      <c r="AK105" s="3">
        <f>MIN((IFERROR($D105-SUM($E105:AI105),0)),(IFERROR(AJ$4-SUM(AJ$5:AJ104),0)))</f>
        <v>0</v>
      </c>
      <c r="AL105" s="3">
        <f>MIN((IFERROR($D105-SUM($E105:AJ105),0)),(IFERROR(AK$4-SUM(AK$5:AK104),0)))</f>
        <v>0</v>
      </c>
      <c r="AM105" s="3">
        <f>MIN((IFERROR($D105-SUM($E105:AK105),0)),(IFERROR(AL$4-SUM(AL$5:AL104),0)))</f>
        <v>0</v>
      </c>
      <c r="AN105" s="3">
        <f>MIN((IFERROR($D105-SUM($E105:AL105),0)),(IFERROR(AM$4-SUM(AM$5:AM104),0)))</f>
        <v>0</v>
      </c>
      <c r="AO105" s="3">
        <f>MIN((IFERROR($D105-SUM($E105:AM105),0)),(IFERROR(AN$4-SUM(AN$5:AN104),0)))</f>
        <v>0</v>
      </c>
      <c r="AP105" s="3">
        <f>MIN((IFERROR($D105-SUM($E105:AN105),0)),(IFERROR(AO$4-SUM(AO$5:AO104),0)))</f>
        <v>0</v>
      </c>
      <c r="AQ105" s="3">
        <f>MIN((IFERROR($D105-SUM($E105:AO105),0)),(IFERROR(AP$4-SUM(AP$5:AP104),0)))</f>
        <v>0</v>
      </c>
      <c r="AR105" s="3">
        <f>MIN((IFERROR($D105-SUM($E105:AP105),0)),(IFERROR(AQ$4-SUM(AQ$5:AQ104),0)))</f>
        <v>0</v>
      </c>
      <c r="AS105" s="3">
        <f>MIN((IFERROR($D105-SUM($E105:AQ105),0)),(IFERROR(AR$4-SUM(AR$5:AR104),0)))</f>
        <v>0</v>
      </c>
      <c r="AT105" s="3">
        <f>MIN((IFERROR($D105-SUM($E105:AR105),0)),(IFERROR(AS$4-SUM(AS$5:AS104),0)))</f>
        <v>0</v>
      </c>
      <c r="AU105" s="3">
        <f>MIN((IFERROR($D105-SUM($E105:AS105),0)),(IFERROR(AT$4-SUM(AT$5:AT104),0)))</f>
        <v>0</v>
      </c>
      <c r="AV105" s="3">
        <f>MIN((IFERROR($D105-SUM($E105:AT105),0)),(IFERROR(AU$4-SUM(AU$5:AU104),0)))</f>
        <v>0</v>
      </c>
      <c r="AW105" s="3">
        <f>MIN((IFERROR($D105-SUM($E105:AU105),0)),(IFERROR(AV$4-SUM(AV$5:AV104),0)))</f>
        <v>0</v>
      </c>
      <c r="AX105" s="3">
        <f>MIN((IFERROR($D105-SUM($E105:AV105),0)),(IFERROR(AW$4-SUM(AW$5:AW104),0)))</f>
        <v>0</v>
      </c>
      <c r="AY105" s="3">
        <f>MIN((IFERROR($D105-SUM($E105:AW105),0)),(IFERROR(AX$4-SUM(AX$5:AX104),0)))</f>
        <v>0</v>
      </c>
      <c r="AZ105" s="3">
        <f>MIN((IFERROR($D105-SUM($E105:AX105),0)),(IFERROR(AY$4-SUM(AY$5:AY104),0)))</f>
        <v>0</v>
      </c>
      <c r="BA105" s="3">
        <f>MIN((IFERROR($D105-SUM($E105:AY105),0)),(IFERROR(AZ$4-SUM(AZ$5:AZ104),0)))</f>
        <v>0</v>
      </c>
      <c r="BB105" s="3">
        <f>MIN((IFERROR($D105-SUM($E105:AZ105),0)),(IFERROR(BA$4-SUM(BA$5:BA104),0)))</f>
        <v>0</v>
      </c>
      <c r="BC105" s="3">
        <f>MIN((IFERROR($D105-SUM($E105:BA105),0)),(IFERROR(BB$4-SUM(BB$5:BB104),0)))</f>
        <v>0</v>
      </c>
      <c r="BD105" s="3">
        <f>MIN((IFERROR($D105-SUM($E105:BB105),0)),(IFERROR(BC$4-SUM(BC$5:BC104),0)))</f>
        <v>0</v>
      </c>
      <c r="BE105" s="3">
        <f>MIN((IFERROR($D105-SUM($E105:BC105),0)),(IFERROR(BD$4-SUM(BD$5:BD104),0)))</f>
        <v>0</v>
      </c>
      <c r="BF105" s="3">
        <f>MIN((IFERROR($D105-SUM($E105:BD105),0)),(IFERROR(BE$4-SUM(BE$5:BE104),0)))</f>
        <v>0</v>
      </c>
      <c r="BG105" s="3">
        <f>MIN((IFERROR($D105-SUM($E105:BE105),0)),(IFERROR(BF$4-SUM(BF$5:BF104),0)))</f>
        <v>0</v>
      </c>
      <c r="BH105" s="3">
        <f>MIN((IFERROR($D105-SUM($E105:BF105),0)),(IFERROR(BG$4-SUM(BG$5:BG104),0)))</f>
        <v>0</v>
      </c>
      <c r="BI105" s="3">
        <f>MIN((IFERROR($D105-SUM($E105:BG105),0)),(IFERROR(BH$4-SUM(BH$5:BH104),0)))</f>
        <v>0</v>
      </c>
      <c r="BJ105" s="3">
        <f>MIN((IFERROR($D105-SUM($E105:BH105),0)),(IFERROR(BI$4-SUM(BI$5:BI104),0)))</f>
        <v>0</v>
      </c>
      <c r="BK105" s="3">
        <f>MIN((IFERROR($D105-SUM($E105:BI105),0)),(IFERROR(BJ$4-SUM(BJ$5:BJ104),0)))</f>
        <v>0</v>
      </c>
      <c r="BL105" s="3">
        <f>MIN((IFERROR($D105-SUM($E105:BJ105),0)),(IFERROR(BK$4-SUM(BK$5:BK104),0)))</f>
        <v>0</v>
      </c>
      <c r="BM105" s="3">
        <f>MIN((IFERROR($D105-SUM($E105:BK105),0)),(IFERROR(BL$4-SUM(BL$5:BL104),0)))</f>
        <v>0</v>
      </c>
      <c r="BN105" s="3">
        <f>MIN((IFERROR($D105-SUM($E105:BL105),0)),(IFERROR(BM$4-SUM(BM$5:BM104),0)))</f>
        <v>0</v>
      </c>
      <c r="BO105" s="3">
        <f>MIN((IFERROR($D105-SUM($E105:BM105),0)),(IFERROR(BN$4-SUM(BN$5:BN104),0)))</f>
        <v>0</v>
      </c>
      <c r="BP105" s="3">
        <f>MIN((IFERROR($D105-SUM($E105:BN105),0)),(IFERROR(BO$4-SUM(BO$5:BO104),0)))</f>
        <v>0</v>
      </c>
      <c r="BQ105" s="3">
        <f>MIN((IFERROR($D105-SUM($E105:BO105),0)),(IFERROR(BP$4-SUM(BP$5:BP104),0)))</f>
        <v>0</v>
      </c>
      <c r="BR105" s="3">
        <f>MIN((IFERROR($D105-SUM($E105:BP105),0)),(IFERROR(BQ$4-SUM(BQ$5:BQ104),0)))</f>
        <v>0</v>
      </c>
      <c r="BS105" s="3">
        <f>MIN((IFERROR($D105-SUM($E105:BQ105),0)),(IFERROR(BR$4-SUM(BR$5:BR104),0)))</f>
        <v>0</v>
      </c>
      <c r="BT105" s="3">
        <f>MIN((IFERROR($D105-SUM($E105:BR105),0)),(IFERROR(BS$4-SUM(BS$5:BS104),0)))</f>
        <v>0</v>
      </c>
      <c r="BU105" s="3">
        <f>MIN((IFERROR($D105-SUM($E105:BS105),0)),(IFERROR(BT$4-SUM(BT$5:BT104),0)))</f>
        <v>0</v>
      </c>
      <c r="BV105" s="3">
        <f>MIN((IFERROR($D105-SUM($E105:BT105),0)),(IFERROR(BU$4-SUM(BU$5:BU104),0)))</f>
        <v>0</v>
      </c>
      <c r="BW105" s="3">
        <f>MIN((IFERROR($D105-SUM($E105:BU105),0)),(IFERROR(BV$4-SUM(BV$5:BV104),0)))</f>
        <v>0</v>
      </c>
      <c r="BX105" s="3">
        <f>MIN((IFERROR($D105-SUM($E105:BV105),0)),(IFERROR(BW$4-SUM(BW$5:BW104),0)))</f>
        <v>0</v>
      </c>
      <c r="BY105" s="3">
        <f>MIN((IFERROR($D105-SUM($E105:BW105),0)),(IFERROR(BX$4-SUM(BX$5:BX104),0)))</f>
        <v>0</v>
      </c>
      <c r="BZ105" s="3">
        <f>MIN((IFERROR($D105-SUM($E105:BX105),0)),(IFERROR(BY$4-SUM(BY$5:BY104),0)))</f>
        <v>0</v>
      </c>
      <c r="CA105" s="3">
        <f>MIN((IFERROR($D105-SUM($E105:BY105),0)),(IFERROR(BZ$4-SUM(BZ$5:BZ104),0)))</f>
        <v>0</v>
      </c>
      <c r="CB105" s="3">
        <f>MIN((IFERROR($D105-SUM($E105:BZ105),0)),(IFERROR(CA$4-SUM(CA$5:CA104),0)))</f>
        <v>0</v>
      </c>
      <c r="CC105" s="3">
        <f>MIN((IFERROR($D105-SUM($E105:CA105),0)),(IFERROR(CB$4-SUM(CB$5:CB104),0)))</f>
        <v>0</v>
      </c>
      <c r="CD105" s="3">
        <f>MIN((IFERROR($D105-SUM($E105:CB105),0)),(IFERROR(CC$4-SUM(CC$5:CC104),0)))</f>
        <v>0</v>
      </c>
      <c r="CE105" s="3">
        <f>MIN((IFERROR($D105-SUM($E105:CC105),0)),(IFERROR(CD$4-SUM(CD$5:CD104),0)))</f>
        <v>0</v>
      </c>
      <c r="CF105" s="3">
        <f>MIN((IFERROR($D105-SUM($E105:CD105),0)),(IFERROR(CE$4-SUM(CE$5:CE104),0)))</f>
        <v>0</v>
      </c>
      <c r="CG105" s="3">
        <f>MIN((IFERROR($D105-SUM($E105:CE105),0)),(IFERROR(CF$4-SUM(CF$5:CF104),0)))</f>
        <v>0</v>
      </c>
      <c r="CH105" s="3">
        <f>MIN((IFERROR($D105-SUM($E105:CF105),0)),(IFERROR(CG$4-SUM(CG$5:CG104),0)))</f>
        <v>0</v>
      </c>
      <c r="CI105" s="3">
        <f>MIN((IFERROR($D105-SUM($E105:CG105),0)),(IFERROR(CH$4-SUM(CH$5:CH104),0)))</f>
        <v>0</v>
      </c>
      <c r="CJ105" s="3">
        <f>MIN((IFERROR($D105-SUM($E105:CH105),0)),(IFERROR(CI$4-SUM(CI$5:CI104),0)))</f>
        <v>0</v>
      </c>
      <c r="CK105" s="3">
        <f>MIN((IFERROR($D105-SUM($E105:CI105),0)),(IFERROR(CJ$4-SUM(CJ$5:CJ104),0)))</f>
        <v>0</v>
      </c>
      <c r="CL105" s="3">
        <f>MIN((IFERROR($D105-SUM($E105:CJ105),0)),(IFERROR(CK$4-SUM(CK$5:CK104),0)))</f>
        <v>0</v>
      </c>
      <c r="CM105" s="3">
        <f>MIN((IFERROR($D105-SUM($E105:CK105),0)),(IFERROR(CL$4-SUM(CL$5:CL104),0)))</f>
        <v>0</v>
      </c>
      <c r="CN105" s="3">
        <f>MIN((IFERROR($D105-SUM($E105:CL105),0)),(IFERROR(CM$4-SUM(CM$5:CM104),0)))</f>
        <v>0</v>
      </c>
      <c r="CO105" s="3">
        <f>MIN((IFERROR($D105-SUM($E105:CM105),0)),(IFERROR(CN$4-SUM(CN$5:CN104),0)))</f>
        <v>0</v>
      </c>
      <c r="CP105" s="3">
        <f>MIN((IFERROR($D105-SUM($E105:CN105),0)),(IFERROR(CO$4-SUM(CO$5:CO104),0)))</f>
        <v>0</v>
      </c>
      <c r="CQ105" s="3">
        <f>MIN((IFERROR($D105-SUM($E105:CO105),0)),(IFERROR(CP$4-SUM(CP$5:CP104),0)))</f>
        <v>0</v>
      </c>
      <c r="CR105" s="3">
        <f>MIN((IFERROR($D105-SUM($E105:CP105),0)),(IFERROR(CQ$4-SUM(CQ$5:CQ104),0)))</f>
        <v>0</v>
      </c>
      <c r="CS105" s="3">
        <f>MIN((IFERROR($D105-SUM($E105:CQ105),0)),(IFERROR(CR$4-SUM(CR$5:CR104),0)))</f>
        <v>0</v>
      </c>
      <c r="CT105" s="3">
        <f>MIN((IFERROR($D105-SUM($E105:CR105),0)),(IFERROR(CS$4-SUM(CS$5:CS104),0)))</f>
        <v>0</v>
      </c>
      <c r="CU105" s="3">
        <f>MIN((IFERROR($D105-SUM($E105:CS105),0)),(IFERROR(CT$4-SUM(CT$5:CT104),0)))</f>
        <v>0</v>
      </c>
      <c r="CV105" s="3">
        <f>MIN((IFERROR($D105-SUM($E105:CT105),0)),(IFERROR(CU$4-SUM(CU$5:CU104),0)))</f>
        <v>0</v>
      </c>
      <c r="CW105" s="3">
        <f>MIN((IFERROR($D105-SUM($E105:CU105),0)),(IFERROR(CV$4-SUM(CV$5:CV104),0)))</f>
        <v>0</v>
      </c>
      <c r="CX105" s="3">
        <f>MIN((IFERROR($D105-SUM($E105:CV105),0)),(IFERROR(CW$4-SUM(CW$5:CW104),0)))</f>
        <v>0</v>
      </c>
      <c r="CY105" s="3">
        <f>MIN((IFERROR($D105-SUM($E105:CW105),0)),(IFERROR(CX$4-SUM(CX$5:CX104),0)))</f>
        <v>0</v>
      </c>
      <c r="CZ105" s="3">
        <f>MIN((IFERROR($D105-SUM($E105:CX105),0)),(IFERROR(CY$4-SUM(CY$5:CY104),0)))</f>
        <v>0</v>
      </c>
      <c r="DA105" s="3">
        <f>MIN((IFERROR($D105-SUM($E105:CY105),0)),(IFERROR(CZ$4-SUM(CZ$5:CZ104),0)))</f>
        <v>0</v>
      </c>
    </row>
  </sheetData>
  <mergeCells count="1">
    <mergeCell ref="B2:C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CFEB8A-B75F-4EB7-ACA0-8DC47E175888}">
          <x14:formula1>
            <xm:f>Balance!$B$3:$B$102</xm:f>
          </x14:formula1>
          <xm:sqref>B2:C3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2A9-C03E-4C3C-B019-C42044A1E8DD}">
  <sheetPr>
    <tabColor theme="2" tint="-0.749992370372631"/>
  </sheetPr>
  <dimension ref="A1:AB103"/>
  <sheetViews>
    <sheetView showGridLines="0" showRowColHeaders="0" zoomScale="108" zoomScaleNormal="108" workbookViewId="0">
      <pane ySplit="2" topLeftCell="A3" activePane="bottomLeft" state="frozen"/>
      <selection activeCell="E18" sqref="E18"/>
      <selection pane="bottomLeft" activeCell="B3" sqref="B3"/>
    </sheetView>
  </sheetViews>
  <sheetFormatPr defaultColWidth="0" defaultRowHeight="15" zeroHeight="1" x14ac:dyDescent="0.25"/>
  <cols>
    <col min="1" max="1" width="2.85546875" customWidth="1"/>
    <col min="2" max="2" width="8.7109375" bestFit="1" customWidth="1"/>
    <col min="3" max="3" width="20.5703125" bestFit="1" customWidth="1"/>
    <col min="4" max="4" width="13.85546875" bestFit="1" customWidth="1"/>
    <col min="5" max="5" width="13.5703125" bestFit="1" customWidth="1"/>
    <col min="6" max="6" width="20.5703125" bestFit="1" customWidth="1"/>
    <col min="7" max="7" width="21.5703125" bestFit="1" customWidth="1"/>
    <col min="8" max="8" width="20.5703125" bestFit="1" customWidth="1"/>
    <col min="9" max="9" width="16.5703125" bestFit="1" customWidth="1"/>
    <col min="10" max="10" width="16.85546875" bestFit="1" customWidth="1"/>
    <col min="11" max="11" width="2.85546875" customWidth="1"/>
    <col min="12" max="12" width="9.7109375" hidden="1" customWidth="1"/>
    <col min="13" max="13" width="20.5703125" hidden="1" customWidth="1"/>
    <col min="14" max="14" width="11.85546875" hidden="1" customWidth="1"/>
    <col min="15" max="15" width="11.42578125" style="21" hidden="1" customWidth="1"/>
    <col min="16" max="16" width="20.85546875" hidden="1" customWidth="1"/>
    <col min="17" max="17" width="21.85546875" hidden="1" customWidth="1"/>
    <col min="18" max="18" width="20.85546875" hidden="1" customWidth="1"/>
    <col min="19" max="19" width="16" hidden="1" customWidth="1"/>
    <col min="20" max="20" width="16.140625" hidden="1" customWidth="1"/>
    <col min="21" max="21" width="17.85546875" hidden="1" customWidth="1"/>
    <col min="22" max="22" width="18.28515625" hidden="1" customWidth="1"/>
    <col min="23" max="23" width="15.140625" hidden="1" customWidth="1"/>
    <col min="24" max="24" width="14.140625" hidden="1" customWidth="1"/>
    <col min="25" max="25" width="20.85546875" hidden="1" customWidth="1"/>
    <col min="26" max="26" width="21.85546875" hidden="1" customWidth="1"/>
    <col min="27" max="27" width="20.85546875" hidden="1" customWidth="1"/>
    <col min="28" max="28" width="14.85546875" hidden="1" customWidth="1"/>
    <col min="29" max="16384" width="9.140625" hidden="1"/>
  </cols>
  <sheetData>
    <row r="1" spans="2:15" x14ac:dyDescent="0.25"/>
    <row r="2" spans="2:15" x14ac:dyDescent="0.25">
      <c r="B2" s="131" t="s">
        <v>110</v>
      </c>
      <c r="C2" s="131" t="s">
        <v>265</v>
      </c>
      <c r="D2" s="132" t="s">
        <v>266</v>
      </c>
      <c r="E2" s="132" t="s">
        <v>267</v>
      </c>
      <c r="F2" s="133" t="s">
        <v>268</v>
      </c>
      <c r="G2" s="133" t="s">
        <v>269</v>
      </c>
      <c r="H2" s="133" t="s">
        <v>270</v>
      </c>
      <c r="I2" s="134" t="s">
        <v>271</v>
      </c>
      <c r="J2" s="134" t="s">
        <v>272</v>
      </c>
      <c r="O2"/>
    </row>
    <row r="3" spans="2:15" x14ac:dyDescent="0.25">
      <c r="B3" s="2" t="s">
        <v>1</v>
      </c>
      <c r="C3" s="2" t="s">
        <v>114</v>
      </c>
      <c r="D3" s="24">
        <v>6544.9113439000002</v>
      </c>
      <c r="E3" s="24">
        <v>1</v>
      </c>
      <c r="F3" s="25">
        <v>0.42</v>
      </c>
      <c r="G3" s="25">
        <v>1.57</v>
      </c>
      <c r="H3" s="25">
        <v>3.47</v>
      </c>
      <c r="I3" s="22">
        <v>43411</v>
      </c>
      <c r="J3" s="23">
        <v>0.72166666666666668</v>
      </c>
      <c r="O3"/>
    </row>
    <row r="4" spans="2:15" x14ac:dyDescent="0.25">
      <c r="B4" s="2" t="s">
        <v>172</v>
      </c>
      <c r="C4" s="2" t="s">
        <v>173</v>
      </c>
      <c r="D4" s="24">
        <v>656.95090779099996</v>
      </c>
      <c r="E4" s="24">
        <v>0.10023847</v>
      </c>
      <c r="F4" s="25">
        <v>-1.67</v>
      </c>
      <c r="G4" s="25">
        <v>-1.03</v>
      </c>
      <c r="H4" s="25">
        <v>9.1199999999999992</v>
      </c>
      <c r="I4" s="22">
        <v>43411</v>
      </c>
      <c r="J4" s="23">
        <v>0.72122685185185187</v>
      </c>
      <c r="O4"/>
    </row>
    <row r="5" spans="2:15" x14ac:dyDescent="0.25">
      <c r="B5" s="2" t="s">
        <v>118</v>
      </c>
      <c r="C5" s="2" t="s">
        <v>119</v>
      </c>
      <c r="D5" s="24">
        <v>619.36460729800001</v>
      </c>
      <c r="E5" s="24">
        <v>9.4503500000000004E-2</v>
      </c>
      <c r="F5" s="25">
        <v>0.31</v>
      </c>
      <c r="G5" s="25">
        <v>3.08</v>
      </c>
      <c r="H5" s="25">
        <v>47.24</v>
      </c>
      <c r="I5" s="22">
        <v>43411</v>
      </c>
      <c r="J5" s="23">
        <v>0.72124999999999995</v>
      </c>
      <c r="O5"/>
    </row>
    <row r="6" spans="2:15" x14ac:dyDescent="0.25">
      <c r="B6" s="2" t="s">
        <v>115</v>
      </c>
      <c r="C6" s="2" t="s">
        <v>116</v>
      </c>
      <c r="D6" s="24">
        <v>218.32424437500001</v>
      </c>
      <c r="E6" s="24">
        <v>3.3312210000000002E-2</v>
      </c>
      <c r="F6" s="25">
        <v>0.34</v>
      </c>
      <c r="G6" s="25">
        <v>1.69</v>
      </c>
      <c r="H6" s="25">
        <v>10.61</v>
      </c>
      <c r="I6" s="22">
        <v>43411</v>
      </c>
      <c r="J6" s="23">
        <v>0.7212615740740741</v>
      </c>
      <c r="O6"/>
    </row>
    <row r="7" spans="2:15" x14ac:dyDescent="0.25">
      <c r="B7" s="2" t="s">
        <v>135</v>
      </c>
      <c r="C7" s="2" t="s">
        <v>136</v>
      </c>
      <c r="D7" s="24">
        <v>165.54575777900001</v>
      </c>
      <c r="E7" s="24">
        <v>2.5268780000000001E-2</v>
      </c>
      <c r="F7" s="25">
        <v>0.31</v>
      </c>
      <c r="G7" s="25">
        <v>-2.5099999999999998</v>
      </c>
      <c r="H7" s="25">
        <v>8.6</v>
      </c>
      <c r="I7" s="22">
        <v>43411</v>
      </c>
      <c r="J7" s="23">
        <v>0.72157407407407403</v>
      </c>
      <c r="O7"/>
    </row>
    <row r="8" spans="2:15" x14ac:dyDescent="0.25">
      <c r="B8" s="2" t="s">
        <v>215</v>
      </c>
      <c r="C8" s="2" t="s">
        <v>216</v>
      </c>
      <c r="D8" s="24">
        <v>144.43674684699999</v>
      </c>
      <c r="E8" s="24">
        <v>2.203836E-2</v>
      </c>
      <c r="F8" s="25">
        <v>-0.15</v>
      </c>
      <c r="G8" s="25">
        <v>6.52</v>
      </c>
      <c r="H8" s="25">
        <v>14.73</v>
      </c>
      <c r="I8" s="22">
        <v>43411</v>
      </c>
      <c r="J8" s="23">
        <v>0.72129629629629632</v>
      </c>
      <c r="O8"/>
    </row>
    <row r="9" spans="2:15" x14ac:dyDescent="0.25">
      <c r="B9" s="2" t="s">
        <v>146</v>
      </c>
      <c r="C9" s="2" t="s">
        <v>147</v>
      </c>
      <c r="D9" s="24">
        <v>127.236055596</v>
      </c>
      <c r="E9" s="24">
        <v>1.941385E-2</v>
      </c>
      <c r="F9" s="25">
        <v>0.57999999999999996</v>
      </c>
      <c r="G9" s="25">
        <v>-1.32</v>
      </c>
      <c r="H9" s="25">
        <v>10.88</v>
      </c>
      <c r="I9" s="22">
        <v>43411</v>
      </c>
      <c r="J9" s="23">
        <v>0.72124999999999995</v>
      </c>
      <c r="O9"/>
    </row>
    <row r="10" spans="2:15" x14ac:dyDescent="0.25">
      <c r="B10" s="2" t="s">
        <v>132</v>
      </c>
      <c r="C10" s="2" t="s">
        <v>133</v>
      </c>
      <c r="D10" s="24">
        <v>110.58802784</v>
      </c>
      <c r="E10" s="24">
        <v>1.688007E-2</v>
      </c>
      <c r="F10" s="25">
        <v>0.52</v>
      </c>
      <c r="G10" s="25">
        <v>-0.47</v>
      </c>
      <c r="H10" s="25">
        <v>6.49</v>
      </c>
      <c r="I10" s="22">
        <v>43411</v>
      </c>
      <c r="J10" s="23">
        <v>0.72165509259259264</v>
      </c>
      <c r="O10"/>
    </row>
    <row r="11" spans="2:15" x14ac:dyDescent="0.25">
      <c r="B11" s="2" t="s">
        <v>5</v>
      </c>
      <c r="C11" s="2" t="s">
        <v>123</v>
      </c>
      <c r="D11" s="24">
        <v>54.4438995828</v>
      </c>
      <c r="E11" s="24">
        <v>8.3102799999999998E-3</v>
      </c>
      <c r="F11" s="25">
        <v>0.83</v>
      </c>
      <c r="G11" s="25">
        <v>0.22</v>
      </c>
      <c r="H11" s="25">
        <v>10.220000000000001</v>
      </c>
      <c r="I11" s="22">
        <v>43411</v>
      </c>
      <c r="J11" s="23">
        <v>0.72153935185185181</v>
      </c>
      <c r="O11"/>
    </row>
    <row r="12" spans="2:15" x14ac:dyDescent="0.25">
      <c r="B12" s="2" t="s">
        <v>217</v>
      </c>
      <c r="C12" s="2" t="s">
        <v>218</v>
      </c>
      <c r="D12" s="24">
        <v>41.338010538600003</v>
      </c>
      <c r="E12" s="24">
        <v>6.3074100000000003E-3</v>
      </c>
      <c r="F12" s="25">
        <v>0.86</v>
      </c>
      <c r="G12" s="25">
        <v>2.04</v>
      </c>
      <c r="H12" s="25">
        <v>4.91</v>
      </c>
      <c r="I12" s="22">
        <v>43411</v>
      </c>
      <c r="J12" s="23">
        <v>0.72124999999999995</v>
      </c>
      <c r="O12"/>
    </row>
    <row r="13" spans="2:15" x14ac:dyDescent="0.25">
      <c r="B13" s="2" t="s">
        <v>164</v>
      </c>
      <c r="C13" s="2" t="s">
        <v>165</v>
      </c>
      <c r="D13" s="24">
        <v>41.313608292200001</v>
      </c>
      <c r="E13" s="24">
        <v>6.3036899999999998E-3</v>
      </c>
      <c r="F13" s="25">
        <v>0.68</v>
      </c>
      <c r="G13" s="25">
        <v>3.6</v>
      </c>
      <c r="H13" s="25">
        <v>3.92</v>
      </c>
      <c r="I13" s="22">
        <v>43411</v>
      </c>
      <c r="J13" s="23">
        <v>0.72124999999999995</v>
      </c>
      <c r="O13"/>
    </row>
    <row r="14" spans="2:15" x14ac:dyDescent="0.25">
      <c r="B14" s="2" t="s">
        <v>318</v>
      </c>
      <c r="C14" s="2" t="s">
        <v>319</v>
      </c>
      <c r="D14" s="24">
        <v>39.312539545500002</v>
      </c>
      <c r="E14" s="24">
        <v>5.9983600000000003E-3</v>
      </c>
      <c r="F14" s="25">
        <v>1.21</v>
      </c>
      <c r="G14" s="25">
        <v>3.17</v>
      </c>
      <c r="H14" s="25">
        <v>2.29</v>
      </c>
      <c r="I14" s="22">
        <v>43411</v>
      </c>
      <c r="J14" s="23">
        <v>0.72129629629629632</v>
      </c>
      <c r="O14"/>
    </row>
    <row r="15" spans="2:15" x14ac:dyDescent="0.25">
      <c r="B15" s="2" t="s">
        <v>160</v>
      </c>
      <c r="C15" s="2" t="s">
        <v>161</v>
      </c>
      <c r="D15" s="24">
        <v>31.619098259200001</v>
      </c>
      <c r="E15" s="24">
        <v>4.8244899999999999E-3</v>
      </c>
      <c r="F15" s="25">
        <v>0.61</v>
      </c>
      <c r="G15" s="25">
        <v>3.21</v>
      </c>
      <c r="H15" s="25">
        <v>20.34</v>
      </c>
      <c r="I15" s="22">
        <v>43411</v>
      </c>
      <c r="J15" s="23">
        <v>0.72129629629629632</v>
      </c>
      <c r="O15"/>
    </row>
    <row r="16" spans="2:15" x14ac:dyDescent="0.25">
      <c r="B16" s="2" t="s">
        <v>134</v>
      </c>
      <c r="C16" s="2" t="s">
        <v>134</v>
      </c>
      <c r="D16" s="24">
        <v>16.753822506399999</v>
      </c>
      <c r="E16" s="24">
        <v>2.5563199999999999E-3</v>
      </c>
      <c r="F16" s="25">
        <v>0.56999999999999995</v>
      </c>
      <c r="G16" s="25">
        <v>-0.24</v>
      </c>
      <c r="H16" s="25">
        <v>10.119999999999999</v>
      </c>
      <c r="I16" s="22">
        <v>43411</v>
      </c>
      <c r="J16" s="23">
        <v>0.72124999999999995</v>
      </c>
      <c r="O16"/>
    </row>
    <row r="17" spans="2:15" x14ac:dyDescent="0.25">
      <c r="B17" s="2" t="s">
        <v>242</v>
      </c>
      <c r="C17" s="2" t="s">
        <v>335</v>
      </c>
      <c r="D17" s="24">
        <v>14.9934850917</v>
      </c>
      <c r="E17" s="24">
        <v>2.28773E-3</v>
      </c>
      <c r="F17" s="25">
        <v>0.03</v>
      </c>
      <c r="G17" s="25">
        <v>5.16</v>
      </c>
      <c r="H17" s="25">
        <v>12.4</v>
      </c>
      <c r="I17" s="22">
        <v>43411</v>
      </c>
      <c r="J17" s="23">
        <v>0.72123842592592591</v>
      </c>
      <c r="O17"/>
    </row>
    <row r="18" spans="2:15" x14ac:dyDescent="0.25">
      <c r="B18" s="2" t="s">
        <v>184</v>
      </c>
      <c r="C18" s="2" t="s">
        <v>185</v>
      </c>
      <c r="D18" s="24">
        <v>14.824194669900001</v>
      </c>
      <c r="E18" s="24">
        <v>2.2618999999999998E-3</v>
      </c>
      <c r="F18" s="25">
        <v>0.31</v>
      </c>
      <c r="G18" s="25">
        <v>1.77</v>
      </c>
      <c r="H18" s="25">
        <v>5.12</v>
      </c>
      <c r="I18" s="22">
        <v>43411</v>
      </c>
      <c r="J18" s="23">
        <v>0.7211805555555556</v>
      </c>
      <c r="O18"/>
    </row>
    <row r="19" spans="2:15" x14ac:dyDescent="0.25">
      <c r="B19" s="2" t="s">
        <v>141</v>
      </c>
      <c r="C19" s="2" t="s">
        <v>142</v>
      </c>
      <c r="D19" s="24">
        <v>9.8255949225000005</v>
      </c>
      <c r="E19" s="24">
        <v>1.4992E-3</v>
      </c>
      <c r="F19" s="25">
        <v>0.32</v>
      </c>
      <c r="G19" s="25">
        <v>0.86</v>
      </c>
      <c r="H19" s="25">
        <v>5.07</v>
      </c>
      <c r="I19" s="22">
        <v>43411</v>
      </c>
      <c r="J19" s="23">
        <v>0.72119212962962964</v>
      </c>
      <c r="O19"/>
    </row>
    <row r="20" spans="2:15" x14ac:dyDescent="0.25">
      <c r="B20" s="2" t="s">
        <v>137</v>
      </c>
      <c r="C20" s="2" t="s">
        <v>138</v>
      </c>
      <c r="D20" s="24">
        <v>9.6628324823000007</v>
      </c>
      <c r="E20" s="24">
        <v>1.47437E-3</v>
      </c>
      <c r="F20" s="25">
        <v>0.46</v>
      </c>
      <c r="G20" s="25">
        <v>0.87</v>
      </c>
      <c r="H20" s="25">
        <v>7.75</v>
      </c>
      <c r="I20" s="22">
        <v>43411</v>
      </c>
      <c r="J20" s="23">
        <v>0.72129629629629632</v>
      </c>
      <c r="O20"/>
    </row>
    <row r="21" spans="2:15" x14ac:dyDescent="0.25">
      <c r="B21" s="2" t="s">
        <v>120</v>
      </c>
      <c r="C21" s="2" t="s">
        <v>120</v>
      </c>
      <c r="D21" s="24">
        <v>5.6581138633999997</v>
      </c>
      <c r="E21" s="24">
        <v>8.6331999999999999E-4</v>
      </c>
      <c r="F21" s="25">
        <v>0.31</v>
      </c>
      <c r="G21" s="25">
        <v>0.39</v>
      </c>
      <c r="H21" s="25">
        <v>9.25</v>
      </c>
      <c r="I21" s="22">
        <v>43411</v>
      </c>
      <c r="J21" s="23">
        <v>0.72120370370370368</v>
      </c>
      <c r="O21"/>
    </row>
    <row r="22" spans="2:15" x14ac:dyDescent="0.25">
      <c r="B22" s="2" t="s">
        <v>250</v>
      </c>
      <c r="C22" s="2" t="s">
        <v>338</v>
      </c>
      <c r="D22" s="24">
        <v>4.3918799515</v>
      </c>
      <c r="E22" s="24">
        <v>6.7011999999999996E-4</v>
      </c>
      <c r="F22" s="25">
        <v>0.42</v>
      </c>
      <c r="G22" s="25">
        <v>0.84</v>
      </c>
      <c r="H22" s="25">
        <v>2.2200000000000002</v>
      </c>
      <c r="I22" s="22">
        <v>43411</v>
      </c>
      <c r="J22" s="23">
        <v>0.72120370370370368</v>
      </c>
      <c r="O22"/>
    </row>
    <row r="23" spans="2:15" x14ac:dyDescent="0.25">
      <c r="B23" s="2" t="s">
        <v>150</v>
      </c>
      <c r="C23" s="2" t="s">
        <v>151</v>
      </c>
      <c r="D23" s="24">
        <v>4.0914157901000001</v>
      </c>
      <c r="E23" s="24">
        <v>6.2427000000000001E-4</v>
      </c>
      <c r="F23" s="25">
        <v>0.56999999999999995</v>
      </c>
      <c r="G23" s="25">
        <v>3.99</v>
      </c>
      <c r="H23" s="25">
        <v>8.2200000000000006</v>
      </c>
      <c r="I23" s="22">
        <v>43411</v>
      </c>
      <c r="J23" s="23">
        <v>0.72124999999999995</v>
      </c>
      <c r="O23"/>
    </row>
    <row r="24" spans="2:15" x14ac:dyDescent="0.25">
      <c r="B24" s="2" t="s">
        <v>208</v>
      </c>
      <c r="C24" s="2" t="s">
        <v>209</v>
      </c>
      <c r="D24" s="24">
        <v>3.5075325081000002</v>
      </c>
      <c r="E24" s="24">
        <v>5.3518000000000001E-4</v>
      </c>
      <c r="F24" s="25">
        <v>-0.42</v>
      </c>
      <c r="G24" s="25">
        <v>2.94</v>
      </c>
      <c r="H24" s="25">
        <v>-0.22</v>
      </c>
      <c r="I24" s="22">
        <v>43411</v>
      </c>
      <c r="J24" s="23">
        <v>0.7211805555555556</v>
      </c>
      <c r="O24"/>
    </row>
    <row r="25" spans="2:15" x14ac:dyDescent="0.25">
      <c r="B25" s="2" t="s">
        <v>148</v>
      </c>
      <c r="C25" s="2" t="s">
        <v>149</v>
      </c>
      <c r="D25" s="24">
        <v>3.4623662642999999</v>
      </c>
      <c r="E25" s="24">
        <v>5.2829000000000005E-4</v>
      </c>
      <c r="F25" s="25">
        <v>0.19</v>
      </c>
      <c r="G25" s="25">
        <v>-0.22</v>
      </c>
      <c r="H25" s="25">
        <v>8.3800000000000008</v>
      </c>
      <c r="I25" s="22">
        <v>43411</v>
      </c>
      <c r="J25" s="23">
        <v>0.72124999999999995</v>
      </c>
      <c r="O25"/>
    </row>
    <row r="26" spans="2:15" x14ac:dyDescent="0.25">
      <c r="B26" s="2" t="s">
        <v>257</v>
      </c>
      <c r="C26" s="2" t="s">
        <v>258</v>
      </c>
      <c r="D26" s="24">
        <v>3.1982870882999999</v>
      </c>
      <c r="E26" s="24">
        <v>4.8799999999999999E-4</v>
      </c>
      <c r="F26" s="25">
        <v>-0.27</v>
      </c>
      <c r="G26" s="25">
        <v>2</v>
      </c>
      <c r="H26" s="25">
        <v>5.26</v>
      </c>
      <c r="I26" s="22">
        <v>43411</v>
      </c>
      <c r="J26" s="23">
        <v>0.72134259259259259</v>
      </c>
      <c r="O26"/>
    </row>
    <row r="27" spans="2:15" x14ac:dyDescent="0.25">
      <c r="B27" s="2" t="s">
        <v>213</v>
      </c>
      <c r="C27" s="2" t="s">
        <v>214</v>
      </c>
      <c r="D27" s="24">
        <v>3.1346199548000002</v>
      </c>
      <c r="E27" s="24">
        <v>4.7827999999999998E-4</v>
      </c>
      <c r="F27" s="25">
        <v>0.28999999999999998</v>
      </c>
      <c r="G27" s="25">
        <v>0.96</v>
      </c>
      <c r="H27" s="25">
        <v>-3.71</v>
      </c>
      <c r="I27" s="22">
        <v>43411</v>
      </c>
      <c r="J27" s="23">
        <v>0.72129629629629632</v>
      </c>
      <c r="O27"/>
    </row>
    <row r="28" spans="2:15" x14ac:dyDescent="0.25">
      <c r="B28" s="2" t="s">
        <v>156</v>
      </c>
      <c r="C28" s="2" t="s">
        <v>157</v>
      </c>
      <c r="D28" s="24">
        <v>2.8996629193999999</v>
      </c>
      <c r="E28" s="24">
        <v>4.4243E-4</v>
      </c>
      <c r="F28" s="25">
        <v>0.5</v>
      </c>
      <c r="G28" s="25">
        <v>2.2799999999999998</v>
      </c>
      <c r="H28" s="25">
        <v>5.72</v>
      </c>
      <c r="I28" s="22">
        <v>43411</v>
      </c>
      <c r="J28" s="23">
        <v>0.72123842592592591</v>
      </c>
      <c r="O28"/>
    </row>
    <row r="29" spans="2:15" x14ac:dyDescent="0.25">
      <c r="B29" s="2" t="s">
        <v>235</v>
      </c>
      <c r="C29" s="2" t="s">
        <v>236</v>
      </c>
      <c r="D29" s="24">
        <v>2.0687958709999998</v>
      </c>
      <c r="E29" s="24">
        <v>3.1566E-4</v>
      </c>
      <c r="F29" s="25">
        <v>3.11</v>
      </c>
      <c r="G29" s="25">
        <v>3.44</v>
      </c>
      <c r="H29" s="25">
        <v>5.55</v>
      </c>
      <c r="I29" s="22">
        <v>43411</v>
      </c>
      <c r="J29" s="23">
        <v>0.72121527777777783</v>
      </c>
      <c r="O29"/>
    </row>
    <row r="30" spans="2:15" x14ac:dyDescent="0.25">
      <c r="B30" s="2" t="s">
        <v>198</v>
      </c>
      <c r="C30" s="2" t="s">
        <v>199</v>
      </c>
      <c r="D30" s="24">
        <v>1.9569469504000001</v>
      </c>
      <c r="E30" s="24">
        <v>2.9859E-4</v>
      </c>
      <c r="F30" s="25">
        <v>0.49</v>
      </c>
      <c r="G30" s="25">
        <v>0.68</v>
      </c>
      <c r="H30" s="25">
        <v>-1.76</v>
      </c>
      <c r="I30" s="22">
        <v>43411</v>
      </c>
      <c r="J30" s="23">
        <v>0.72123842592592591</v>
      </c>
      <c r="O30"/>
    </row>
    <row r="31" spans="2:15" x14ac:dyDescent="0.25">
      <c r="B31" s="2" t="s">
        <v>331</v>
      </c>
      <c r="C31" s="2" t="s">
        <v>332</v>
      </c>
      <c r="D31" s="24">
        <v>1.8519061430999999</v>
      </c>
      <c r="E31" s="24">
        <v>2.8257E-4</v>
      </c>
      <c r="F31" s="25">
        <v>0.57999999999999996</v>
      </c>
      <c r="G31" s="25">
        <v>1</v>
      </c>
      <c r="H31" s="25">
        <v>0.63</v>
      </c>
      <c r="I31" s="22">
        <v>43411</v>
      </c>
      <c r="J31" s="23">
        <v>0.72129629629629632</v>
      </c>
      <c r="O31"/>
    </row>
    <row r="32" spans="2:15" x14ac:dyDescent="0.25">
      <c r="B32" s="2" t="s">
        <v>200</v>
      </c>
      <c r="C32" s="2" t="s">
        <v>201</v>
      </c>
      <c r="D32" s="24">
        <v>1.8412814306</v>
      </c>
      <c r="E32" s="24">
        <v>2.8095000000000003E-4</v>
      </c>
      <c r="F32" s="25">
        <v>0.55000000000000004</v>
      </c>
      <c r="G32" s="25">
        <v>0.77</v>
      </c>
      <c r="H32" s="25">
        <v>2.63</v>
      </c>
      <c r="I32" s="22">
        <v>43411</v>
      </c>
      <c r="J32" s="23">
        <v>0.72124999999999995</v>
      </c>
      <c r="O32"/>
    </row>
    <row r="33" spans="2:15" x14ac:dyDescent="0.25">
      <c r="B33" s="2" t="s">
        <v>188</v>
      </c>
      <c r="C33" s="2" t="s">
        <v>189</v>
      </c>
      <c r="D33" s="24">
        <v>1.7624229360000001</v>
      </c>
      <c r="E33" s="24">
        <v>2.6891000000000003E-4</v>
      </c>
      <c r="F33" s="25">
        <v>0.17</v>
      </c>
      <c r="G33" s="25">
        <v>0.78</v>
      </c>
      <c r="H33" s="25">
        <v>4.2300000000000004</v>
      </c>
      <c r="I33" s="22">
        <v>43411</v>
      </c>
      <c r="J33" s="23">
        <v>0.72129629629629632</v>
      </c>
      <c r="O33"/>
    </row>
    <row r="34" spans="2:15" x14ac:dyDescent="0.25">
      <c r="B34" s="2" t="s">
        <v>170</v>
      </c>
      <c r="C34" s="2" t="s">
        <v>171</v>
      </c>
      <c r="D34" s="24">
        <v>1.6881658979</v>
      </c>
      <c r="E34" s="24">
        <v>2.5757999999999998E-4</v>
      </c>
      <c r="F34" s="25">
        <v>0.48</v>
      </c>
      <c r="G34" s="25">
        <v>-0.63</v>
      </c>
      <c r="H34" s="25">
        <v>3.35</v>
      </c>
      <c r="I34" s="22">
        <v>43411</v>
      </c>
      <c r="J34" s="23">
        <v>0.72138888888888886</v>
      </c>
      <c r="O34"/>
    </row>
    <row r="35" spans="2:15" x14ac:dyDescent="0.25">
      <c r="B35" s="2" t="s">
        <v>225</v>
      </c>
      <c r="C35" s="2" t="s">
        <v>226</v>
      </c>
      <c r="D35" s="24">
        <v>1.5929826582</v>
      </c>
      <c r="E35" s="24">
        <v>2.4305999999999999E-4</v>
      </c>
      <c r="F35" s="25">
        <v>0.98</v>
      </c>
      <c r="G35" s="25">
        <v>1.1100000000000001</v>
      </c>
      <c r="H35" s="25">
        <v>5.93</v>
      </c>
      <c r="I35" s="22">
        <v>43411</v>
      </c>
      <c r="J35" s="23">
        <v>0.72134259259259259</v>
      </c>
      <c r="O35"/>
    </row>
    <row r="36" spans="2:15" x14ac:dyDescent="0.25">
      <c r="B36" s="2" t="s">
        <v>194</v>
      </c>
      <c r="C36" s="2" t="s">
        <v>195</v>
      </c>
      <c r="D36" s="24">
        <v>1.5775143622000001</v>
      </c>
      <c r="E36" s="24">
        <v>2.407E-4</v>
      </c>
      <c r="F36" s="25">
        <v>0.64</v>
      </c>
      <c r="G36" s="25">
        <v>3.04</v>
      </c>
      <c r="H36" s="25">
        <v>5.19</v>
      </c>
      <c r="I36" s="22">
        <v>43411</v>
      </c>
      <c r="J36" s="23">
        <v>0.72124999999999995</v>
      </c>
      <c r="O36"/>
    </row>
    <row r="37" spans="2:15" x14ac:dyDescent="0.25">
      <c r="B37" s="2" t="s">
        <v>239</v>
      </c>
      <c r="C37" s="2" t="s">
        <v>240</v>
      </c>
      <c r="D37" s="24">
        <v>1.4544793015999999</v>
      </c>
      <c r="E37" s="24">
        <v>2.2193000000000001E-4</v>
      </c>
      <c r="F37" s="25">
        <v>0.05</v>
      </c>
      <c r="G37" s="25">
        <v>-0.17</v>
      </c>
      <c r="H37" s="25">
        <v>-0.42</v>
      </c>
      <c r="I37" s="22">
        <v>43411</v>
      </c>
      <c r="J37" s="23">
        <v>0.72123842592592591</v>
      </c>
      <c r="O37"/>
    </row>
    <row r="38" spans="2:15" x14ac:dyDescent="0.25">
      <c r="B38" s="2" t="s">
        <v>251</v>
      </c>
      <c r="C38" s="2" t="s">
        <v>252</v>
      </c>
      <c r="D38" s="24">
        <v>1.3974857324000001</v>
      </c>
      <c r="E38" s="24">
        <v>2.1322999999999999E-4</v>
      </c>
      <c r="F38" s="25">
        <v>-0.59</v>
      </c>
      <c r="G38" s="25">
        <v>0.23</v>
      </c>
      <c r="H38" s="25">
        <v>7.27</v>
      </c>
      <c r="I38" s="22">
        <v>43411</v>
      </c>
      <c r="J38" s="23">
        <v>0.72129629629629632</v>
      </c>
      <c r="O38"/>
    </row>
    <row r="39" spans="2:15" x14ac:dyDescent="0.25">
      <c r="B39" s="2" t="s">
        <v>223</v>
      </c>
      <c r="C39" s="2" t="s">
        <v>224</v>
      </c>
      <c r="D39" s="24">
        <v>1.3797065341000001</v>
      </c>
      <c r="E39" s="24">
        <v>2.1052000000000001E-4</v>
      </c>
      <c r="F39" s="25">
        <v>0.48</v>
      </c>
      <c r="G39" s="25">
        <v>2.56</v>
      </c>
      <c r="H39" s="25">
        <v>7.7</v>
      </c>
      <c r="I39" s="22">
        <v>43411</v>
      </c>
      <c r="J39" s="23">
        <v>0.72129629629629632</v>
      </c>
      <c r="O39"/>
    </row>
    <row r="40" spans="2:15" x14ac:dyDescent="0.25">
      <c r="B40" s="2" t="s">
        <v>253</v>
      </c>
      <c r="C40" s="2" t="s">
        <v>253</v>
      </c>
      <c r="D40" s="24">
        <v>1.3548853700000001</v>
      </c>
      <c r="E40" s="24">
        <v>2.0672999999999999E-4</v>
      </c>
      <c r="F40" s="25">
        <v>0.17</v>
      </c>
      <c r="G40" s="25">
        <v>2.41</v>
      </c>
      <c r="H40" s="25">
        <v>-4.1399999999999997</v>
      </c>
      <c r="I40" s="22">
        <v>43411</v>
      </c>
      <c r="J40" s="23">
        <v>0.72129629629629632</v>
      </c>
      <c r="O40"/>
    </row>
    <row r="41" spans="2:15" x14ac:dyDescent="0.25">
      <c r="B41" s="2" t="s">
        <v>143</v>
      </c>
      <c r="C41" s="2" t="s">
        <v>144</v>
      </c>
      <c r="D41" s="24">
        <v>1.3370010497</v>
      </c>
      <c r="E41" s="24">
        <v>2.04E-4</v>
      </c>
      <c r="F41" s="25">
        <v>0.53</v>
      </c>
      <c r="G41" s="25">
        <v>0.91</v>
      </c>
      <c r="H41" s="25">
        <v>5.2</v>
      </c>
      <c r="I41" s="22">
        <v>43411</v>
      </c>
      <c r="J41" s="23">
        <v>0.72134259259259259</v>
      </c>
      <c r="O41"/>
    </row>
    <row r="42" spans="2:15" x14ac:dyDescent="0.25">
      <c r="B42" s="2" t="s">
        <v>166</v>
      </c>
      <c r="C42" s="2" t="s">
        <v>167</v>
      </c>
      <c r="D42" s="24">
        <v>1.3119734418</v>
      </c>
      <c r="E42" s="24">
        <v>2.0018E-4</v>
      </c>
      <c r="F42" s="25">
        <v>0.69</v>
      </c>
      <c r="G42" s="25">
        <v>6.67</v>
      </c>
      <c r="H42" s="25">
        <v>15.3</v>
      </c>
      <c r="I42" s="22">
        <v>43411</v>
      </c>
      <c r="J42" s="23">
        <v>0.72129629629629632</v>
      </c>
      <c r="O42"/>
    </row>
    <row r="43" spans="2:15" x14ac:dyDescent="0.25">
      <c r="B43" s="2" t="s">
        <v>219</v>
      </c>
      <c r="C43" s="2" t="s">
        <v>220</v>
      </c>
      <c r="D43" s="24">
        <v>1.2254878244</v>
      </c>
      <c r="E43" s="24">
        <v>1.8699E-4</v>
      </c>
      <c r="F43" s="25">
        <v>0.91</v>
      </c>
      <c r="G43" s="25">
        <v>-0.95</v>
      </c>
      <c r="H43" s="25">
        <v>-1.96</v>
      </c>
      <c r="I43" s="22">
        <v>43411</v>
      </c>
      <c r="J43" s="23">
        <v>0.72116898148148145</v>
      </c>
      <c r="O43"/>
    </row>
    <row r="44" spans="2:15" x14ac:dyDescent="0.25">
      <c r="B44" s="2" t="s">
        <v>237</v>
      </c>
      <c r="C44" s="2" t="s">
        <v>238</v>
      </c>
      <c r="D44" s="24">
        <v>1.1907396921</v>
      </c>
      <c r="E44" s="24">
        <v>1.8175E-4</v>
      </c>
      <c r="F44" s="25">
        <v>0.16</v>
      </c>
      <c r="G44" s="25">
        <v>0.73</v>
      </c>
      <c r="H44" s="25">
        <v>4.21</v>
      </c>
      <c r="I44" s="22">
        <v>43411</v>
      </c>
      <c r="J44" s="23">
        <v>0.72159722222222222</v>
      </c>
      <c r="O44"/>
    </row>
    <row r="45" spans="2:15" x14ac:dyDescent="0.25">
      <c r="B45" s="2" t="s">
        <v>241</v>
      </c>
      <c r="C45" s="2" t="s">
        <v>241</v>
      </c>
      <c r="D45" s="24">
        <v>1.1162370988000001</v>
      </c>
      <c r="E45" s="24">
        <v>1.7032000000000001E-4</v>
      </c>
      <c r="F45" s="25">
        <v>-0.17</v>
      </c>
      <c r="G45" s="25">
        <v>-0.53</v>
      </c>
      <c r="H45" s="25">
        <v>8.85</v>
      </c>
      <c r="I45" s="22">
        <v>43411</v>
      </c>
      <c r="J45" s="23">
        <v>0.72134259259259259</v>
      </c>
      <c r="O45"/>
    </row>
    <row r="46" spans="2:15" x14ac:dyDescent="0.25">
      <c r="B46" s="2" t="s">
        <v>196</v>
      </c>
      <c r="C46" s="2" t="s">
        <v>197</v>
      </c>
      <c r="D46" s="24">
        <v>1.1095488931999999</v>
      </c>
      <c r="E46" s="24">
        <v>1.693E-4</v>
      </c>
      <c r="F46" s="25">
        <v>0.08</v>
      </c>
      <c r="G46" s="25">
        <v>-0.96</v>
      </c>
      <c r="H46" s="25">
        <v>3.75</v>
      </c>
      <c r="I46" s="22">
        <v>43411</v>
      </c>
      <c r="J46" s="23">
        <v>0.72129629629629632</v>
      </c>
      <c r="O46"/>
    </row>
    <row r="47" spans="2:15" x14ac:dyDescent="0.25">
      <c r="B47" s="2" t="s">
        <v>343</v>
      </c>
      <c r="C47" s="2" t="s">
        <v>344</v>
      </c>
      <c r="D47" s="24">
        <v>1.0646692832</v>
      </c>
      <c r="E47" s="24">
        <v>1.6247000000000001E-4</v>
      </c>
      <c r="F47" s="25">
        <v>1.74</v>
      </c>
      <c r="G47" s="25">
        <v>6.25</v>
      </c>
      <c r="H47" s="25">
        <v>-18.61</v>
      </c>
      <c r="I47" s="22">
        <v>43411</v>
      </c>
      <c r="J47" s="23">
        <v>0.72078703703703706</v>
      </c>
      <c r="O47"/>
    </row>
    <row r="48" spans="2:15" x14ac:dyDescent="0.25">
      <c r="B48" s="2" t="s">
        <v>221</v>
      </c>
      <c r="C48" s="2" t="s">
        <v>222</v>
      </c>
      <c r="D48" s="24">
        <v>1.0445131838999999</v>
      </c>
      <c r="E48" s="24">
        <v>1.5936999999999999E-4</v>
      </c>
      <c r="F48" s="25">
        <v>0.35</v>
      </c>
      <c r="G48" s="25">
        <v>4.05</v>
      </c>
      <c r="H48" s="25">
        <v>-5.12</v>
      </c>
      <c r="I48" s="22">
        <v>43411</v>
      </c>
      <c r="J48" s="23">
        <v>0.72138888888888886</v>
      </c>
      <c r="O48"/>
    </row>
    <row r="49" spans="2:15" x14ac:dyDescent="0.25">
      <c r="B49" s="2" t="s">
        <v>325</v>
      </c>
      <c r="C49" s="2" t="s">
        <v>326</v>
      </c>
      <c r="D49" s="24">
        <v>1.0060091212</v>
      </c>
      <c r="E49" s="24">
        <v>1.5349999999999999E-4</v>
      </c>
      <c r="F49" s="25">
        <v>0.23</v>
      </c>
      <c r="G49" s="25">
        <v>0.5</v>
      </c>
      <c r="H49" s="25">
        <v>0.67</v>
      </c>
      <c r="I49" s="22">
        <v>43411</v>
      </c>
      <c r="J49" s="23">
        <v>0.72149305555555554</v>
      </c>
      <c r="O49"/>
    </row>
    <row r="50" spans="2:15" x14ac:dyDescent="0.25">
      <c r="B50" s="2" t="s">
        <v>315</v>
      </c>
      <c r="C50" s="2" t="s">
        <v>316</v>
      </c>
      <c r="D50" s="24">
        <v>1.0038000847999999</v>
      </c>
      <c r="E50" s="24">
        <v>1.5316E-4</v>
      </c>
      <c r="F50" s="25">
        <v>0.17</v>
      </c>
      <c r="G50" s="25">
        <v>0.43</v>
      </c>
      <c r="H50" s="25">
        <v>0.38</v>
      </c>
      <c r="I50" s="22">
        <v>43411</v>
      </c>
      <c r="J50" s="23">
        <v>0.72140046296296301</v>
      </c>
      <c r="O50"/>
    </row>
    <row r="51" spans="2:15" x14ac:dyDescent="0.25">
      <c r="B51" s="2" t="s">
        <v>336</v>
      </c>
      <c r="C51" s="2" t="s">
        <v>337</v>
      </c>
      <c r="D51" s="24">
        <v>1.0007372720000001</v>
      </c>
      <c r="E51" s="24">
        <v>1.5269E-4</v>
      </c>
      <c r="F51" s="25">
        <v>0.28999999999999998</v>
      </c>
      <c r="G51" s="25">
        <v>1.05</v>
      </c>
      <c r="H51" s="25">
        <v>0.4</v>
      </c>
      <c r="I51" s="22">
        <v>43411</v>
      </c>
      <c r="J51" s="23">
        <v>0.72134259259259259</v>
      </c>
      <c r="O51"/>
    </row>
    <row r="52" spans="2:15" x14ac:dyDescent="0.25">
      <c r="B52" s="2" t="s">
        <v>323</v>
      </c>
      <c r="C52" s="2" t="s">
        <v>324</v>
      </c>
      <c r="D52" s="24">
        <v>0.99870409869999999</v>
      </c>
      <c r="E52" s="24">
        <v>1.5238E-4</v>
      </c>
      <c r="F52" s="25">
        <v>0.1</v>
      </c>
      <c r="G52" s="25">
        <v>0.2</v>
      </c>
      <c r="H52" s="25">
        <v>-0.11</v>
      </c>
      <c r="I52" s="22">
        <v>43411</v>
      </c>
      <c r="J52" s="23">
        <v>0.72151620370370373</v>
      </c>
      <c r="O52"/>
    </row>
    <row r="53" spans="2:15" x14ac:dyDescent="0.25">
      <c r="B53" s="2" t="s">
        <v>128</v>
      </c>
      <c r="C53" s="2" t="s">
        <v>129</v>
      </c>
      <c r="D53" s="24">
        <v>0.99476254080000004</v>
      </c>
      <c r="E53" s="24">
        <v>1.5177999999999999E-4</v>
      </c>
      <c r="F53" s="25">
        <v>-0.02</v>
      </c>
      <c r="G53" s="25">
        <v>0.24</v>
      </c>
      <c r="H53" s="25">
        <v>0.24</v>
      </c>
      <c r="I53" s="22">
        <v>43411</v>
      </c>
      <c r="J53" s="23">
        <v>0.72111111111111115</v>
      </c>
      <c r="O53"/>
    </row>
    <row r="54" spans="2:15" x14ac:dyDescent="0.25">
      <c r="B54" s="2" t="s">
        <v>180</v>
      </c>
      <c r="C54" s="2" t="s">
        <v>181</v>
      </c>
      <c r="D54" s="24">
        <v>0.80767468269999998</v>
      </c>
      <c r="E54" s="24">
        <v>1.2323999999999999E-4</v>
      </c>
      <c r="F54" s="25">
        <v>-0.12</v>
      </c>
      <c r="G54" s="25">
        <v>2.98</v>
      </c>
      <c r="H54" s="25">
        <v>1.91</v>
      </c>
      <c r="I54" s="22">
        <v>43411</v>
      </c>
      <c r="J54" s="23">
        <v>0.72120370370370368</v>
      </c>
      <c r="O54"/>
    </row>
    <row r="55" spans="2:15" x14ac:dyDescent="0.25">
      <c r="B55" s="2" t="s">
        <v>261</v>
      </c>
      <c r="C55" s="2" t="s">
        <v>262</v>
      </c>
      <c r="D55" s="24">
        <v>0.7699229434</v>
      </c>
      <c r="E55" s="24">
        <v>1.1747999999999999E-4</v>
      </c>
      <c r="F55" s="25">
        <v>0.48</v>
      </c>
      <c r="G55" s="25">
        <v>2.09</v>
      </c>
      <c r="H55" s="25">
        <v>-3.15</v>
      </c>
      <c r="I55" s="22">
        <v>43411</v>
      </c>
      <c r="J55" s="23">
        <v>0.72122685185185187</v>
      </c>
      <c r="O55"/>
    </row>
    <row r="56" spans="2:15" x14ac:dyDescent="0.25">
      <c r="B56" s="2" t="s">
        <v>152</v>
      </c>
      <c r="C56" s="2" t="s">
        <v>153</v>
      </c>
      <c r="D56" s="24">
        <v>0.76098841370000003</v>
      </c>
      <c r="E56" s="24">
        <v>1.1611E-4</v>
      </c>
      <c r="F56" s="25">
        <v>0.11</v>
      </c>
      <c r="G56" s="25">
        <v>0.55000000000000004</v>
      </c>
      <c r="H56" s="25">
        <v>-0.72</v>
      </c>
      <c r="I56" s="22">
        <v>43411</v>
      </c>
      <c r="J56" s="23">
        <v>0.72134259259259259</v>
      </c>
      <c r="O56"/>
    </row>
    <row r="57" spans="2:15" x14ac:dyDescent="0.25">
      <c r="B57" s="2" t="s">
        <v>162</v>
      </c>
      <c r="C57" s="2" t="s">
        <v>163</v>
      </c>
      <c r="D57" s="24">
        <v>0.64608426819999998</v>
      </c>
      <c r="E57" s="24">
        <v>9.8579999999999995E-5</v>
      </c>
      <c r="F57" s="25">
        <v>0.66</v>
      </c>
      <c r="G57" s="25">
        <v>1.22</v>
      </c>
      <c r="H57" s="25">
        <v>3.04</v>
      </c>
      <c r="I57" s="22">
        <v>43411</v>
      </c>
      <c r="J57" s="23">
        <v>0.72134259259259259</v>
      </c>
      <c r="O57"/>
    </row>
    <row r="58" spans="2:15" x14ac:dyDescent="0.25">
      <c r="B58" s="2" t="s">
        <v>117</v>
      </c>
      <c r="C58" s="2" t="s">
        <v>117</v>
      </c>
      <c r="D58" s="24">
        <v>0.53361232560000005</v>
      </c>
      <c r="E58" s="24">
        <v>8.1450000000000001E-5</v>
      </c>
      <c r="F58" s="25">
        <v>0.31</v>
      </c>
      <c r="G58" s="25">
        <v>1.22</v>
      </c>
      <c r="H58" s="25">
        <v>19.760000000000002</v>
      </c>
      <c r="I58" s="22">
        <v>43411</v>
      </c>
      <c r="J58" s="23">
        <v>0.72153935185185181</v>
      </c>
      <c r="O58"/>
    </row>
    <row r="59" spans="2:15" x14ac:dyDescent="0.25">
      <c r="B59" s="2" t="s">
        <v>126</v>
      </c>
      <c r="C59" s="2" t="s">
        <v>127</v>
      </c>
      <c r="D59" s="24">
        <v>0.50330998810000005</v>
      </c>
      <c r="E59" s="24">
        <v>7.6799999999999997E-5</v>
      </c>
      <c r="F59" s="25">
        <v>0.76</v>
      </c>
      <c r="G59" s="25">
        <v>-0.72</v>
      </c>
      <c r="H59" s="25">
        <v>10.210000000000001</v>
      </c>
      <c r="I59" s="22">
        <v>43411</v>
      </c>
      <c r="J59" s="23">
        <v>0.72129629629629632</v>
      </c>
      <c r="O59"/>
    </row>
    <row r="60" spans="2:15" x14ac:dyDescent="0.25">
      <c r="B60" s="2" t="s">
        <v>256</v>
      </c>
      <c r="C60" s="2" t="s">
        <v>320</v>
      </c>
      <c r="D60" s="24">
        <v>0.48138072790000003</v>
      </c>
      <c r="E60" s="24">
        <v>7.3449999999999996E-5</v>
      </c>
      <c r="F60" s="25">
        <v>-0.47</v>
      </c>
      <c r="G60" s="25">
        <v>-0.34</v>
      </c>
      <c r="H60" s="25">
        <v>1.99</v>
      </c>
      <c r="I60" s="22">
        <v>43411</v>
      </c>
      <c r="J60" s="23">
        <v>0.72129629629629632</v>
      </c>
      <c r="O60"/>
    </row>
    <row r="61" spans="2:15" x14ac:dyDescent="0.25">
      <c r="B61" s="2" t="s">
        <v>231</v>
      </c>
      <c r="C61" s="2" t="s">
        <v>232</v>
      </c>
      <c r="D61" s="24">
        <v>0.41280320469999998</v>
      </c>
      <c r="E61" s="24">
        <v>6.2990000000000005E-5</v>
      </c>
      <c r="F61" s="25">
        <v>0.84</v>
      </c>
      <c r="G61" s="25">
        <v>3.04</v>
      </c>
      <c r="H61" s="25">
        <v>2.9</v>
      </c>
      <c r="I61" s="22">
        <v>43411</v>
      </c>
      <c r="J61" s="23">
        <v>0.72119212962962964</v>
      </c>
      <c r="O61"/>
    </row>
    <row r="62" spans="2:15" x14ac:dyDescent="0.25">
      <c r="B62" s="2" t="s">
        <v>190</v>
      </c>
      <c r="C62" s="2" t="s">
        <v>191</v>
      </c>
      <c r="D62" s="24">
        <v>0.34335825599999997</v>
      </c>
      <c r="E62" s="24">
        <v>5.2389999999999998E-5</v>
      </c>
      <c r="F62" s="25">
        <v>3.13</v>
      </c>
      <c r="G62" s="25">
        <v>10.58</v>
      </c>
      <c r="H62" s="25">
        <v>40.47</v>
      </c>
      <c r="I62" s="22">
        <v>43411</v>
      </c>
      <c r="J62" s="23">
        <v>0.72129629629629632</v>
      </c>
      <c r="O62"/>
    </row>
    <row r="63" spans="2:15" x14ac:dyDescent="0.25">
      <c r="B63" s="2" t="s">
        <v>229</v>
      </c>
      <c r="C63" s="2" t="s">
        <v>230</v>
      </c>
      <c r="D63" s="24">
        <v>0.32221183640000001</v>
      </c>
      <c r="E63" s="24">
        <v>4.9159999999999997E-5</v>
      </c>
      <c r="F63" s="25">
        <v>0.55000000000000004</v>
      </c>
      <c r="G63" s="25">
        <v>1.42</v>
      </c>
      <c r="H63" s="25">
        <v>3.12</v>
      </c>
      <c r="I63" s="22">
        <v>43411</v>
      </c>
      <c r="J63" s="23">
        <v>0.72124999999999995</v>
      </c>
      <c r="O63"/>
    </row>
    <row r="64" spans="2:15" x14ac:dyDescent="0.25">
      <c r="B64" s="2" t="s">
        <v>333</v>
      </c>
      <c r="C64" s="2" t="s">
        <v>334</v>
      </c>
      <c r="D64" s="24">
        <v>0.27046004219999997</v>
      </c>
      <c r="E64" s="24">
        <v>4.1270000000000003E-5</v>
      </c>
      <c r="F64" s="25">
        <v>0.98</v>
      </c>
      <c r="G64" s="25">
        <v>4.55</v>
      </c>
      <c r="H64" s="25">
        <v>-1.65</v>
      </c>
      <c r="I64" s="22">
        <v>43411</v>
      </c>
      <c r="J64" s="23">
        <v>0.72138888888888886</v>
      </c>
      <c r="O64"/>
    </row>
    <row r="65" spans="2:15" x14ac:dyDescent="0.25">
      <c r="B65" s="2" t="s">
        <v>202</v>
      </c>
      <c r="C65" s="2" t="s">
        <v>203</v>
      </c>
      <c r="D65" s="24">
        <v>0.26175795270000002</v>
      </c>
      <c r="E65" s="24">
        <v>3.994E-5</v>
      </c>
      <c r="F65" s="25">
        <v>-0.56999999999999995</v>
      </c>
      <c r="G65" s="25">
        <v>2.33</v>
      </c>
      <c r="H65" s="25">
        <v>3.31</v>
      </c>
      <c r="I65" s="22">
        <v>43411</v>
      </c>
      <c r="J65" s="23">
        <v>0.72138888888888886</v>
      </c>
      <c r="O65"/>
    </row>
    <row r="66" spans="2:15" x14ac:dyDescent="0.25">
      <c r="B66" s="2" t="s">
        <v>121</v>
      </c>
      <c r="C66" s="2" t="s">
        <v>122</v>
      </c>
      <c r="D66" s="24">
        <v>0.25903604400000002</v>
      </c>
      <c r="E66" s="24">
        <v>3.9539999999999998E-5</v>
      </c>
      <c r="F66" s="25">
        <v>0.81</v>
      </c>
      <c r="G66" s="25">
        <v>0.28999999999999998</v>
      </c>
      <c r="H66" s="25">
        <v>16.89</v>
      </c>
      <c r="I66" s="22">
        <v>43411</v>
      </c>
      <c r="J66" s="23">
        <v>0.72172453703703698</v>
      </c>
      <c r="O66"/>
    </row>
    <row r="67" spans="2:15" x14ac:dyDescent="0.25">
      <c r="B67" s="2" t="s">
        <v>210</v>
      </c>
      <c r="C67" s="2" t="s">
        <v>211</v>
      </c>
      <c r="D67" s="24">
        <v>0.23660272360000001</v>
      </c>
      <c r="E67" s="24">
        <v>3.6109999999999998E-5</v>
      </c>
      <c r="F67" s="25">
        <v>0.17</v>
      </c>
      <c r="G67" s="25">
        <v>4.8099999999999996</v>
      </c>
      <c r="H67" s="25">
        <v>9.1300000000000008</v>
      </c>
      <c r="I67" s="22">
        <v>43411</v>
      </c>
      <c r="J67" s="23">
        <v>0.72165509259259264</v>
      </c>
      <c r="O67"/>
    </row>
    <row r="68" spans="2:15" x14ac:dyDescent="0.25">
      <c r="B68" s="2" t="s">
        <v>317</v>
      </c>
      <c r="C68" s="2" t="s">
        <v>317</v>
      </c>
      <c r="D68" s="24">
        <v>0.2160470558</v>
      </c>
      <c r="E68" s="24">
        <v>3.2960000000000003E-5</v>
      </c>
      <c r="F68" s="25">
        <v>0.39</v>
      </c>
      <c r="G68" s="25">
        <v>1.18</v>
      </c>
      <c r="H68" s="25">
        <v>1.07</v>
      </c>
      <c r="I68" s="22">
        <v>43411</v>
      </c>
      <c r="J68" s="23">
        <v>0.72134259259259259</v>
      </c>
      <c r="O68"/>
    </row>
    <row r="69" spans="2:15" x14ac:dyDescent="0.25">
      <c r="B69" s="2" t="s">
        <v>186</v>
      </c>
      <c r="C69" s="2" t="s">
        <v>187</v>
      </c>
      <c r="D69" s="24">
        <v>0.19738532889999999</v>
      </c>
      <c r="E69" s="24">
        <v>3.012E-5</v>
      </c>
      <c r="F69" s="25">
        <v>0.13</v>
      </c>
      <c r="G69" s="25">
        <v>2.2999999999999998</v>
      </c>
      <c r="H69" s="25">
        <v>4.87</v>
      </c>
      <c r="I69" s="22">
        <v>43411</v>
      </c>
      <c r="J69" s="23">
        <v>0.72121527777777783</v>
      </c>
      <c r="O69"/>
    </row>
    <row r="70" spans="2:15" x14ac:dyDescent="0.25">
      <c r="B70" s="2" t="s">
        <v>345</v>
      </c>
      <c r="C70" s="2" t="s">
        <v>346</v>
      </c>
      <c r="D70" s="24">
        <v>0.19039910369999999</v>
      </c>
      <c r="E70" s="24">
        <v>2.9050000000000001E-5</v>
      </c>
      <c r="F70" s="25">
        <v>0.03</v>
      </c>
      <c r="G70" s="25">
        <v>5.86</v>
      </c>
      <c r="H70" s="25">
        <v>0.49</v>
      </c>
      <c r="I70" s="22">
        <v>43411</v>
      </c>
      <c r="J70" s="23">
        <v>0.72134259259259259</v>
      </c>
      <c r="O70"/>
    </row>
    <row r="71" spans="2:15" x14ac:dyDescent="0.25">
      <c r="B71" s="2" t="s">
        <v>329</v>
      </c>
      <c r="C71" s="2" t="s">
        <v>330</v>
      </c>
      <c r="D71" s="24">
        <v>0.16909099950000001</v>
      </c>
      <c r="E71" s="24">
        <v>2.58E-5</v>
      </c>
      <c r="F71" s="25">
        <v>0.54</v>
      </c>
      <c r="G71" s="25">
        <v>-1.65</v>
      </c>
      <c r="H71" s="25">
        <v>-2.4500000000000002</v>
      </c>
      <c r="I71" s="22">
        <v>43411</v>
      </c>
      <c r="J71" s="23">
        <v>0.72134259259259259</v>
      </c>
      <c r="O71"/>
    </row>
    <row r="72" spans="2:15" x14ac:dyDescent="0.25">
      <c r="B72" s="2" t="s">
        <v>192</v>
      </c>
      <c r="C72" s="2" t="s">
        <v>193</v>
      </c>
      <c r="D72" s="24">
        <v>0.16725053409999999</v>
      </c>
      <c r="E72" s="24">
        <v>2.552E-5</v>
      </c>
      <c r="F72" s="25">
        <v>0.85</v>
      </c>
      <c r="G72" s="25">
        <v>2.93</v>
      </c>
      <c r="H72" s="25">
        <v>-0.28000000000000003</v>
      </c>
      <c r="I72" s="22">
        <v>43411</v>
      </c>
      <c r="J72" s="23">
        <v>0.72129629629629632</v>
      </c>
      <c r="O72"/>
    </row>
    <row r="73" spans="2:15" x14ac:dyDescent="0.25">
      <c r="B73" s="2" t="s">
        <v>339</v>
      </c>
      <c r="C73" s="2" t="s">
        <v>340</v>
      </c>
      <c r="D73" s="24">
        <v>0.11452569930000001</v>
      </c>
      <c r="E73" s="24">
        <v>1.747E-5</v>
      </c>
      <c r="F73" s="25">
        <v>0.77</v>
      </c>
      <c r="G73" s="25">
        <v>4.67</v>
      </c>
      <c r="H73" s="25">
        <v>-1.82</v>
      </c>
      <c r="I73" s="22">
        <v>43411</v>
      </c>
      <c r="J73" s="23">
        <v>0.72149305555555554</v>
      </c>
      <c r="O73"/>
    </row>
    <row r="74" spans="2:15" x14ac:dyDescent="0.25">
      <c r="B74" s="2" t="s">
        <v>233</v>
      </c>
      <c r="C74" s="2" t="s">
        <v>234</v>
      </c>
      <c r="D74" s="24">
        <v>0.1141682409</v>
      </c>
      <c r="E74" s="24">
        <v>1.7419999999999999E-5</v>
      </c>
      <c r="F74" s="25">
        <v>0.82</v>
      </c>
      <c r="G74" s="25">
        <v>6.87</v>
      </c>
      <c r="H74" s="25">
        <v>3.04</v>
      </c>
      <c r="I74" s="22">
        <v>43411</v>
      </c>
      <c r="J74" s="23">
        <v>0.72129629629629632</v>
      </c>
      <c r="O74"/>
    </row>
    <row r="75" spans="2:15" x14ac:dyDescent="0.25">
      <c r="B75" s="2" t="s">
        <v>227</v>
      </c>
      <c r="C75" s="2" t="s">
        <v>228</v>
      </c>
      <c r="D75" s="24">
        <v>0.1063920516</v>
      </c>
      <c r="E75" s="24">
        <v>1.6229999999999999E-5</v>
      </c>
      <c r="F75" s="25">
        <v>0.67</v>
      </c>
      <c r="G75" s="25">
        <v>-0.41</v>
      </c>
      <c r="H75" s="25">
        <v>4.18</v>
      </c>
      <c r="I75" s="22">
        <v>43411</v>
      </c>
      <c r="J75" s="23">
        <v>0.72123842592592591</v>
      </c>
      <c r="O75"/>
    </row>
    <row r="76" spans="2:15" x14ac:dyDescent="0.25">
      <c r="B76" s="2" t="s">
        <v>168</v>
      </c>
      <c r="C76" s="2" t="s">
        <v>169</v>
      </c>
      <c r="D76" s="24">
        <v>9.9009158900000005E-2</v>
      </c>
      <c r="E76" s="24">
        <v>1.5109999999999999E-5</v>
      </c>
      <c r="F76" s="25">
        <v>0.54</v>
      </c>
      <c r="G76" s="25">
        <v>1.26</v>
      </c>
      <c r="H76" s="25">
        <v>3.66</v>
      </c>
      <c r="I76" s="22">
        <v>43411</v>
      </c>
      <c r="J76" s="23">
        <v>0.72167824074074072</v>
      </c>
      <c r="O76"/>
    </row>
    <row r="77" spans="2:15" x14ac:dyDescent="0.25">
      <c r="B77" s="2" t="s">
        <v>139</v>
      </c>
      <c r="C77" s="2" t="s">
        <v>140</v>
      </c>
      <c r="D77" s="24">
        <v>9.6781970699999997E-2</v>
      </c>
      <c r="E77" s="24">
        <v>1.4769999999999999E-5</v>
      </c>
      <c r="F77" s="25">
        <v>0.31</v>
      </c>
      <c r="G77" s="25">
        <v>1.1299999999999999</v>
      </c>
      <c r="H77" s="25">
        <v>7.68</v>
      </c>
      <c r="I77" s="22">
        <v>43411</v>
      </c>
      <c r="J77" s="23">
        <v>0.7211805555555556</v>
      </c>
      <c r="O77"/>
    </row>
    <row r="78" spans="2:15" x14ac:dyDescent="0.25">
      <c r="B78" s="2" t="s">
        <v>247</v>
      </c>
      <c r="C78" s="2" t="s">
        <v>247</v>
      </c>
      <c r="D78" s="24">
        <v>9.4074677100000004E-2</v>
      </c>
      <c r="E78" s="24">
        <v>1.435E-5</v>
      </c>
      <c r="F78" s="25">
        <v>1.03</v>
      </c>
      <c r="G78" s="25">
        <v>-0.44</v>
      </c>
      <c r="H78" s="25">
        <v>21.9</v>
      </c>
      <c r="I78" s="22">
        <v>43411</v>
      </c>
      <c r="J78" s="23">
        <v>0.72129629629629632</v>
      </c>
      <c r="O78"/>
    </row>
    <row r="79" spans="2:15" x14ac:dyDescent="0.25">
      <c r="B79" s="2" t="s">
        <v>341</v>
      </c>
      <c r="C79" s="2" t="s">
        <v>342</v>
      </c>
      <c r="D79" s="24">
        <v>9.2499073599999995E-2</v>
      </c>
      <c r="E79" s="24">
        <v>1.411E-5</v>
      </c>
      <c r="F79" s="25">
        <v>0.84</v>
      </c>
      <c r="G79" s="25">
        <v>2.35</v>
      </c>
      <c r="H79" s="25">
        <v>4.6900000000000004</v>
      </c>
      <c r="I79" s="22">
        <v>43411</v>
      </c>
      <c r="J79" s="23">
        <v>0.72134259259259259</v>
      </c>
      <c r="O79"/>
    </row>
    <row r="80" spans="2:15" x14ac:dyDescent="0.25">
      <c r="B80" s="2" t="s">
        <v>313</v>
      </c>
      <c r="C80" s="2" t="s">
        <v>314</v>
      </c>
      <c r="D80" s="24">
        <v>9.2476039499999996E-2</v>
      </c>
      <c r="E80" s="24">
        <v>1.411E-5</v>
      </c>
      <c r="F80" s="25">
        <v>0.05</v>
      </c>
      <c r="G80" s="25">
        <v>4.29</v>
      </c>
      <c r="H80" s="25">
        <v>0.28999999999999998</v>
      </c>
      <c r="I80" s="22">
        <v>43411</v>
      </c>
      <c r="J80" s="23">
        <v>0.72129629629629632</v>
      </c>
      <c r="O80"/>
    </row>
    <row r="81" spans="2:15" x14ac:dyDescent="0.25">
      <c r="B81" s="2" t="s">
        <v>124</v>
      </c>
      <c r="C81" s="2" t="s">
        <v>125</v>
      </c>
      <c r="D81" s="24">
        <v>7.9283687800000002E-2</v>
      </c>
      <c r="E81" s="24">
        <v>1.2099999999999999E-5</v>
      </c>
      <c r="F81" s="25">
        <v>0.93</v>
      </c>
      <c r="G81" s="25">
        <v>0.12</v>
      </c>
      <c r="H81" s="25">
        <v>14.46</v>
      </c>
      <c r="I81" s="22">
        <v>43411</v>
      </c>
      <c r="J81" s="23">
        <v>0.72122685185185187</v>
      </c>
      <c r="O81"/>
    </row>
    <row r="82" spans="2:15" x14ac:dyDescent="0.25">
      <c r="B82" s="2" t="s">
        <v>245</v>
      </c>
      <c r="C82" s="2" t="s">
        <v>246</v>
      </c>
      <c r="D82" s="24">
        <v>7.8698181500000006E-2</v>
      </c>
      <c r="E82" s="24">
        <v>1.201E-5</v>
      </c>
      <c r="F82" s="25">
        <v>0.61</v>
      </c>
      <c r="G82" s="25">
        <v>1.51</v>
      </c>
      <c r="H82" s="25">
        <v>6.07</v>
      </c>
      <c r="I82" s="22">
        <v>43411</v>
      </c>
      <c r="J82" s="23">
        <v>0.72119212962962964</v>
      </c>
      <c r="O82"/>
    </row>
    <row r="83" spans="2:15" x14ac:dyDescent="0.25">
      <c r="B83" s="2" t="s">
        <v>263</v>
      </c>
      <c r="C83" s="2" t="s">
        <v>264</v>
      </c>
      <c r="D83" s="24">
        <v>6.6453923999999998E-2</v>
      </c>
      <c r="E83" s="24">
        <v>1.0139999999999999E-5</v>
      </c>
      <c r="F83" s="25">
        <v>0.38</v>
      </c>
      <c r="G83" s="25">
        <v>3.91</v>
      </c>
      <c r="H83" s="25">
        <v>5.05</v>
      </c>
      <c r="I83" s="22">
        <v>43411</v>
      </c>
      <c r="J83" s="23">
        <v>0.72153935185185181</v>
      </c>
      <c r="O83"/>
    </row>
    <row r="84" spans="2:15" x14ac:dyDescent="0.25">
      <c r="B84" s="2" t="s">
        <v>327</v>
      </c>
      <c r="C84" s="2" t="s">
        <v>328</v>
      </c>
      <c r="D84" s="24">
        <v>4.4217354E-2</v>
      </c>
      <c r="E84" s="24">
        <v>6.7499999999999997E-6</v>
      </c>
      <c r="F84" s="25">
        <v>7.0000000000000007E-2</v>
      </c>
      <c r="G84" s="25">
        <v>3.62</v>
      </c>
      <c r="H84" s="25">
        <v>10.11</v>
      </c>
      <c r="I84" s="22">
        <v>43411</v>
      </c>
      <c r="J84" s="23">
        <v>0.72138888888888886</v>
      </c>
      <c r="O84"/>
    </row>
    <row r="85" spans="2:15" x14ac:dyDescent="0.25">
      <c r="B85" s="2" t="s">
        <v>204</v>
      </c>
      <c r="C85" s="2" t="s">
        <v>205</v>
      </c>
      <c r="D85" s="24">
        <v>3.80661339E-2</v>
      </c>
      <c r="E85" s="24">
        <v>5.8100000000000003E-6</v>
      </c>
      <c r="F85" s="25">
        <v>0.55000000000000004</v>
      </c>
      <c r="G85" s="25">
        <v>0.4</v>
      </c>
      <c r="H85" s="25">
        <v>0.88</v>
      </c>
      <c r="I85" s="22">
        <v>43411</v>
      </c>
      <c r="J85" s="23">
        <v>0.72124999999999995</v>
      </c>
      <c r="O85"/>
    </row>
    <row r="86" spans="2:15" x14ac:dyDescent="0.25">
      <c r="B86" s="2" t="s">
        <v>154</v>
      </c>
      <c r="C86" s="2" t="s">
        <v>155</v>
      </c>
      <c r="D86" s="24">
        <v>3.4984318799999997E-2</v>
      </c>
      <c r="E86" s="24">
        <v>5.3399999999999997E-6</v>
      </c>
      <c r="F86" s="25">
        <v>0.81</v>
      </c>
      <c r="G86" s="25">
        <v>-1.55</v>
      </c>
      <c r="H86" s="25">
        <v>2.2999999999999998</v>
      </c>
      <c r="I86" s="22">
        <v>43411</v>
      </c>
      <c r="J86" s="23">
        <v>0.72138888888888886</v>
      </c>
      <c r="O86"/>
    </row>
    <row r="87" spans="2:15" x14ac:dyDescent="0.25">
      <c r="B87" s="2" t="s">
        <v>283</v>
      </c>
      <c r="C87" s="2" t="s">
        <v>284</v>
      </c>
      <c r="D87" s="24">
        <v>2.8896924399999999E-2</v>
      </c>
      <c r="E87" s="24">
        <v>4.4100000000000001E-6</v>
      </c>
      <c r="F87" s="25">
        <v>3.73</v>
      </c>
      <c r="G87" s="25">
        <v>5.84</v>
      </c>
      <c r="H87" s="25">
        <v>6.35</v>
      </c>
      <c r="I87" s="22">
        <v>43411</v>
      </c>
      <c r="J87" s="23">
        <v>0.72143518518518523</v>
      </c>
      <c r="O87"/>
    </row>
    <row r="88" spans="2:15" x14ac:dyDescent="0.25">
      <c r="B88" s="2" t="s">
        <v>130</v>
      </c>
      <c r="C88" s="2" t="s">
        <v>131</v>
      </c>
      <c r="D88" s="24">
        <v>2.38941958E-2</v>
      </c>
      <c r="E88" s="24">
        <v>3.6500000000000002E-6</v>
      </c>
      <c r="F88" s="25">
        <v>0.65</v>
      </c>
      <c r="G88" s="25">
        <v>-1.31</v>
      </c>
      <c r="H88" s="25">
        <v>8.19</v>
      </c>
      <c r="I88" s="22">
        <v>43411</v>
      </c>
      <c r="J88" s="23">
        <v>0.72129629629629632</v>
      </c>
      <c r="O88"/>
    </row>
    <row r="89" spans="2:15" x14ac:dyDescent="0.25">
      <c r="B89" s="2" t="s">
        <v>174</v>
      </c>
      <c r="C89" s="2" t="s">
        <v>175</v>
      </c>
      <c r="D89" s="24">
        <v>2.15227609E-2</v>
      </c>
      <c r="E89" s="24">
        <v>3.2899999999999998E-6</v>
      </c>
      <c r="F89" s="25">
        <v>0.49</v>
      </c>
      <c r="G89" s="25">
        <v>1.99</v>
      </c>
      <c r="H89" s="25">
        <v>4</v>
      </c>
      <c r="I89" s="22">
        <v>43411</v>
      </c>
      <c r="J89" s="23">
        <v>0.72155092592592596</v>
      </c>
      <c r="O89"/>
    </row>
    <row r="90" spans="2:15" x14ac:dyDescent="0.25">
      <c r="B90" s="2" t="s">
        <v>321</v>
      </c>
      <c r="C90" s="2" t="s">
        <v>322</v>
      </c>
      <c r="D90" s="24">
        <v>1.72756292E-2</v>
      </c>
      <c r="E90" s="24">
        <v>2.6400000000000001E-6</v>
      </c>
      <c r="F90" s="25">
        <v>0.04</v>
      </c>
      <c r="G90" s="25">
        <v>-3.92</v>
      </c>
      <c r="H90" s="25">
        <v>-2.37</v>
      </c>
      <c r="I90" s="22">
        <v>43411</v>
      </c>
      <c r="J90" s="23">
        <v>0.72120370370370368</v>
      </c>
      <c r="O90"/>
    </row>
    <row r="91" spans="2:15" x14ac:dyDescent="0.25">
      <c r="B91" s="2" t="s">
        <v>178</v>
      </c>
      <c r="C91" s="2" t="s">
        <v>179</v>
      </c>
      <c r="D91" s="24">
        <v>1.38416449E-2</v>
      </c>
      <c r="E91" s="24">
        <v>2.1100000000000001E-6</v>
      </c>
      <c r="F91" s="25">
        <v>0.47</v>
      </c>
      <c r="G91" s="25">
        <v>2.14</v>
      </c>
      <c r="H91" s="25">
        <v>1.27</v>
      </c>
      <c r="I91" s="22">
        <v>43411</v>
      </c>
      <c r="J91" s="23">
        <v>0.72107638888888892</v>
      </c>
      <c r="O91"/>
    </row>
    <row r="92" spans="2:15" x14ac:dyDescent="0.25">
      <c r="B92" s="2" t="s">
        <v>243</v>
      </c>
      <c r="C92" s="2" t="s">
        <v>244</v>
      </c>
      <c r="D92" s="24">
        <v>1.3045494499999999E-2</v>
      </c>
      <c r="E92" s="24">
        <v>1.99E-6</v>
      </c>
      <c r="F92" s="25">
        <v>0.08</v>
      </c>
      <c r="G92" s="25">
        <v>-1.62</v>
      </c>
      <c r="H92" s="25">
        <v>-6.99</v>
      </c>
      <c r="I92" s="22">
        <v>43411</v>
      </c>
      <c r="J92" s="23">
        <v>0.72129629629629632</v>
      </c>
      <c r="O92"/>
    </row>
    <row r="93" spans="2:15" x14ac:dyDescent="0.25">
      <c r="B93" s="2" t="s">
        <v>212</v>
      </c>
      <c r="C93" s="2" t="s">
        <v>212</v>
      </c>
      <c r="D93" s="24">
        <v>1.23521047E-2</v>
      </c>
      <c r="E93" s="24">
        <v>1.88E-6</v>
      </c>
      <c r="F93" s="25">
        <v>0.01</v>
      </c>
      <c r="G93" s="25">
        <v>-0.98</v>
      </c>
      <c r="H93" s="25">
        <v>0.93</v>
      </c>
      <c r="I93" s="22">
        <v>43411</v>
      </c>
      <c r="J93" s="23">
        <v>0.72134259259259259</v>
      </c>
      <c r="O93"/>
    </row>
    <row r="94" spans="2:15" x14ac:dyDescent="0.25">
      <c r="B94" s="2" t="s">
        <v>310</v>
      </c>
      <c r="C94" s="2" t="s">
        <v>145</v>
      </c>
      <c r="D94" s="24">
        <v>1.08205078E-2</v>
      </c>
      <c r="E94" s="24">
        <v>1.6500000000000001E-6</v>
      </c>
      <c r="F94" s="25">
        <v>1.24</v>
      </c>
      <c r="G94" s="25">
        <v>-1.1200000000000001</v>
      </c>
      <c r="H94" s="25">
        <v>5.15</v>
      </c>
      <c r="I94" s="22">
        <v>43411</v>
      </c>
      <c r="J94" s="23">
        <v>0.72143518518518523</v>
      </c>
      <c r="O94"/>
    </row>
    <row r="95" spans="2:15" x14ac:dyDescent="0.25">
      <c r="B95" s="2" t="s">
        <v>182</v>
      </c>
      <c r="C95" s="2" t="s">
        <v>183</v>
      </c>
      <c r="D95" s="24">
        <v>6.4507844999999999E-3</v>
      </c>
      <c r="E95" s="24">
        <v>9.7999999999999993E-7</v>
      </c>
      <c r="F95" s="25">
        <v>0.39</v>
      </c>
      <c r="G95" s="25">
        <v>2.66</v>
      </c>
      <c r="H95" s="25">
        <v>-0.78</v>
      </c>
      <c r="I95" s="22">
        <v>43411</v>
      </c>
      <c r="J95" s="23">
        <v>0.72124999999999995</v>
      </c>
      <c r="O95"/>
    </row>
    <row r="96" spans="2:15" x14ac:dyDescent="0.25">
      <c r="B96" s="2" t="s">
        <v>176</v>
      </c>
      <c r="C96" s="2" t="s">
        <v>177</v>
      </c>
      <c r="D96" s="24">
        <v>3.6402944999999998E-3</v>
      </c>
      <c r="E96" s="24">
        <v>5.6000000000000004E-7</v>
      </c>
      <c r="F96" s="25">
        <v>0.04</v>
      </c>
      <c r="G96" s="25">
        <v>-1.1499999999999999</v>
      </c>
      <c r="H96" s="25">
        <v>-3.35</v>
      </c>
      <c r="I96" s="22">
        <v>43411</v>
      </c>
      <c r="J96" s="23">
        <v>0.72155092592592596</v>
      </c>
      <c r="O96"/>
    </row>
    <row r="97" spans="2:15" x14ac:dyDescent="0.25">
      <c r="B97" s="2" t="s">
        <v>259</v>
      </c>
      <c r="C97" s="2" t="s">
        <v>260</v>
      </c>
      <c r="D97" s="24">
        <v>2.8937448E-3</v>
      </c>
      <c r="E97" s="24">
        <v>4.4000000000000002E-7</v>
      </c>
      <c r="F97" s="25">
        <v>1.75</v>
      </c>
      <c r="G97" s="25">
        <v>-3.16</v>
      </c>
      <c r="H97" s="25">
        <v>-1.3</v>
      </c>
      <c r="I97" s="22">
        <v>43411</v>
      </c>
      <c r="J97" s="23">
        <v>0.72143518518518523</v>
      </c>
      <c r="O97"/>
    </row>
    <row r="98" spans="2:15" x14ac:dyDescent="0.25">
      <c r="B98" s="2" t="s">
        <v>254</v>
      </c>
      <c r="C98" s="2" t="s">
        <v>255</v>
      </c>
      <c r="D98" s="24">
        <v>2.6870002999999998E-3</v>
      </c>
      <c r="E98" s="24">
        <v>4.0999999999999999E-7</v>
      </c>
      <c r="F98" s="25">
        <v>-0.89</v>
      </c>
      <c r="G98" s="25">
        <v>1.1599999999999999</v>
      </c>
      <c r="H98" s="25">
        <v>-1.95</v>
      </c>
      <c r="I98" s="22">
        <v>43411</v>
      </c>
      <c r="J98" s="23">
        <v>0.72153935185185181</v>
      </c>
      <c r="O98"/>
    </row>
    <row r="99" spans="2:15" x14ac:dyDescent="0.25">
      <c r="B99" s="2" t="s">
        <v>206</v>
      </c>
      <c r="C99" s="2" t="s">
        <v>207</v>
      </c>
      <c r="D99" s="24">
        <v>1.5373708E-3</v>
      </c>
      <c r="E99" s="24">
        <v>2.2999999999999999E-7</v>
      </c>
      <c r="F99" s="25">
        <v>0.16</v>
      </c>
      <c r="G99" s="25">
        <v>-2.2599999999999998</v>
      </c>
      <c r="H99" s="25">
        <v>-5.97</v>
      </c>
      <c r="I99" s="22">
        <v>43411</v>
      </c>
      <c r="J99" s="23">
        <v>0.72143518518518523</v>
      </c>
      <c r="O99"/>
    </row>
    <row r="100" spans="2:15" x14ac:dyDescent="0.25">
      <c r="B100" s="2" t="s">
        <v>158</v>
      </c>
      <c r="C100" s="2" t="s">
        <v>159</v>
      </c>
      <c r="D100" s="24">
        <v>1.3729046999999999E-3</v>
      </c>
      <c r="E100" s="24">
        <v>2.1E-7</v>
      </c>
      <c r="F100" s="25">
        <v>0.04</v>
      </c>
      <c r="G100" s="25">
        <v>2.1800000000000002</v>
      </c>
      <c r="H100" s="25">
        <v>8.5299999999999994</v>
      </c>
      <c r="I100" s="22">
        <v>43411</v>
      </c>
      <c r="J100" s="23">
        <v>0.72162037037037041</v>
      </c>
      <c r="O100"/>
    </row>
    <row r="101" spans="2:15" x14ac:dyDescent="0.25">
      <c r="B101" s="2" t="s">
        <v>311</v>
      </c>
      <c r="C101" s="2" t="s">
        <v>312</v>
      </c>
      <c r="D101" s="24">
        <v>1.0617495E-3</v>
      </c>
      <c r="E101" s="24">
        <v>1.6E-7</v>
      </c>
      <c r="F101" s="25">
        <v>-2.38</v>
      </c>
      <c r="G101" s="25">
        <v>1.7</v>
      </c>
      <c r="H101" s="25">
        <v>1.93</v>
      </c>
      <c r="I101" s="22">
        <v>43411</v>
      </c>
      <c r="J101" s="23">
        <v>0.72143518518518523</v>
      </c>
      <c r="O101"/>
    </row>
    <row r="102" spans="2:15" x14ac:dyDescent="0.25">
      <c r="B102" s="2" t="s">
        <v>248</v>
      </c>
      <c r="C102" s="2" t="s">
        <v>249</v>
      </c>
      <c r="D102" s="24">
        <v>2.1831770000000001E-4</v>
      </c>
      <c r="E102" s="24">
        <v>2.9999999999999997E-8</v>
      </c>
      <c r="F102" s="25">
        <v>0.34</v>
      </c>
      <c r="G102" s="25">
        <v>1.1299999999999999</v>
      </c>
      <c r="H102" s="25">
        <v>-17.690000000000001</v>
      </c>
      <c r="I102" s="22">
        <v>43411</v>
      </c>
      <c r="J102" s="23">
        <v>0.72129629629629632</v>
      </c>
      <c r="O102"/>
    </row>
    <row r="103" spans="2:15" x14ac:dyDescent="0.25"/>
  </sheetData>
  <conditionalFormatting sqref="F3:H102">
    <cfRule type="cellIs" dxfId="11" priority="1" operator="greaterThan">
      <formula>0</formula>
    </cfRule>
    <cfRule type="cellIs" dxfId="10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686B-C6F6-4ACD-A9F2-672BA778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Summary</vt:lpstr>
      <vt:lpstr>Register</vt:lpstr>
      <vt:lpstr>TAX Report</vt:lpstr>
      <vt:lpstr>Balance</vt:lpstr>
      <vt:lpstr>FIFO Table</vt:lpstr>
      <vt:lpstr>Rates</vt:lpstr>
      <vt:lpstr>'TAX Report'!P_End</vt:lpstr>
      <vt:lpstr>'TAX Report'!P_Start</vt:lpstr>
      <vt:lpstr>'TAX Report'!Tax_Rate</vt:lpstr>
      <vt:lpstr>'FIFO Table'!Token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Merson</dc:creator>
  <cp:lastModifiedBy>Sergei Merson</cp:lastModifiedBy>
  <dcterms:created xsi:type="dcterms:W3CDTF">2018-07-27T17:09:58Z</dcterms:created>
  <dcterms:modified xsi:type="dcterms:W3CDTF">2018-11-07T17:36:06Z</dcterms:modified>
</cp:coreProperties>
</file>