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Стенд_103\"/>
    </mc:Choice>
  </mc:AlternateContent>
  <bookViews>
    <workbookView xWindow="0" yWindow="0" windowWidth="25590" windowHeight="8040" firstSheet="3"/>
  </bookViews>
  <sheets>
    <sheet name="Help" sheetId="2" r:id="rId1"/>
    <sheet name="Запрос от первичной" sheetId="1" r:id="rId2"/>
    <sheet name="Ответ от вторичной" sheetId="14" r:id="rId3"/>
    <sheet name="ASDU 1" sheetId="5" r:id="rId4"/>
    <sheet name="ASDU 3 или 9" sheetId="3" r:id="rId5"/>
    <sheet name="ASDU 5" sheetId="16" r:id="rId6"/>
    <sheet name="ASDU 6" sheetId="8" r:id="rId7"/>
    <sheet name="ASDU 7" sheetId="13" r:id="rId8"/>
    <sheet name="ASDU 8" sheetId="15" r:id="rId9"/>
    <sheet name="Общая команда" sheetId="6" r:id="rId10"/>
    <sheet name="Осц ASDU 23" sheetId="9" r:id="rId11"/>
    <sheet name="Осц ASDU 24" sheetId="10" r:id="rId12"/>
    <sheet name="Осц ASDU 26" sheetId="11" r:id="rId13"/>
    <sheet name="Осц ASDU 28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6" l="1"/>
  <c r="A31" i="16"/>
  <c r="A32" i="16"/>
  <c r="A33" i="16"/>
  <c r="A34" i="16"/>
  <c r="A35" i="16"/>
  <c r="A49" i="16"/>
  <c r="A48" i="16"/>
  <c r="A47" i="16"/>
  <c r="A46" i="16"/>
  <c r="A45" i="16"/>
  <c r="A44" i="16"/>
  <c r="A30" i="16"/>
  <c r="A29" i="16"/>
  <c r="A28" i="16"/>
  <c r="A27" i="16"/>
  <c r="A26" i="16"/>
  <c r="A25" i="16"/>
  <c r="A24" i="16"/>
  <c r="A23" i="16"/>
  <c r="A22" i="16"/>
  <c r="M25" i="16" s="1"/>
  <c r="A21" i="16"/>
  <c r="L24" i="16" s="1"/>
  <c r="A20" i="16"/>
  <c r="L23" i="16" s="1"/>
  <c r="A19" i="16"/>
  <c r="A18" i="16"/>
  <c r="L22" i="16" s="1"/>
  <c r="A17" i="16"/>
  <c r="L20" i="16" s="1"/>
  <c r="X16" i="16"/>
  <c r="W16" i="16"/>
  <c r="V16" i="16"/>
  <c r="A16" i="16"/>
  <c r="L19" i="16" s="1"/>
  <c r="A15" i="16"/>
  <c r="A14" i="16"/>
  <c r="B14" i="16" s="1"/>
  <c r="A13" i="16"/>
  <c r="A12" i="16"/>
  <c r="A11" i="16"/>
  <c r="DN10" i="16"/>
  <c r="DM10" i="16"/>
  <c r="DL10" i="16"/>
  <c r="DK10" i="16"/>
  <c r="DJ10" i="16"/>
  <c r="DI10" i="16"/>
  <c r="A10" i="16"/>
  <c r="L26" i="16" l="1"/>
  <c r="M18" i="16"/>
  <c r="N18" i="16" s="1"/>
  <c r="M16" i="16"/>
  <c r="M17" i="16"/>
  <c r="M14" i="16"/>
  <c r="M21" i="16"/>
  <c r="N21" i="16" s="1"/>
  <c r="M20" i="16"/>
  <c r="M15" i="16"/>
  <c r="A49" i="15"/>
  <c r="A48" i="15"/>
  <c r="A47" i="15"/>
  <c r="A46" i="15"/>
  <c r="A45" i="15"/>
  <c r="A44" i="15"/>
  <c r="A25" i="15"/>
  <c r="A24" i="15"/>
  <c r="A23" i="15"/>
  <c r="A22" i="15"/>
  <c r="L25" i="15" s="1"/>
  <c r="M25" i="15" s="1"/>
  <c r="A21" i="15"/>
  <c r="L24" i="15" s="1"/>
  <c r="A20" i="15"/>
  <c r="L23" i="15" s="1"/>
  <c r="A19" i="15"/>
  <c r="A18" i="15"/>
  <c r="L22" i="15" s="1"/>
  <c r="A17" i="15"/>
  <c r="L20" i="15" s="1"/>
  <c r="X16" i="15"/>
  <c r="W16" i="15"/>
  <c r="V16" i="15"/>
  <c r="A16" i="15"/>
  <c r="L19" i="15" s="1"/>
  <c r="A15" i="15"/>
  <c r="A14" i="15"/>
  <c r="B14" i="15" s="1"/>
  <c r="A13" i="15"/>
  <c r="A12" i="15"/>
  <c r="A11" i="15"/>
  <c r="DN10" i="15"/>
  <c r="DM10" i="15"/>
  <c r="DL10" i="15"/>
  <c r="DK10" i="15"/>
  <c r="DJ10" i="15"/>
  <c r="DI10" i="15"/>
  <c r="A10" i="15"/>
  <c r="F5" i="14"/>
  <c r="E5" i="14"/>
  <c r="D5" i="14"/>
  <c r="C5" i="14"/>
  <c r="K10" i="14" s="1"/>
  <c r="B5" i="14"/>
  <c r="A49" i="13"/>
  <c r="A48" i="13"/>
  <c r="A47" i="13"/>
  <c r="A46" i="13"/>
  <c r="A45" i="13"/>
  <c r="A44" i="13"/>
  <c r="A25" i="13"/>
  <c r="A24" i="13"/>
  <c r="A23" i="13"/>
  <c r="A22" i="13"/>
  <c r="L25" i="13" s="1"/>
  <c r="A21" i="13"/>
  <c r="L24" i="13" s="1"/>
  <c r="A20" i="13"/>
  <c r="L23" i="13" s="1"/>
  <c r="A19" i="13"/>
  <c r="A18" i="13"/>
  <c r="L22" i="13" s="1"/>
  <c r="A17" i="13"/>
  <c r="L20" i="13" s="1"/>
  <c r="X16" i="13"/>
  <c r="W16" i="13"/>
  <c r="V16" i="13"/>
  <c r="A16" i="13"/>
  <c r="L19" i="13" s="1"/>
  <c r="A15" i="13"/>
  <c r="A14" i="13"/>
  <c r="B14" i="13" s="1"/>
  <c r="M15" i="13" s="1"/>
  <c r="A13" i="13"/>
  <c r="A12" i="13"/>
  <c r="A11" i="13"/>
  <c r="DN10" i="13"/>
  <c r="DM10" i="13"/>
  <c r="DL10" i="13"/>
  <c r="DK10" i="13"/>
  <c r="DJ10" i="13"/>
  <c r="DI10" i="13"/>
  <c r="A10" i="13"/>
  <c r="B37" i="2"/>
  <c r="B36" i="2"/>
  <c r="H40" i="2" s="1"/>
  <c r="B35" i="2"/>
  <c r="H38" i="2" s="1"/>
  <c r="B34" i="2"/>
  <c r="H37" i="2" s="1"/>
  <c r="B33" i="2"/>
  <c r="B32" i="2"/>
  <c r="C32" i="2" s="1"/>
  <c r="I33" i="2" s="1"/>
  <c r="B31" i="2"/>
  <c r="B30" i="2"/>
  <c r="B29" i="2"/>
  <c r="B28" i="2"/>
  <c r="T34" i="2"/>
  <c r="S34" i="2"/>
  <c r="R34" i="2"/>
  <c r="F4" i="2"/>
  <c r="E4" i="2"/>
  <c r="D4" i="2"/>
  <c r="C4" i="2"/>
  <c r="K9" i="2" s="1"/>
  <c r="B4" i="2"/>
  <c r="M18" i="15" l="1"/>
  <c r="N18" i="15" s="1"/>
  <c r="M15" i="15"/>
  <c r="M16" i="15"/>
  <c r="M14" i="15"/>
  <c r="M17" i="15"/>
  <c r="M21" i="15"/>
  <c r="N21" i="15" s="1"/>
  <c r="M20" i="15"/>
  <c r="K13" i="14"/>
  <c r="K16" i="14"/>
  <c r="L16" i="14" s="1"/>
  <c r="K12" i="14"/>
  <c r="K15" i="14"/>
  <c r="K14" i="14"/>
  <c r="M20" i="13"/>
  <c r="M21" i="13"/>
  <c r="N21" i="13" s="1"/>
  <c r="M14" i="13"/>
  <c r="M16" i="13"/>
  <c r="M25" i="13"/>
  <c r="M18" i="13"/>
  <c r="N18" i="13" s="1"/>
  <c r="M17" i="13"/>
  <c r="I39" i="2"/>
  <c r="J39" i="2" s="1"/>
  <c r="I38" i="2"/>
  <c r="I36" i="2"/>
  <c r="J36" i="2" s="1"/>
  <c r="I32" i="2"/>
  <c r="I35" i="2"/>
  <c r="I34" i="2"/>
  <c r="K12" i="2"/>
  <c r="K15" i="2"/>
  <c r="L15" i="2" s="1"/>
  <c r="K14" i="2"/>
  <c r="K11" i="2"/>
  <c r="K13" i="2"/>
  <c r="A51" i="12"/>
  <c r="A50" i="12"/>
  <c r="A49" i="12"/>
  <c r="A48" i="12"/>
  <c r="A47" i="12"/>
  <c r="A46" i="12"/>
  <c r="A33" i="12"/>
  <c r="A32" i="12"/>
  <c r="A31" i="12"/>
  <c r="A30" i="12"/>
  <c r="A29" i="12"/>
  <c r="A28" i="12"/>
  <c r="N27" i="12"/>
  <c r="O27" i="12" s="1"/>
  <c r="P27" i="12" s="1"/>
  <c r="A27" i="12"/>
  <c r="A26" i="12"/>
  <c r="O25" i="12"/>
  <c r="A25" i="12"/>
  <c r="A24" i="12"/>
  <c r="O23" i="12"/>
  <c r="A23" i="12"/>
  <c r="O26" i="12" s="1"/>
  <c r="A22" i="12"/>
  <c r="A21" i="12"/>
  <c r="O24" i="12" s="1"/>
  <c r="A20" i="12"/>
  <c r="A19" i="12"/>
  <c r="A18" i="12"/>
  <c r="O22" i="12" s="1"/>
  <c r="A17" i="12"/>
  <c r="O20" i="12" s="1"/>
  <c r="AA16" i="12"/>
  <c r="Z16" i="12"/>
  <c r="Y16" i="12"/>
  <c r="A16" i="12"/>
  <c r="O19" i="12" s="1"/>
  <c r="A15" i="12"/>
  <c r="B14" i="12"/>
  <c r="P18" i="12" s="1"/>
  <c r="Q18" i="12" s="1"/>
  <c r="A14" i="12"/>
  <c r="A13" i="12"/>
  <c r="A12" i="12"/>
  <c r="A11" i="12"/>
  <c r="DQ10" i="12"/>
  <c r="DP10" i="12"/>
  <c r="DO10" i="12"/>
  <c r="DN10" i="12"/>
  <c r="DM10" i="12"/>
  <c r="DL10" i="12"/>
  <c r="A10" i="12"/>
  <c r="A34" i="11"/>
  <c r="A35" i="11"/>
  <c r="O35" i="11" s="1"/>
  <c r="A36" i="11"/>
  <c r="O38" i="11" s="1"/>
  <c r="A37" i="11"/>
  <c r="A38" i="11"/>
  <c r="A51" i="11"/>
  <c r="A50" i="11"/>
  <c r="A49" i="11"/>
  <c r="A48" i="11"/>
  <c r="A47" i="11"/>
  <c r="A46" i="11"/>
  <c r="A33" i="11"/>
  <c r="A32" i="11"/>
  <c r="A31" i="11"/>
  <c r="A30" i="11"/>
  <c r="A29" i="11"/>
  <c r="A28" i="11"/>
  <c r="O29" i="11" s="1"/>
  <c r="A27" i="11"/>
  <c r="A26" i="11"/>
  <c r="A25" i="11"/>
  <c r="A24" i="11"/>
  <c r="A23" i="11"/>
  <c r="O26" i="11" s="1"/>
  <c r="A22" i="11"/>
  <c r="A21" i="11"/>
  <c r="O24" i="11" s="1"/>
  <c r="A20" i="11"/>
  <c r="O23" i="11" s="1"/>
  <c r="A19" i="11"/>
  <c r="A18" i="11"/>
  <c r="O22" i="11" s="1"/>
  <c r="A17" i="11"/>
  <c r="O20" i="11" s="1"/>
  <c r="AA16" i="11"/>
  <c r="Z16" i="11"/>
  <c r="Y16" i="11"/>
  <c r="A16" i="11"/>
  <c r="O19" i="11" s="1"/>
  <c r="A15" i="11"/>
  <c r="A14" i="11"/>
  <c r="B14" i="11" s="1"/>
  <c r="A13" i="11"/>
  <c r="A12" i="11"/>
  <c r="A11" i="11"/>
  <c r="DQ10" i="11"/>
  <c r="DP10" i="11"/>
  <c r="DO10" i="11"/>
  <c r="DN10" i="11"/>
  <c r="DM10" i="11"/>
  <c r="DL10" i="11"/>
  <c r="A10" i="11"/>
  <c r="A51" i="10"/>
  <c r="A50" i="10"/>
  <c r="A49" i="10"/>
  <c r="A48" i="10"/>
  <c r="A47" i="10"/>
  <c r="A46" i="10"/>
  <c r="A33" i="10"/>
  <c r="A32" i="10"/>
  <c r="A31" i="10"/>
  <c r="A30" i="10"/>
  <c r="A29" i="10"/>
  <c r="A28" i="10"/>
  <c r="A27" i="10"/>
  <c r="A26" i="10"/>
  <c r="O28" i="10" s="1"/>
  <c r="A25" i="10"/>
  <c r="A24" i="10"/>
  <c r="A23" i="10"/>
  <c r="O26" i="10" s="1"/>
  <c r="A22" i="10"/>
  <c r="O25" i="10" s="1"/>
  <c r="A21" i="10"/>
  <c r="O24" i="10" s="1"/>
  <c r="A20" i="10"/>
  <c r="O23" i="10" s="1"/>
  <c r="A19" i="10"/>
  <c r="A18" i="10"/>
  <c r="O22" i="10" s="1"/>
  <c r="A17" i="10"/>
  <c r="O20" i="10" s="1"/>
  <c r="AA16" i="10"/>
  <c r="Z16" i="10"/>
  <c r="Y16" i="10"/>
  <c r="A16" i="10"/>
  <c r="O19" i="10" s="1"/>
  <c r="A15" i="10"/>
  <c r="A14" i="10"/>
  <c r="B14" i="10" s="1"/>
  <c r="P15" i="10" s="1"/>
  <c r="A13" i="10"/>
  <c r="A12" i="10"/>
  <c r="A11" i="10"/>
  <c r="DQ10" i="10"/>
  <c r="DP10" i="10"/>
  <c r="DO10" i="10"/>
  <c r="DN10" i="10"/>
  <c r="DM10" i="10"/>
  <c r="DL10" i="10"/>
  <c r="A10" i="10"/>
  <c r="A23" i="9"/>
  <c r="A22" i="9"/>
  <c r="A24" i="9"/>
  <c r="O26" i="9" s="1"/>
  <c r="P26" i="9" s="1"/>
  <c r="A33" i="9"/>
  <c r="A32" i="9"/>
  <c r="A31" i="9"/>
  <c r="O45" i="9" s="1"/>
  <c r="A30" i="9"/>
  <c r="O43" i="9" s="1"/>
  <c r="A29" i="9"/>
  <c r="O41" i="9" s="1"/>
  <c r="A28" i="9"/>
  <c r="O37" i="9" s="1"/>
  <c r="A27" i="9"/>
  <c r="O33" i="9" s="1"/>
  <c r="A26" i="9"/>
  <c r="A25" i="9"/>
  <c r="A51" i="9"/>
  <c r="A50" i="9"/>
  <c r="A49" i="9"/>
  <c r="A48" i="9"/>
  <c r="A47" i="9"/>
  <c r="A46" i="9"/>
  <c r="A21" i="9"/>
  <c r="O24" i="9" s="1"/>
  <c r="A20" i="9"/>
  <c r="O23" i="9" s="1"/>
  <c r="A19" i="9"/>
  <c r="A18" i="9"/>
  <c r="O22" i="9" s="1"/>
  <c r="A17" i="9"/>
  <c r="O20" i="9" s="1"/>
  <c r="AA16" i="9"/>
  <c r="Z16" i="9"/>
  <c r="Y16" i="9"/>
  <c r="A16" i="9"/>
  <c r="O19" i="9" s="1"/>
  <c r="A15" i="9"/>
  <c r="A14" i="9"/>
  <c r="B14" i="9" s="1"/>
  <c r="A13" i="9"/>
  <c r="A12" i="9"/>
  <c r="A11" i="9"/>
  <c r="DQ10" i="9"/>
  <c r="DP10" i="9"/>
  <c r="DO10" i="9"/>
  <c r="DN10" i="9"/>
  <c r="DM10" i="9"/>
  <c r="DL10" i="9"/>
  <c r="A10" i="9"/>
  <c r="P21" i="12" l="1"/>
  <c r="Q21" i="12" s="1"/>
  <c r="P20" i="12"/>
  <c r="P17" i="12"/>
  <c r="P14" i="12"/>
  <c r="P16" i="12"/>
  <c r="P15" i="12"/>
  <c r="N30" i="11"/>
  <c r="O30" i="11" s="1"/>
  <c r="P30" i="11" s="1"/>
  <c r="N28" i="11"/>
  <c r="O28" i="11" s="1"/>
  <c r="P28" i="11" s="1"/>
  <c r="N31" i="11"/>
  <c r="O31" i="11" s="1"/>
  <c r="P31" i="11" s="1"/>
  <c r="N33" i="11"/>
  <c r="O33" i="11" s="1"/>
  <c r="P33" i="11" s="1"/>
  <c r="P37" i="11"/>
  <c r="P36" i="11"/>
  <c r="N27" i="11"/>
  <c r="O27" i="11" s="1"/>
  <c r="P27" i="11" s="1"/>
  <c r="P40" i="11"/>
  <c r="P39" i="11"/>
  <c r="P35" i="11"/>
  <c r="P38" i="11"/>
  <c r="P21" i="11"/>
  <c r="Q21" i="11" s="1"/>
  <c r="P20" i="11"/>
  <c r="P18" i="11"/>
  <c r="Q18" i="11" s="1"/>
  <c r="P15" i="11"/>
  <c r="P16" i="11"/>
  <c r="P14" i="11"/>
  <c r="P17" i="11"/>
  <c r="N27" i="10"/>
  <c r="O27" i="10" s="1"/>
  <c r="P27" i="10" s="1"/>
  <c r="P20" i="10"/>
  <c r="P21" i="10"/>
  <c r="Q21" i="10" s="1"/>
  <c r="P18" i="10"/>
  <c r="Q18" i="10" s="1"/>
  <c r="P14" i="10"/>
  <c r="P16" i="10"/>
  <c r="P17" i="10"/>
  <c r="P27" i="9"/>
  <c r="P28" i="9"/>
  <c r="P29" i="9"/>
  <c r="P30" i="9"/>
  <c r="N25" i="9"/>
  <c r="O25" i="9" s="1"/>
  <c r="P25" i="9" s="1"/>
  <c r="N31" i="9"/>
  <c r="O31" i="9" s="1"/>
  <c r="P31" i="9" s="1"/>
  <c r="P39" i="9"/>
  <c r="P46" i="9"/>
  <c r="P45" i="9"/>
  <c r="P42" i="9"/>
  <c r="P41" i="9"/>
  <c r="P21" i="9"/>
  <c r="Q21" i="9" s="1"/>
  <c r="P20" i="9"/>
  <c r="P35" i="9"/>
  <c r="P33" i="9"/>
  <c r="P34" i="9"/>
  <c r="P44" i="9"/>
  <c r="P43" i="9"/>
  <c r="P18" i="9"/>
  <c r="Q18" i="9" s="1"/>
  <c r="P17" i="9"/>
  <c r="P16" i="9"/>
  <c r="P14" i="9"/>
  <c r="P15" i="9"/>
  <c r="P37" i="9"/>
  <c r="P38" i="9"/>
  <c r="A48" i="8"/>
  <c r="A47" i="8"/>
  <c r="A46" i="8"/>
  <c r="A45" i="8"/>
  <c r="A44" i="8"/>
  <c r="A43" i="8"/>
  <c r="A30" i="8"/>
  <c r="A29" i="8"/>
  <c r="A28" i="8"/>
  <c r="M39" i="8" s="1"/>
  <c r="A27" i="8"/>
  <c r="M37" i="8" s="1"/>
  <c r="A26" i="8"/>
  <c r="M35" i="8" s="1"/>
  <c r="A25" i="8"/>
  <c r="M31" i="8" s="1"/>
  <c r="A24" i="8"/>
  <c r="M27" i="8" s="1"/>
  <c r="A23" i="8"/>
  <c r="A22" i="8"/>
  <c r="A21" i="8"/>
  <c r="M24" i="8" s="1"/>
  <c r="A20" i="8"/>
  <c r="M23" i="8" s="1"/>
  <c r="A19" i="8"/>
  <c r="A18" i="8"/>
  <c r="M22" i="8" s="1"/>
  <c r="A17" i="8"/>
  <c r="M20" i="8" s="1"/>
  <c r="Y16" i="8"/>
  <c r="X16" i="8"/>
  <c r="W16" i="8"/>
  <c r="A16" i="8"/>
  <c r="M19" i="8" s="1"/>
  <c r="A15" i="8"/>
  <c r="A14" i="8"/>
  <c r="B14" i="8" s="1"/>
  <c r="A13" i="8"/>
  <c r="A12" i="8"/>
  <c r="A11" i="8"/>
  <c r="DO10" i="8"/>
  <c r="DN10" i="8"/>
  <c r="DM10" i="8"/>
  <c r="DL10" i="8"/>
  <c r="DK10" i="8"/>
  <c r="DJ10" i="8"/>
  <c r="A10" i="8"/>
  <c r="A49" i="6"/>
  <c r="A48" i="6"/>
  <c r="A47" i="6"/>
  <c r="A46" i="6"/>
  <c r="A45" i="6"/>
  <c r="A44" i="6"/>
  <c r="A25" i="6"/>
  <c r="A24" i="6"/>
  <c r="A23" i="6"/>
  <c r="L27" i="6" s="1"/>
  <c r="A22" i="6"/>
  <c r="L25" i="6" s="1"/>
  <c r="M26" i="6" s="1"/>
  <c r="N26" i="6" s="1"/>
  <c r="A21" i="6"/>
  <c r="L24" i="6" s="1"/>
  <c r="A20" i="6"/>
  <c r="L23" i="6" s="1"/>
  <c r="A19" i="6"/>
  <c r="A18" i="6"/>
  <c r="L22" i="6" s="1"/>
  <c r="A17" i="6"/>
  <c r="L20" i="6" s="1"/>
  <c r="X16" i="6"/>
  <c r="W16" i="6"/>
  <c r="V16" i="6"/>
  <c r="A16" i="6"/>
  <c r="L19" i="6" s="1"/>
  <c r="A15" i="6"/>
  <c r="A14" i="6"/>
  <c r="B14" i="6" s="1"/>
  <c r="A13" i="6"/>
  <c r="A12" i="6"/>
  <c r="A11" i="6"/>
  <c r="DN10" i="6"/>
  <c r="DM10" i="6"/>
  <c r="DL10" i="6"/>
  <c r="DK10" i="6"/>
  <c r="DJ10" i="6"/>
  <c r="DI10" i="6"/>
  <c r="A10" i="6"/>
  <c r="P40" i="9" l="1"/>
  <c r="P41" i="11"/>
  <c r="N36" i="8"/>
  <c r="N35" i="8"/>
  <c r="N38" i="8"/>
  <c r="N37" i="8"/>
  <c r="N39" i="8"/>
  <c r="N40" i="8"/>
  <c r="L25" i="8"/>
  <c r="M25" i="8" s="1"/>
  <c r="N25" i="8" s="1"/>
  <c r="N27" i="8"/>
  <c r="N29" i="8"/>
  <c r="N28" i="8"/>
  <c r="N16" i="8"/>
  <c r="N14" i="8"/>
  <c r="N17" i="8"/>
  <c r="N18" i="8"/>
  <c r="O18" i="8" s="1"/>
  <c r="N15" i="8"/>
  <c r="N33" i="8"/>
  <c r="N32" i="8"/>
  <c r="N31" i="8"/>
  <c r="N20" i="8"/>
  <c r="N21" i="8"/>
  <c r="O21" i="8" s="1"/>
  <c r="M16" i="6"/>
  <c r="M14" i="6"/>
  <c r="M18" i="6"/>
  <c r="N18" i="6" s="1"/>
  <c r="M15" i="6"/>
  <c r="M17" i="6"/>
  <c r="M21" i="6"/>
  <c r="N21" i="6" s="1"/>
  <c r="M20" i="6"/>
  <c r="M25" i="6"/>
  <c r="X16" i="5"/>
  <c r="W16" i="5"/>
  <c r="V16" i="5"/>
  <c r="A16" i="5"/>
  <c r="L19" i="5" s="1"/>
  <c r="N34" i="8" l="1"/>
  <c r="DN10" i="5"/>
  <c r="DM10" i="5"/>
  <c r="A15" i="5"/>
  <c r="DI10" i="5"/>
  <c r="A13" i="5"/>
  <c r="DJ10" i="5"/>
  <c r="A14" i="5"/>
  <c r="B14" i="5" s="1"/>
  <c r="M17" i="5" s="1"/>
  <c r="A20" i="5"/>
  <c r="L23" i="5" s="1"/>
  <c r="A23" i="5"/>
  <c r="A25" i="5"/>
  <c r="L28" i="5" s="1"/>
  <c r="A46" i="5"/>
  <c r="A49" i="5"/>
  <c r="A10" i="5"/>
  <c r="DL10" i="5"/>
  <c r="A12" i="5"/>
  <c r="A17" i="5"/>
  <c r="L20" i="5" s="1"/>
  <c r="A26" i="5"/>
  <c r="L31" i="5" s="1"/>
  <c r="A27" i="5"/>
  <c r="L35" i="5" s="1"/>
  <c r="A28" i="5"/>
  <c r="A29" i="5"/>
  <c r="A30" i="5"/>
  <c r="A35" i="5"/>
  <c r="A47" i="5"/>
  <c r="A19" i="5"/>
  <c r="A22" i="5"/>
  <c r="L25" i="5" s="1"/>
  <c r="A24" i="5"/>
  <c r="A44" i="5"/>
  <c r="A48" i="5"/>
  <c r="A18" i="5"/>
  <c r="L22" i="5" s="1"/>
  <c r="A21" i="5"/>
  <c r="L24" i="5" s="1"/>
  <c r="A45" i="5"/>
  <c r="DK10" i="5"/>
  <c r="A11" i="5"/>
  <c r="Q16" i="3"/>
  <c r="R16" i="3"/>
  <c r="S16" i="3"/>
  <c r="M32" i="5" l="1"/>
  <c r="M31" i="5"/>
  <c r="M33" i="5"/>
  <c r="M30" i="5"/>
  <c r="M28" i="5"/>
  <c r="M29" i="5"/>
  <c r="K27" i="5"/>
  <c r="L27" i="5" s="1"/>
  <c r="M27" i="5" s="1"/>
  <c r="M15" i="5"/>
  <c r="M25" i="5"/>
  <c r="M26" i="5"/>
  <c r="N26" i="5" s="1"/>
  <c r="M18" i="5"/>
  <c r="N18" i="5" s="1"/>
  <c r="M16" i="5"/>
  <c r="M14" i="5"/>
  <c r="M20" i="5"/>
  <c r="M21" i="5"/>
  <c r="N21" i="5" s="1"/>
  <c r="F5" i="1"/>
  <c r="E5" i="1"/>
  <c r="D5" i="1"/>
  <c r="C5" i="1"/>
  <c r="K10" i="1" s="1"/>
  <c r="K15" i="1" s="1"/>
  <c r="B5" i="1"/>
  <c r="M34" i="5" l="1"/>
  <c r="A10" i="3"/>
  <c r="A14" i="3"/>
  <c r="B14" i="3" s="1"/>
  <c r="A13" i="3"/>
  <c r="A11" i="3"/>
  <c r="A12" i="3"/>
  <c r="A44" i="3"/>
  <c r="A33" i="3"/>
  <c r="A37" i="3"/>
  <c r="A41" i="3"/>
  <c r="A21" i="3"/>
  <c r="G24" i="3" s="1"/>
  <c r="A26" i="3"/>
  <c r="A30" i="3"/>
  <c r="DG10" i="3"/>
  <c r="A31" i="3"/>
  <c r="A19" i="3"/>
  <c r="A28" i="3"/>
  <c r="A32" i="3"/>
  <c r="A36" i="3"/>
  <c r="A40" i="3"/>
  <c r="A25" i="3"/>
  <c r="A15" i="3"/>
  <c r="C15" i="3" s="1"/>
  <c r="DF10" i="3"/>
  <c r="A45" i="3"/>
  <c r="A34" i="3"/>
  <c r="A38" i="3"/>
  <c r="A18" i="3"/>
  <c r="I22" i="3" s="1"/>
  <c r="A23" i="3"/>
  <c r="A27" i="3"/>
  <c r="A17" i="3"/>
  <c r="DD10" i="3"/>
  <c r="DH10" i="3"/>
  <c r="A22" i="3"/>
  <c r="A42" i="3"/>
  <c r="A35" i="3"/>
  <c r="A39" i="3"/>
  <c r="A24" i="3"/>
  <c r="A16" i="3"/>
  <c r="I19" i="3" s="1"/>
  <c r="DE10" i="3"/>
  <c r="DI10" i="3"/>
  <c r="A43" i="3"/>
  <c r="A20" i="3"/>
  <c r="G23" i="3" s="1"/>
  <c r="A29" i="3"/>
  <c r="K12" i="1"/>
  <c r="K13" i="1"/>
  <c r="K14" i="1"/>
  <c r="K16" i="1"/>
  <c r="L16" i="1" s="1"/>
  <c r="C36" i="3" l="1"/>
  <c r="G36" i="3" s="1"/>
  <c r="C26" i="3"/>
  <c r="G26" i="3" s="1"/>
  <c r="G20" i="3"/>
  <c r="C30" i="3"/>
  <c r="G30" i="3" s="1"/>
  <c r="H18" i="3"/>
  <c r="I18" i="3" s="1"/>
  <c r="H17" i="3"/>
  <c r="H14" i="3"/>
  <c r="H16" i="3"/>
  <c r="H15" i="3"/>
  <c r="C38" i="3"/>
  <c r="G38" i="3" s="1"/>
  <c r="C27" i="3"/>
  <c r="G27" i="3" s="1"/>
  <c r="C32" i="3"/>
  <c r="G32" i="3" s="1"/>
  <c r="C28" i="3"/>
  <c r="G28" i="3" s="1"/>
  <c r="C29" i="3"/>
  <c r="G29" i="3" s="1"/>
  <c r="C34" i="3"/>
  <c r="G34" i="3" s="1"/>
  <c r="C44" i="3" l="1"/>
  <c r="C52" i="3"/>
  <c r="C47" i="3"/>
  <c r="D47" i="3" s="1"/>
  <c r="C46" i="3"/>
  <c r="D46" i="3" s="1"/>
  <c r="C49" i="3"/>
  <c r="D49" i="3" s="1"/>
  <c r="C48" i="3"/>
  <c r="D48" i="3" s="1"/>
  <c r="C51" i="3"/>
  <c r="D51" i="3" s="1"/>
  <c r="C50" i="3"/>
  <c r="D50" i="3" s="1"/>
  <c r="C45" i="3"/>
  <c r="D45" i="3" s="1"/>
  <c r="H26" i="3"/>
  <c r="I26" i="3" s="1"/>
  <c r="H27" i="3"/>
  <c r="I27" i="3" s="1"/>
  <c r="H29" i="3"/>
  <c r="I29" i="3" s="1"/>
  <c r="H34" i="3"/>
  <c r="I34" i="3" s="1"/>
  <c r="H30" i="3"/>
  <c r="I30" i="3" s="1"/>
  <c r="H38" i="3"/>
  <c r="I38" i="3" s="1"/>
  <c r="H28" i="3"/>
  <c r="I28" i="3" s="1"/>
  <c r="H32" i="3"/>
  <c r="I32" i="3" s="1"/>
  <c r="H36" i="3"/>
  <c r="I36" i="3" s="1"/>
  <c r="H20" i="3"/>
  <c r="H21" i="3"/>
  <c r="I21" i="3" s="1"/>
  <c r="D44" i="3" l="1"/>
  <c r="E44" i="3" s="1"/>
  <c r="G44" i="3" s="1"/>
  <c r="K44" i="3" s="1"/>
  <c r="D52" i="3"/>
  <c r="E52" i="3" s="1"/>
  <c r="G52" i="3" s="1"/>
  <c r="K52" i="3" s="1"/>
  <c r="E48" i="3"/>
  <c r="G48" i="3" s="1"/>
  <c r="K48" i="3" s="1"/>
  <c r="E50" i="3"/>
  <c r="G50" i="3" s="1"/>
  <c r="K50" i="3" s="1"/>
  <c r="E49" i="3"/>
  <c r="G49" i="3" s="1"/>
  <c r="K49" i="3" s="1"/>
  <c r="E45" i="3"/>
  <c r="G45" i="3" s="1"/>
  <c r="K45" i="3" s="1"/>
  <c r="E47" i="3"/>
  <c r="G47" i="3" s="1"/>
  <c r="K47" i="3" s="1"/>
  <c r="E51" i="3"/>
  <c r="G51" i="3" s="1"/>
  <c r="K51" i="3" s="1"/>
  <c r="E46" i="3"/>
  <c r="G46" i="3" s="1"/>
  <c r="K46" i="3" s="1"/>
</calcChain>
</file>

<file path=xl/sharedStrings.xml><?xml version="1.0" encoding="utf-8"?>
<sst xmlns="http://schemas.openxmlformats.org/spreadsheetml/2006/main" count="571" uniqueCount="232">
  <si>
    <t>Старт</t>
  </si>
  <si>
    <t>Поле управления</t>
  </si>
  <si>
    <t>Адресное поле</t>
  </si>
  <si>
    <t>Контрольная сумма</t>
  </si>
  <si>
    <t>Конец</t>
  </si>
  <si>
    <t>Резерв</t>
  </si>
  <si>
    <t>FCB - бит счета кадров 0; 1 - чередующиеся значения бита при последовательных передачах</t>
  </si>
  <si>
    <t>PRM     1 - От первичной станции к вторичной</t>
  </si>
  <si>
    <t>ГОСТ Р МЭК 870-5-2-95 п.4.3</t>
  </si>
  <si>
    <t>Длина</t>
  </si>
  <si>
    <t xml:space="preserve"> 0 - От вторичной станции к первичной</t>
  </si>
  <si>
    <t>Адрес станции</t>
  </si>
  <si>
    <t>Индификатор типа</t>
  </si>
  <si>
    <t>ГОСТ 60870-5-103 п.7.2.1</t>
  </si>
  <si>
    <t>Классификатор переменной структуры</t>
  </si>
  <si>
    <t>ГОСТ 60870-5-103 п.7.2.2</t>
  </si>
  <si>
    <t xml:space="preserve">   SQ = 0 Последовательность одинаковых элементов адресуется при помощи адреса объекта информации   SQ = 1 Адресуется каждый элемент </t>
  </si>
  <si>
    <t>Причина передачи</t>
  </si>
  <si>
    <t>ГОСТ 60870-5-103 п.7.2.3</t>
  </si>
  <si>
    <t xml:space="preserve">   2 - циклическая</t>
  </si>
  <si>
    <t xml:space="preserve">     Число элементов информации</t>
  </si>
  <si>
    <t>Адрес ASDU</t>
  </si>
  <si>
    <t>Тип функции (FUN)</t>
  </si>
  <si>
    <t>Номер информации (INF)</t>
  </si>
  <si>
    <t>Номинал</t>
  </si>
  <si>
    <t>К</t>
  </si>
  <si>
    <t>ГОСТ 60870-5-103 п.7.5.1</t>
  </si>
  <si>
    <t>ГОСТ 60870-5-103 п.7.5.2</t>
  </si>
  <si>
    <t>ГОСТ 60870-5-103 п.7.2.6.8</t>
  </si>
  <si>
    <t>По формуле MEA_value/8/4096</t>
  </si>
  <si>
    <t>BIN без sign</t>
  </si>
  <si>
    <t>Значение</t>
  </si>
  <si>
    <t>Значение по 103</t>
  </si>
  <si>
    <t>Взяты из</t>
  </si>
  <si>
    <t xml:space="preserve">верхней </t>
  </si>
  <si>
    <t>таблицы</t>
  </si>
  <si>
    <t>С учетом sign</t>
  </si>
  <si>
    <t>HEX без sign</t>
  </si>
  <si>
    <t>С учетом  sign</t>
  </si>
  <si>
    <t>Промежуточные значения для вычислений (разбор информации на байты)</t>
  </si>
  <si>
    <t xml:space="preserve">   Начиная слева 1ая цифра - sign; со 2ой по 13ую - данные; 14ая - RES не используется (всегда 0); 15ая - ER (0 -  правильное значение, 1 - неправильное значение); 16ая - OV (0 - нет переполнения; 1 - переполнение)</t>
  </si>
  <si>
    <t>Дискретные сигналы</t>
  </si>
  <si>
    <t xml:space="preserve">   SQ = 1 Адресуется каждый элемент  SQ = 0 Последовательность одинаковых элементов адресуется при помощи адреса объекта информации  </t>
  </si>
  <si>
    <t>Всегда 000000</t>
  </si>
  <si>
    <t xml:space="preserve">    1 - ОТКЛ    2 - ВКЛ  0 - не используется     3 - не используется</t>
  </si>
  <si>
    <t>ГОСТ 60870-5-103 п.7.2.6.5</t>
  </si>
  <si>
    <t>Миллисекунды</t>
  </si>
  <si>
    <t>IV      0 - действительно    1 - недействительно</t>
  </si>
  <si>
    <t>RES1 - резерв</t>
  </si>
  <si>
    <t>SU (Летнее время)     0 - стандартное время</t>
  </si>
  <si>
    <t>RES2 - резерв</t>
  </si>
  <si>
    <t xml:space="preserve">     Минуты</t>
  </si>
  <si>
    <t xml:space="preserve">    Часы</t>
  </si>
  <si>
    <t>Время</t>
  </si>
  <si>
    <t>ГОСТ 60870-5-103 п.7.2.6.28</t>
  </si>
  <si>
    <t>ГОСТ 60870-5-103 п.7.2.6.23</t>
  </si>
  <si>
    <t xml:space="preserve">PRM     1 - От первичной станции к вторичной     0 - От вторичной станции к первичной   </t>
  </si>
  <si>
    <t>FCB - бит счета кадров   0, 1 - чередующиеся значения бита при последовательных передачах</t>
  </si>
  <si>
    <r>
      <t xml:space="preserve">FCV - законность бита счета кадров. 1 - изменение бита FCB правильно    </t>
    </r>
    <r>
      <rPr>
        <sz val="11"/>
        <color rgb="FFFF0000"/>
        <rFont val="Calibri"/>
        <family val="2"/>
        <charset val="204"/>
        <scheme val="minor"/>
      </rPr>
      <t xml:space="preserve"> 0 </t>
    </r>
    <r>
      <rPr>
        <sz val="11"/>
        <color theme="1"/>
        <rFont val="Calibri"/>
        <family val="2"/>
        <charset val="204"/>
        <scheme val="minor"/>
      </rPr>
      <t>- изменение бита FCB неверно</t>
    </r>
  </si>
  <si>
    <t xml:space="preserve">       3 - Посылка/Подтверждение Пользовательские данные   8 -Ответ Пользовательские данные     9 - Ответ Отрицательная квитанция. Запрошенные данные отсутствуют</t>
  </si>
  <si>
    <t xml:space="preserve">    20 - общая команда      1 - сообщение с меткой времени     3 - измеряемые величины, набор типа 1     9  - измеряемые величины, набор типа 2   </t>
  </si>
  <si>
    <t xml:space="preserve">    20 - положительное подтверждение команды        9 - общий опрос    1 - спорадическая     2 - циклическая   </t>
  </si>
  <si>
    <t>Двухпозиционная команда (DCO)</t>
  </si>
  <si>
    <t>ГОСТ 60870-5-103 п.7.2.6.4</t>
  </si>
  <si>
    <t>Двухэлементная информация (DPI)</t>
  </si>
  <si>
    <t>Идентификатор возвращаемой информации (RII)</t>
  </si>
  <si>
    <t xml:space="preserve">   ГОСТ 60870-5-103 п.7.2.6.19</t>
  </si>
  <si>
    <t xml:space="preserve">   SIN        НОМЕР ОПРОСА ASDU, инициирующего GI, если причина передачи 9 (общий опрос)             ИДЕНТИФИКАТОР ВОЗВРАЩАЕМОЙ ИНФОРМАЦИИ командного сообщения, если причина передачи 20 или 21(положительное или отрицательное подтверждение команды)</t>
  </si>
  <si>
    <t xml:space="preserve">      3 - Посылка/Подтверждение Пользовательские данные     8 -Ответ Пользовательские данные     9 - Ответ Отрицательная квитанция. Запрошенные данные отсутствуют</t>
  </si>
  <si>
    <t>ГОСТ 60870-5-103 п.7.2.6.29</t>
  </si>
  <si>
    <t xml:space="preserve">   День недели</t>
  </si>
  <si>
    <t xml:space="preserve">   День месяца</t>
  </si>
  <si>
    <t xml:space="preserve">   Месяц</t>
  </si>
  <si>
    <t xml:space="preserve">    RES3 - резерв</t>
  </si>
  <si>
    <t xml:space="preserve">    RES4 - резерв</t>
  </si>
  <si>
    <t xml:space="preserve">  Год</t>
  </si>
  <si>
    <t>Общая команда</t>
  </si>
  <si>
    <t>Синхронизация времени</t>
  </si>
  <si>
    <t xml:space="preserve">PRM     1 - От первичной станции к вторичной     (0 - От вторичной станции к первичной) </t>
  </si>
  <si>
    <t>FCB - бит счета кадров   0, 1 - чередующиеся значения бита при последовательных передачах   (ACD - бит требования запросов кадров   0 - нет запроса на передачу данных класса 1; 1 - запрос на передачу данных класса 1)</t>
  </si>
  <si>
    <r>
      <t xml:space="preserve">FCV - законность бита счета кадров. 1 - изменение бита FCB правильно     0 - изменение бита FCB неверно    (DFC -   контроль потока данных. 0 - прием сообщений возможен  </t>
    </r>
    <r>
      <rPr>
        <sz val="11"/>
        <color rgb="FFFF0000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 xml:space="preserve">- прием сообщений </t>
    </r>
    <r>
      <rPr>
        <sz val="11"/>
        <color rgb="FFFF0000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>возможен из-за переполнеия буфера)</t>
    </r>
  </si>
  <si>
    <t xml:space="preserve">    Номер информации (INF)    0 - синхронизация времени</t>
  </si>
  <si>
    <t xml:space="preserve">    Тип функции (FUN) := GLB</t>
  </si>
  <si>
    <t>Показано FAN, SOFи время для одной осциллограммы(например, последней - в конце пакета). Если нужны другие, то вручную подставлять 10 байт Набора данных i</t>
  </si>
  <si>
    <t>Номер повреждения (FAN)</t>
  </si>
  <si>
    <t>Состояние повреждения (SOF)</t>
  </si>
  <si>
    <t>Не используется</t>
  </si>
  <si>
    <t>68 0D 0D 68 53 01 18 81 1F 01 FF 00 01 00 66 03 00 76 16</t>
  </si>
  <si>
    <t>68 0F 0F 68 73 01 06 81 08 01 FF 00 C4 DB 2F 07 34 01 14 21 16</t>
  </si>
  <si>
    <t xml:space="preserve">     RES  - резерв</t>
  </si>
  <si>
    <t xml:space="preserve">    OTEV  0 -  регистрация данных о нарушении, иницируемая запуском защиты    1 -  регистрация данных о нарушении, иницируемая другими событиями</t>
  </si>
  <si>
    <t>ГОСТ 60870-5-103 п.7.2.6.6</t>
  </si>
  <si>
    <t>ГОСТ 60870-5-103 п.7.2.6.24</t>
  </si>
  <si>
    <t xml:space="preserve">     TEST   0 - данные о нарушении регистрируемые в рабочем режиме                      1 - данные о нарушении, регистрируемые в тестовом режиме</t>
  </si>
  <si>
    <t xml:space="preserve">     TP       0 - регистрация повреждения без отключения                                                      1 - регистрация повреждения с отключением</t>
  </si>
  <si>
    <t xml:space="preserve">     TM      0 - данные о нарушении, ожидающие передачи                                                  1 - данные о нарушении, передаваемые в настоящий момент</t>
  </si>
  <si>
    <t>Сбор осциллограмм. Приказ передачи данных о нарушениях</t>
  </si>
  <si>
    <t xml:space="preserve">    Не используется</t>
  </si>
  <si>
    <t>ГОСТ 60870-5-103 п.7.2.6.26</t>
  </si>
  <si>
    <t>Тип приказа (TOO)</t>
  </si>
  <si>
    <t>Тип аварийных значений(TOV)</t>
  </si>
  <si>
    <t xml:space="preserve">   1 - мгновенные значения    0, 2 … 255 - не используются</t>
  </si>
  <si>
    <t>ГОСТ 60870-5-103 п.7.2.6.27</t>
  </si>
  <si>
    <t xml:space="preserve">    Номер повреждения</t>
  </si>
  <si>
    <t xml:space="preserve">   Номер повреждения</t>
  </si>
  <si>
    <t>Текущий канал (ACC)</t>
  </si>
  <si>
    <t xml:space="preserve">   0 - глобальный</t>
  </si>
  <si>
    <t xml:space="preserve">  31 - передача данных о неисправностях     8 - синхронизация времени    9 - общий опрос    1 - спорадическая     2 - циклическая    20 - положительное подтверждение команды    21 - отрицательное подтверждение команды</t>
  </si>
  <si>
    <t>Сбор осциллограмм. Готовность к передаче данных о нарушениях</t>
  </si>
  <si>
    <t xml:space="preserve">  26 - готовность к передаче данных о нарушениях   24 - приказ передачи данных о нарушениях      23 - список зарегестрированных нарушений      6 - синхронизация времени       1 - сообщение с меткой времени     3 - измеряемые величины, набор типа 1     9  - измеряемые величины, набор типа 2      20 - общая команда</t>
  </si>
  <si>
    <t xml:space="preserve">    ГОСТ 60870-5-103 п.7.2.6.6</t>
  </si>
  <si>
    <t xml:space="preserve">    ГОСТ 60870-5-103 п.7.2.6.1</t>
  </si>
  <si>
    <t xml:space="preserve">    ГОСТ 60870-5-103 п.7.2.6.12</t>
  </si>
  <si>
    <t>Номер повреждения в сети (NOF)</t>
  </si>
  <si>
    <t xml:space="preserve">    Номер повреждения в сети</t>
  </si>
  <si>
    <t>Число каналов (NOC)</t>
  </si>
  <si>
    <t xml:space="preserve">   Число аналоговых каналов набора передаваемых данных</t>
  </si>
  <si>
    <t xml:space="preserve">    ГОСТ 60870-5-103 п.7.2.6.10</t>
  </si>
  <si>
    <t>Число элементов информации в канале (NOE)</t>
  </si>
  <si>
    <t xml:space="preserve">Число элементов информации в канале </t>
  </si>
  <si>
    <t xml:space="preserve">    ГОСТ 60870-5-103 п.7.2.6.11</t>
  </si>
  <si>
    <t>Интервал между элементами информации (INT)</t>
  </si>
  <si>
    <t xml:space="preserve">    ГОСТ 60870-5-103 п.7.2.6.7</t>
  </si>
  <si>
    <t xml:space="preserve">  ГОСТ 60870-5-103 п.7.2.6.7</t>
  </si>
  <si>
    <t xml:space="preserve">  микросекунды   (Шаг дискретизации)</t>
  </si>
  <si>
    <t>Метка времени первого элемента информации</t>
  </si>
  <si>
    <t>Сбор осциллограмм. Список зарегистрированных нарушений</t>
  </si>
  <si>
    <t>68 0C 0C 68 08 02 1C 81 1F 02 FF 00 00 00 C3 00 8A 16</t>
  </si>
  <si>
    <t>Сбор осциллограмм. Готовность к передаче меток</t>
  </si>
  <si>
    <t xml:space="preserve">     8 -Ответ Пользовательские данные      3 - Посылка/Подтверждение Пользовательские данные      9 - Ответ Отрицательная квитанция. Запрошенные данные отсутствуют</t>
  </si>
  <si>
    <t xml:space="preserve">PRM     0 - От вторичной станции к первичной      (1 - От первичной станции к вторичной) </t>
  </si>
  <si>
    <t>ACD - бит требования запросов кадров   0 - нет запроса на передачу данных класса 1; 1 - запрос на передачу данных класса 1   (FCB - бит счета кадров   0, 1 - чередующиеся значения бита при последовательных передачах)</t>
  </si>
  <si>
    <t>DFC -   контроль потока данных. 0 - прием сообщений возможен  1 - прием сообщений невозможен из-за переполнения буфера    (FCV - законность бита счета кадров. 1 - изменение бита FCB правильно     0 - изменение бита FCB неверно)</t>
  </si>
  <si>
    <t xml:space="preserve">     Не используется</t>
  </si>
  <si>
    <t>68 09 09 68 28 01 08 81 0A 01 FF 00 00 BC 16</t>
  </si>
  <si>
    <t>PRM     1 - От первичной станции к вторичной    (0 - От вторичной станции к первичной)</t>
  </si>
  <si>
    <t>FCB - бит счета кадров (ACD - бит требования запросов кадров)</t>
  </si>
  <si>
    <t>FCV -   законность бита счета кадров (DFC -   контроль потока данных)</t>
  </si>
  <si>
    <t>Введите (или скопируйте) в рамку кадр с постоянной длиной</t>
  </si>
  <si>
    <t>Функциональный код</t>
  </si>
  <si>
    <t>Если нужна более подробная расшифровка переходи на соответствующую вкладку</t>
  </si>
  <si>
    <r>
      <t xml:space="preserve">FCV -   законность бита счета кадров   1 - изменение бита FCB правильно     </t>
    </r>
    <r>
      <rPr>
        <b/>
        <sz val="11"/>
        <color rgb="FFFF0000"/>
        <rFont val="Calibri"/>
        <family val="2"/>
        <charset val="204"/>
        <scheme val="minor"/>
      </rPr>
      <t>0 - изменение бита FCB неправильно</t>
    </r>
  </si>
  <si>
    <t>Введите (или скопируйте) в рамку кадр с переменной длиной</t>
  </si>
  <si>
    <t xml:space="preserve">Индификатор типа       ASDU  </t>
  </si>
  <si>
    <t>PRM    1 - От первичной станции к вторичной     (0 - От вторичной станции к первичной)</t>
  </si>
  <si>
    <t>Если нужна более подробная расшифровка переходи на соответствующую вкладку  ASDU</t>
  </si>
  <si>
    <t xml:space="preserve">        Функциональный код</t>
  </si>
  <si>
    <t>Введите (или скопируйте) в рамку запрос от первичной станции</t>
  </si>
  <si>
    <t xml:space="preserve">  28 - готовность к передаче меток   26 - готовность к передаче данных о нарушения       24 - приказ передачи данных о нарушениях      23 - список зарегестрированных нарушений      6 - синхронизация времени       1 - сообщение с меткой времени     3 - измеряемые величины, набор типа 1     9  - измеряемые величины, набор типа 2      20 - общая команда</t>
  </si>
  <si>
    <r>
      <t xml:space="preserve">Измеряемые величины типа 1 и 2. Число элементов информации - 9 </t>
    </r>
    <r>
      <rPr>
        <sz val="16"/>
        <color rgb="FFFF0000"/>
        <rFont val="Calibri"/>
        <family val="2"/>
        <charset val="204"/>
        <scheme val="minor"/>
      </rPr>
      <t>(Если элементов меньше, то можно вставить вместо недостающих 00 00)</t>
    </r>
  </si>
  <si>
    <t>!!!Не забудьте подставить ваши Номинал и К</t>
  </si>
  <si>
    <t>Общий опрос</t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</si>
  <si>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- общий опрос</t>
    </r>
  </si>
  <si>
    <r>
      <t xml:space="preserve">  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общий опрос      20 - положительное подтверждение команды    1 - спорадическая     2 - циклическая   </t>
    </r>
  </si>
  <si>
    <t>Тип функции (FUN)    :=GEN</t>
  </si>
  <si>
    <t>Номер опроса (SCN)</t>
  </si>
  <si>
    <t>Номер опроса (SCN)   0…255</t>
  </si>
  <si>
    <t>ГОСТ 60870-5-103 п.7.2.6.21</t>
  </si>
  <si>
    <t xml:space="preserve"> 1 - От первичной станции к вторичной</t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</si>
  <si>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</t>
    </r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</si>
  <si>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      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 первичной станции к вторичной</t>
    </r>
  </si>
  <si>
    <r>
      <t xml:space="preserve">ACD - бит требования запросов кадров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нет запроса на передачу данных класса 1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запрос на передачу данных класса 1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</si>
  <si>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-Ответ Пользовательские данные      </t>
    </r>
    <r>
      <rPr>
        <b/>
        <sz val="11"/>
        <color rgb="FFFF0000"/>
        <rFont val="Calibri"/>
        <family val="2"/>
        <charset val="204"/>
        <scheme val="minor"/>
      </rPr>
      <t xml:space="preserve"> 9 - Ответ Отрицательная квитанция. Запрошенные данные отсутствуют</t>
    </r>
  </si>
  <si>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измеряемые величины, набор типа 1  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 - измеряемые величины, набор типа 2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</si>
  <si>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циклическая</t>
    </r>
  </si>
  <si>
    <r>
      <t xml:space="preserve">ACD - бит требования запросов кадров    </t>
    </r>
    <r>
      <rPr>
        <b/>
        <sz val="11"/>
        <color theme="1"/>
        <rFont val="Calibri"/>
        <family val="2"/>
        <charset val="204"/>
        <scheme val="minor"/>
      </rPr>
      <t xml:space="preserve"> 0</t>
    </r>
    <r>
      <rPr>
        <sz val="11"/>
        <color theme="1"/>
        <rFont val="Calibri"/>
        <family val="2"/>
        <charset val="204"/>
        <scheme val="minor"/>
      </rPr>
      <t xml:space="preserve"> - нет запроса на передачу данных класса 1     </t>
    </r>
    <r>
      <rPr>
        <b/>
        <sz val="11"/>
        <color theme="1"/>
        <rFont val="Calibri"/>
        <family val="2"/>
        <charset val="204"/>
        <scheme val="minor"/>
      </rPr>
      <t xml:space="preserve"> 1</t>
    </r>
    <r>
      <rPr>
        <sz val="11"/>
        <color theme="1"/>
        <rFont val="Calibri"/>
        <family val="2"/>
        <charset val="204"/>
        <scheme val="minor"/>
      </rPr>
      <t xml:space="preserve"> - запрос на передачу данных класса 1</t>
    </r>
  </si>
  <si>
    <t>Введите (или скопируйте) в рамку ответ от вторичной станции</t>
  </si>
  <si>
    <r>
      <t xml:space="preserve">DFC -   контроль потока данных.    0 - прием сообщений возможен    </t>
    </r>
    <r>
      <rPr>
        <b/>
        <sz val="11"/>
        <color rgb="FFFF0000"/>
        <rFont val="Calibri"/>
        <family val="2"/>
        <charset val="204"/>
        <scheme val="minor"/>
      </rPr>
      <t xml:space="preserve"> 1 - прием сообщений невозможен из-за переполнения буфера</t>
    </r>
  </si>
  <si>
    <r>
      <t xml:space="preserve">DFC -   контроль потока данных.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прием сообщений возможен     </t>
    </r>
    <r>
      <rPr>
        <b/>
        <sz val="11"/>
        <color rgb="FFFF0000"/>
        <rFont val="Calibri"/>
        <family val="2"/>
        <charset val="204"/>
        <scheme val="minor"/>
      </rPr>
      <t>1 - прием сообщений невозможен из-за переполнения буфера</t>
    </r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</si>
  <si>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 первичной станции к вторичной</t>
    </r>
  </si>
  <si>
    <r>
      <t xml:space="preserve">ACD - бит требования запросов кадров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нет запроса на передачу данных класса 1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запрос на передачу данных класса 1</t>
    </r>
  </si>
  <si>
    <r>
      <t xml:space="preserve">DFC -   контроль потока данных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прием сообщений возможен    </t>
    </r>
    <r>
      <rPr>
        <b/>
        <sz val="11"/>
        <color rgb="FFFF0000"/>
        <rFont val="Calibri"/>
        <family val="2"/>
        <charset val="204"/>
        <scheme val="minor"/>
      </rPr>
      <t>1 - прием сообщений невозможен из-за переполнеия буфера</t>
    </r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</si>
  <si>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сообщение с меткой времени 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</si>
  <si>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-Ответ Пользовательские данные    </t>
    </r>
    <r>
      <rPr>
        <b/>
        <sz val="11"/>
        <color theme="1"/>
        <rFont val="Calibri"/>
        <family val="2"/>
        <charset val="204"/>
        <scheme val="minor"/>
      </rPr>
      <t xml:space="preserve"> 9</t>
    </r>
    <r>
      <rPr>
        <sz val="11"/>
        <color theme="1"/>
        <rFont val="Calibri"/>
        <family val="2"/>
        <charset val="204"/>
        <scheme val="minor"/>
      </rPr>
      <t xml:space="preserve"> - Ответ Отрицательная квитанция. Запрошенные данные отсутствуют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</si>
  <si>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общий опрос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спорадическая   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циклическая    </t>
    </r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</si>
  <si>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ОТКЛ  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ВКЛ   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не используется  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не используется</t>
    </r>
  </si>
  <si>
    <r>
      <t xml:space="preserve">IV 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действительно   </t>
    </r>
    <r>
      <rPr>
        <b/>
        <sz val="11"/>
        <color rgb="FFFF0000"/>
        <rFont val="Calibri"/>
        <family val="2"/>
        <charset val="204"/>
        <scheme val="minor"/>
      </rPr>
      <t xml:space="preserve"> 1 - недействительно</t>
    </r>
  </si>
  <si>
    <t>Окончание общего опроса</t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</si>
  <si>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окончание общего опроса</t>
    </r>
  </si>
  <si>
    <r>
      <t xml:space="preserve">     </t>
    </r>
    <r>
      <rPr>
        <b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- завершение общего опроса      </t>
    </r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</si>
  <si>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 первичной станции к вторичной     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</si>
  <si>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r>
      <t xml:space="preserve">FCV - законность бита счета кадров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изменение бита FCB правильно   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0 - изменение бита FCB неверно</t>
    </r>
  </si>
  <si>
    <r>
      <t xml:space="preserve">    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Посылка/Подтверждение Пользовательские данные  </t>
    </r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</si>
  <si>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   </t>
    </r>
  </si>
  <si>
    <r>
      <t xml:space="preserve">  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ОТВЕТ Пользовательские данные </t>
    </r>
  </si>
  <si>
    <t xml:space="preserve">FCB - бит счета кадров   0, 1 - чередующиеся значения бита при последовательных передачах   </t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</si>
  <si>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 первичной станции к вторичной   </t>
    </r>
  </si>
  <si>
    <r>
      <t xml:space="preserve">FCV - законность бита счета кадров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изменение бита FCB правильно     </t>
    </r>
    <r>
      <rPr>
        <b/>
        <sz val="11"/>
        <color rgb="FFFF0000"/>
        <rFont val="Calibri"/>
        <family val="2"/>
        <charset val="204"/>
        <scheme val="minor"/>
      </rPr>
      <t>0 - изменение бита FCB неверно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</si>
  <si>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Посылка/Подтверждение Пользовательские данные  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</si>
  <si>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24</t>
    </r>
    <r>
      <rPr>
        <sz val="11"/>
        <color theme="1"/>
        <rFont val="Calibri"/>
        <family val="2"/>
        <charset val="204"/>
        <scheme val="minor"/>
      </rPr>
      <t xml:space="preserve"> - приказ передачи данных о нарушениях      </t>
    </r>
  </si>
  <si>
    <r>
      <t xml:space="preserve">  </t>
    </r>
    <r>
      <rPr>
        <b/>
        <sz val="11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 xml:space="preserve"> - передача данных о неисправностях    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</si>
  <si>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выбор повреждения  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запрос данных о нарушениях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запрос канала    </t>
    </r>
    <r>
      <rPr>
        <b/>
        <sz val="11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 xml:space="preserve"> - запрос меток    </t>
    </r>
    <r>
      <rPr>
        <b/>
        <sz val="11"/>
        <color theme="1"/>
        <rFont val="Calibri"/>
        <family val="2"/>
        <charset val="204"/>
        <scheme val="minor"/>
      </rPr>
      <t>24</t>
    </r>
    <r>
      <rPr>
        <sz val="11"/>
        <color theme="1"/>
        <rFont val="Calibri"/>
        <family val="2"/>
        <charset val="204"/>
        <scheme val="minor"/>
      </rPr>
      <t xml:space="preserve"> - запрос списка зарегистрированных нарушений</t>
    </r>
  </si>
  <si>
    <t xml:space="preserve">   1 - мгновенные значения    0, 2 … 255 - не используются (для TOO = 24 - несуществено)</t>
  </si>
  <si>
    <r>
      <t xml:space="preserve">PRM   </t>
    </r>
    <r>
      <rPr>
        <b/>
        <sz val="11"/>
        <color theme="1"/>
        <rFont val="Calibri"/>
        <family val="2"/>
        <charset val="204"/>
        <scheme val="minor"/>
      </rPr>
      <t xml:space="preserve"> 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</t>
    </r>
  </si>
  <si>
    <r>
      <t xml:space="preserve">ACD - бит требования запросов кадров  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нет запроса на передачу данных класса 1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запрос на передачу данных класса 1</t>
    </r>
  </si>
  <si>
    <r>
      <t xml:space="preserve">DFC -   контроль потока данных     </t>
    </r>
    <r>
      <rPr>
        <b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 xml:space="preserve">- прием сообщений возможен      </t>
    </r>
    <r>
      <rPr>
        <b/>
        <sz val="11"/>
        <color rgb="FFFF0000"/>
        <rFont val="Calibri"/>
        <family val="2"/>
        <charset val="204"/>
        <scheme val="minor"/>
      </rPr>
      <t>1 - прием сообщений невозможен из-за переполнеия буфера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</si>
  <si>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-Ответ Пользовательские данные  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Ответ Отрицательная квитанция. Запрошенные данные отсутствуют</t>
    </r>
  </si>
  <si>
    <r>
      <t xml:space="preserve">  </t>
    </r>
    <r>
      <rPr>
        <b/>
        <sz val="11"/>
        <color theme="1"/>
        <rFont val="Calibri"/>
        <family val="2"/>
        <charset val="204"/>
        <scheme val="minor"/>
      </rPr>
      <t>23</t>
    </r>
    <r>
      <rPr>
        <sz val="11"/>
        <color theme="1"/>
        <rFont val="Calibri"/>
        <family val="2"/>
        <charset val="204"/>
        <scheme val="minor"/>
      </rPr>
      <t xml:space="preserve"> - список зарегистрированных нарушений   </t>
    </r>
  </si>
  <si>
    <r>
      <t xml:space="preserve">  </t>
    </r>
    <r>
      <rPr>
        <b/>
        <sz val="11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 xml:space="preserve"> - передача данных о неисправностях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</si>
  <si>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 xml:space="preserve">6 </t>
    </r>
    <r>
      <rPr>
        <sz val="11"/>
        <color theme="1"/>
        <rFont val="Calibri"/>
        <family val="2"/>
        <charset val="204"/>
        <scheme val="minor"/>
      </rPr>
      <t>- синхронизация времени</t>
    </r>
  </si>
  <si>
    <r>
      <t xml:space="preserve">PRM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От первичной станции к вторичной     (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От вторичной станции к первичной) </t>
    </r>
  </si>
  <si>
    <r>
      <t xml:space="preserve">FCB - бит счета кадров   0, 1 - чередующиеся значения бита при последовательных передачах   (ACD - бит требования запросов кадров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нет запроса на передачу данных класса 1  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запрос на передачу данных класса 1)</t>
    </r>
  </si>
  <si>
    <r>
      <t xml:space="preserve">FCV - законность бита счета кадров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изменение бита FCB правильно    </t>
    </r>
    <r>
      <rPr>
        <b/>
        <sz val="11"/>
        <color theme="1"/>
        <rFont val="Calibri"/>
        <family val="2"/>
        <charset val="204"/>
        <scheme val="minor"/>
      </rPr>
      <t xml:space="preserve"> 0</t>
    </r>
    <r>
      <rPr>
        <sz val="11"/>
        <color theme="1"/>
        <rFont val="Calibri"/>
        <family val="2"/>
        <charset val="204"/>
        <scheme val="minor"/>
      </rPr>
      <t xml:space="preserve"> - изменение бита FCB неверно    (DFC -   контроль потока данных   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прием сообщений возможен    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 xml:space="preserve"> - прием сообщений невозможен из-за переполнеия буфера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</si>
  <si>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   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Посылка/Подтверждение Пользовательские данные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-Ответ Пользовательские данные  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Ответ Отрицательная квитанция. Запрошенные данные отсутствуют</t>
    </r>
  </si>
  <si>
    <r>
      <t xml:space="preserve">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синхронизация времени     </t>
    </r>
  </si>
  <si>
    <t xml:space="preserve"> Примечание.  При PRM = 1 бит IV несущественен</t>
  </si>
  <si>
    <r>
      <rPr>
        <b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 xml:space="preserve">- ПОДТВЕРЖДЕНИЕ Положительная квитанция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ПОДТВЕРЖДЕНИЕ Отрицательная квитанция (сообщение не принято, линия занята)                     </t>
    </r>
    <r>
      <rPr>
        <b/>
        <sz val="11"/>
        <color theme="1"/>
        <rFont val="Calibri"/>
        <family val="2"/>
        <charset val="204"/>
        <scheme val="minor"/>
      </rPr>
      <t xml:space="preserve"> 9 </t>
    </r>
    <r>
      <rPr>
        <sz val="11"/>
        <color theme="1"/>
        <rFont val="Calibri"/>
        <family val="2"/>
        <charset val="204"/>
        <scheme val="minor"/>
      </rPr>
      <t xml:space="preserve">- ОТВЕТ Отрицательная квитанция. Запрошенные данные отсутствуют                            </t>
    </r>
    <r>
      <rPr>
        <b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 xml:space="preserve"> - ОТВЕТ Состояние канала связи или запрос доступа</t>
    </r>
  </si>
  <si>
    <r>
      <rPr>
        <b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 синхронизация времени    </t>
    </r>
    <r>
      <rPr>
        <b/>
        <sz val="11"/>
        <color theme="1"/>
        <rFont val="Calibri"/>
        <family val="2"/>
        <charset val="204"/>
        <scheme val="minor"/>
      </rPr>
      <t xml:space="preserve">7 </t>
    </r>
    <r>
      <rPr>
        <sz val="11"/>
        <color theme="1"/>
        <rFont val="Calibri"/>
        <family val="2"/>
        <charset val="204"/>
        <scheme val="minor"/>
      </rPr>
      <t xml:space="preserve">- общий опрос    </t>
    </r>
    <r>
      <rPr>
        <b/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 xml:space="preserve"> - общая команда    </t>
    </r>
    <r>
      <rPr>
        <b/>
        <sz val="11"/>
        <color theme="1"/>
        <rFont val="Calibri"/>
        <family val="2"/>
        <charset val="204"/>
        <scheme val="minor"/>
      </rPr>
      <t>24</t>
    </r>
    <r>
      <rPr>
        <sz val="11"/>
        <color theme="1"/>
        <rFont val="Calibri"/>
        <family val="2"/>
        <charset val="204"/>
        <scheme val="minor"/>
      </rPr>
      <t xml:space="preserve"> - приказ передачи данных о нарушениях    </t>
    </r>
    <r>
      <rPr>
        <b/>
        <sz val="11"/>
        <color theme="1"/>
        <rFont val="Calibri"/>
        <family val="2"/>
        <charset val="204"/>
        <scheme val="minor"/>
      </rPr>
      <t>25</t>
    </r>
    <r>
      <rPr>
        <sz val="11"/>
        <color theme="1"/>
        <rFont val="Calibri"/>
        <family val="2"/>
        <charset val="204"/>
        <scheme val="minor"/>
      </rPr>
      <t xml:space="preserve"> - подтверждение передачи данных о нарушениях                             (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сообщение с меткой времени     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измеряемые величины, набор типа 1       </t>
    </r>
    <r>
      <rPr>
        <b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- сообщение идентификации        </t>
    </r>
    <r>
      <rPr>
        <b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 синхронизация времени       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завершение общего опроса     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 - измеряемые величины, набор типа 2            </t>
    </r>
    <r>
      <rPr>
        <b/>
        <sz val="11"/>
        <color theme="1"/>
        <rFont val="Calibri"/>
        <family val="2"/>
        <charset val="204"/>
        <scheme val="minor"/>
      </rPr>
      <t>23</t>
    </r>
    <r>
      <rPr>
        <sz val="11"/>
        <color theme="1"/>
        <rFont val="Calibri"/>
        <family val="2"/>
        <charset val="204"/>
        <scheme val="minor"/>
      </rPr>
      <t xml:space="preserve">- список зарегистрированных нарушений        </t>
    </r>
    <r>
      <rPr>
        <b/>
        <sz val="11"/>
        <color theme="1"/>
        <rFont val="Calibri"/>
        <family val="2"/>
        <charset val="204"/>
        <scheme val="minor"/>
      </rPr>
      <t>26</t>
    </r>
    <r>
      <rPr>
        <sz val="11"/>
        <color theme="1"/>
        <rFont val="Calibri"/>
        <family val="2"/>
        <charset val="204"/>
        <scheme val="minor"/>
      </rPr>
      <t xml:space="preserve"> - готовность к передаче данных о нарушения        </t>
    </r>
    <r>
      <rPr>
        <b/>
        <sz val="11"/>
        <color theme="1"/>
        <rFont val="Calibri"/>
        <family val="2"/>
        <charset val="204"/>
        <scheme val="minor"/>
      </rPr>
      <t>27</t>
    </r>
    <r>
      <rPr>
        <sz val="11"/>
        <color theme="1"/>
        <rFont val="Calibri"/>
        <family val="2"/>
        <charset val="204"/>
        <scheme val="minor"/>
      </rPr>
      <t xml:space="preserve"> - готовность к передаче данных канала       </t>
    </r>
    <r>
      <rPr>
        <b/>
        <sz val="11"/>
        <color theme="1"/>
        <rFont val="Calibri"/>
        <family val="2"/>
        <charset val="204"/>
        <scheme val="minor"/>
      </rPr>
      <t>28</t>
    </r>
    <r>
      <rPr>
        <sz val="11"/>
        <color theme="1"/>
        <rFont val="Calibri"/>
        <family val="2"/>
        <charset val="204"/>
        <scheme val="minor"/>
      </rPr>
      <t xml:space="preserve"> - готовность к передаче меток       </t>
    </r>
    <r>
      <rPr>
        <b/>
        <sz val="11"/>
        <color theme="1"/>
        <rFont val="Calibri"/>
        <family val="2"/>
        <charset val="204"/>
        <scheme val="minor"/>
      </rPr>
      <t xml:space="preserve">29 </t>
    </r>
    <r>
      <rPr>
        <sz val="11"/>
        <color theme="1"/>
        <rFont val="Calibri"/>
        <family val="2"/>
        <charset val="204"/>
        <scheme val="minor"/>
      </rPr>
      <t xml:space="preserve">- передача меток   </t>
    </r>
    <r>
      <rPr>
        <b/>
        <sz val="11"/>
        <color theme="1"/>
        <rFont val="Calibri"/>
        <family val="2"/>
        <charset val="204"/>
        <scheme val="minor"/>
      </rPr>
      <t>30</t>
    </r>
    <r>
      <rPr>
        <sz val="11"/>
        <color theme="1"/>
        <rFont val="Calibri"/>
        <family val="2"/>
        <charset val="204"/>
        <scheme val="minor"/>
      </rPr>
      <t xml:space="preserve"> - передача аврийных значений  </t>
    </r>
    <r>
      <rPr>
        <b/>
        <sz val="11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 xml:space="preserve"> - завершение передачи)  </t>
    </r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</si>
  <si>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 xml:space="preserve">5 </t>
    </r>
    <r>
      <rPr>
        <sz val="11"/>
        <color theme="1"/>
        <rFont val="Calibri"/>
        <family val="2"/>
        <charset val="204"/>
        <scheme val="minor"/>
      </rPr>
      <t>- сообщение идентификации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</si>
  <si>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сброс бита счета кадров (FCB)    </t>
    </r>
    <r>
      <rPr>
        <b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- сброс подсистемы связи (CU)     </t>
    </r>
    <r>
      <rPr>
        <b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- старт/рестарт    </t>
    </r>
  </si>
  <si>
    <t>Уровень совместимости (COL)</t>
  </si>
  <si>
    <t>Символы ASCII</t>
  </si>
  <si>
    <t>Сообщение идентификации</t>
  </si>
  <si>
    <t>Символы ASCII используются для наименования производителя.</t>
  </si>
  <si>
    <t>Расшифровать можно в конвертере Hex to ASCII. Например: https://www.rapidtables.com/convert/number/hex-to-ascii.html</t>
  </si>
  <si>
    <t>Примеры расшифровок:  54 4F 50 33 30 30 20 4C     -    TOP300 L                  54 4F 50 33 30 30 54 73   -   TOP300Ts</t>
  </si>
  <si>
    <t>Последние четыре байта предназначены для свободного использования производителем.</t>
  </si>
  <si>
    <t>54 4F 50 20 32 30 30 2D 4C 30 32 00   -   TOP 200-L02            54 4F 50 31 30 30 2D 4F 43 33 31 20     -    TOP100-OC31</t>
  </si>
  <si>
    <r>
      <t xml:space="preserve">  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без использования групповых услуг    </t>
    </r>
    <r>
      <rPr>
        <b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с использованием групповых услуг</t>
    </r>
  </si>
  <si>
    <r>
      <rPr>
        <b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 xml:space="preserve">- сброс удаленного канала          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сброс процесса пользователя  </t>
    </r>
    <r>
      <rPr>
        <b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запрос о состоянии канала      </t>
    </r>
    <r>
      <rPr>
        <b/>
        <sz val="11"/>
        <color theme="1"/>
        <rFont val="Calibri"/>
        <family val="2"/>
        <charset val="204"/>
        <scheme val="minor"/>
      </rPr>
      <t xml:space="preserve">10 </t>
    </r>
    <r>
      <rPr>
        <sz val="11"/>
        <color theme="1"/>
        <rFont val="Calibri"/>
        <family val="2"/>
        <charset val="204"/>
        <scheme val="minor"/>
      </rPr>
      <t xml:space="preserve">- Запрос данных класса 1          </t>
    </r>
    <r>
      <rPr>
        <b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 xml:space="preserve"> - Запрос данных класса 2</t>
    </r>
  </si>
  <si>
    <t>10 7B 13 8E 16</t>
  </si>
  <si>
    <t>56 30 38 35 5F 32 30 35 45 4B 52 41    -    V085_205EKRA           56 30 36 33 5F 32 30 30 45 4B 52 41   -   V063_200EKRA</t>
  </si>
  <si>
    <t>68 15 15 68 28 13 05 81 05 13 00 04 03 56 30 36 33 5F 32 30 30 45 4B 52 41 E3 16</t>
  </si>
  <si>
    <t>10 09 13 1C 16</t>
  </si>
  <si>
    <t>68 0F 0F 68 73 13 06 81 08 13 FF 00 A1 14 1A 0A 8D 02 14 A3 16</t>
  </si>
  <si>
    <t>68 09 09 68 73 13 07 81 09 13 FF 00 00 29 16</t>
  </si>
  <si>
    <t>68 0E 0E 68 28 01 01 81 01 01 0C 18 02 40 54 27 08 00 96 16</t>
  </si>
  <si>
    <t>68 18 18 68 28 01 09 08 02 01 A0 94 F0 00 00 02 10 03 00 00 00 00 00 00 00 00 00 00 76 16</t>
  </si>
  <si>
    <t>68 3A 3A 68 28 01 17 05 1F 01 0A 00 34 05 01 A7 87 28 08 18 03 14 93 16</t>
  </si>
  <si>
    <t>68 0D 0D 68 53 01 18 81 1F 01 FF 00 01 00 30 05 00 42 16</t>
  </si>
  <si>
    <t>68 17 17 68 08 01 1A 81 1F 01 0A 00 00 01 30 05 30 05 04 40 01 E2 04 9C 6C 23 08 97 16</t>
  </si>
  <si>
    <t>68 0D 0D 68 73 01 19 81 1F 01 FF 00 42 01 32 05 01 A8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</si>
</sst>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"/>
    <numFmt numFmtId="165" formatCode="00000000"/>
    <numFmt numFmtId="166" formatCode="000000000000000"/>
    <numFmt numFmtId="167" formatCode="0.000000000000"/>
    <numFmt numFmtId="168" formatCode="0000000000000000"/>
    <numFmt numFmtId="169" formatCode="000000"/>
    <numFmt numFmtId="170" formatCode="00000"/>
    <numFmt numFmtId="171" formatCode="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2D2D2D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9">
    <xf numFmtId="0" fontId="0" fillId="0" borderId="0" xfId="0"/>
    <xf numFmtId="164" fontId="0" fillId="0" borderId="0" xfId="0" applyNumberFormat="1"/>
    <xf numFmtId="164" fontId="0" fillId="2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164" fontId="0" fillId="3" borderId="2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/>
    <xf numFmtId="164" fontId="0" fillId="4" borderId="2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164" fontId="0" fillId="5" borderId="2" xfId="0" applyNumberFormat="1" applyFill="1" applyBorder="1" applyAlignment="1">
      <alignment horizontal="center"/>
    </xf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/>
    <xf numFmtId="49" fontId="0" fillId="0" borderId="4" xfId="0" applyNumberFormat="1" applyBorder="1" applyAlignment="1">
      <alignment wrapText="1"/>
    </xf>
    <xf numFmtId="0" fontId="0" fillId="3" borderId="2" xfId="0" applyFill="1" applyBorder="1"/>
    <xf numFmtId="49" fontId="0" fillId="0" borderId="6" xfId="0" applyNumberFormat="1" applyBorder="1" applyAlignment="1">
      <alignment wrapText="1"/>
    </xf>
    <xf numFmtId="0" fontId="0" fillId="0" borderId="0" xfId="0" applyBorder="1"/>
    <xf numFmtId="0" fontId="0" fillId="3" borderId="0" xfId="0" applyFill="1"/>
    <xf numFmtId="165" fontId="0" fillId="3" borderId="8" xfId="0" applyNumberFormat="1" applyFill="1" applyBorder="1"/>
    <xf numFmtId="165" fontId="0" fillId="3" borderId="3" xfId="0" applyNumberFormat="1" applyFill="1" applyBorder="1"/>
    <xf numFmtId="0" fontId="0" fillId="5" borderId="8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1" xfId="0" applyFill="1" applyBorder="1"/>
    <xf numFmtId="0" fontId="0" fillId="5" borderId="10" xfId="0" applyFill="1" applyBorder="1"/>
    <xf numFmtId="0" fontId="0" fillId="2" borderId="0" xfId="0" applyFill="1"/>
    <xf numFmtId="0" fontId="0" fillId="4" borderId="9" xfId="0" applyFill="1" applyBorder="1"/>
    <xf numFmtId="0" fontId="0" fillId="4" borderId="6" xfId="0" applyFill="1" applyBorder="1"/>
    <xf numFmtId="0" fontId="0" fillId="2" borderId="8" xfId="0" applyFill="1" applyBorder="1"/>
    <xf numFmtId="1" fontId="0" fillId="0" borderId="0" xfId="0" applyNumberFormat="1"/>
    <xf numFmtId="0" fontId="0" fillId="2" borderId="9" xfId="0" applyFill="1" applyBorder="1"/>
    <xf numFmtId="0" fontId="0" fillId="3" borderId="6" xfId="0" applyFill="1" applyBorder="1"/>
    <xf numFmtId="49" fontId="0" fillId="3" borderId="2" xfId="0" applyNumberFormat="1" applyFill="1" applyBorder="1" applyAlignme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0" fontId="0" fillId="8" borderId="0" xfId="0" applyFill="1"/>
    <xf numFmtId="0" fontId="0" fillId="10" borderId="9" xfId="0" applyFill="1" applyBorder="1"/>
    <xf numFmtId="0" fontId="0" fillId="10" borderId="6" xfId="0" applyFill="1" applyBorder="1"/>
    <xf numFmtId="0" fontId="0" fillId="10" borderId="13" xfId="0" applyFill="1" applyBorder="1"/>
    <xf numFmtId="0" fontId="0" fillId="10" borderId="0" xfId="0" applyFill="1" applyBorder="1"/>
    <xf numFmtId="0" fontId="0" fillId="10" borderId="12" xfId="0" applyFill="1" applyBorder="1"/>
    <xf numFmtId="0" fontId="0" fillId="10" borderId="14" xfId="0" applyFill="1" applyBorder="1"/>
    <xf numFmtId="0" fontId="0" fillId="10" borderId="10" xfId="0" applyFill="1" applyBorder="1"/>
    <xf numFmtId="0" fontId="0" fillId="11" borderId="9" xfId="0" applyFill="1" applyBorder="1"/>
    <xf numFmtId="0" fontId="0" fillId="11" borderId="6" xfId="0" applyFill="1" applyBorder="1"/>
    <xf numFmtId="0" fontId="0" fillId="11" borderId="13" xfId="0" applyFill="1" applyBorder="1"/>
    <xf numFmtId="167" fontId="0" fillId="11" borderId="9" xfId="0" applyNumberFormat="1" applyFill="1" applyBorder="1"/>
    <xf numFmtId="0" fontId="0" fillId="11" borderId="15" xfId="0" applyFill="1" applyBorder="1"/>
    <xf numFmtId="167" fontId="0" fillId="11" borderId="0" xfId="0" applyNumberFormat="1" applyFill="1" applyBorder="1"/>
    <xf numFmtId="0" fontId="0" fillId="11" borderId="0" xfId="0" applyFill="1" applyBorder="1"/>
    <xf numFmtId="0" fontId="0" fillId="11" borderId="12" xfId="0" applyFill="1" applyBorder="1"/>
    <xf numFmtId="0" fontId="0" fillId="11" borderId="14" xfId="0" applyFill="1" applyBorder="1"/>
    <xf numFmtId="167" fontId="0" fillId="11" borderId="11" xfId="0" applyNumberFormat="1" applyFill="1" applyBorder="1"/>
    <xf numFmtId="0" fontId="0" fillId="11" borderId="11" xfId="0" applyFill="1" applyBorder="1"/>
    <xf numFmtId="0" fontId="0" fillId="11" borderId="10" xfId="0" applyFill="1" applyBorder="1"/>
    <xf numFmtId="166" fontId="0" fillId="11" borderId="8" xfId="0" applyNumberFormat="1" applyFill="1" applyBorder="1"/>
    <xf numFmtId="0" fontId="0" fillId="11" borderId="3" xfId="0" applyFill="1" applyBorder="1"/>
    <xf numFmtId="0" fontId="0" fillId="11" borderId="18" xfId="0" applyFill="1" applyBorder="1"/>
    <xf numFmtId="0" fontId="0" fillId="11" borderId="18" xfId="0" applyFill="1" applyBorder="1" applyAlignment="1">
      <alignment horizontal="center"/>
    </xf>
    <xf numFmtId="0" fontId="0" fillId="11" borderId="19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167" fontId="0" fillId="11" borderId="19" xfId="0" applyNumberFormat="1" applyFill="1" applyBorder="1"/>
    <xf numFmtId="167" fontId="0" fillId="11" borderId="27" xfId="0" applyNumberFormat="1" applyFill="1" applyBorder="1"/>
    <xf numFmtId="167" fontId="0" fillId="11" borderId="28" xfId="0" applyNumberFormat="1" applyFill="1" applyBorder="1"/>
    <xf numFmtId="3" fontId="0" fillId="0" borderId="0" xfId="0" applyNumberFormat="1"/>
    <xf numFmtId="167" fontId="0" fillId="6" borderId="31" xfId="0" applyNumberFormat="1" applyFill="1" applyBorder="1"/>
    <xf numFmtId="167" fontId="0" fillId="6" borderId="16" xfId="0" applyNumberFormat="1" applyFill="1" applyBorder="1"/>
    <xf numFmtId="0" fontId="0" fillId="0" borderId="12" xfId="0" applyBorder="1"/>
    <xf numFmtId="167" fontId="0" fillId="6" borderId="17" xfId="0" applyNumberForma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0" borderId="5" xfId="0" applyBorder="1"/>
    <xf numFmtId="168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5" borderId="0" xfId="0" applyFill="1" applyBorder="1"/>
    <xf numFmtId="0" fontId="0" fillId="2" borderId="0" xfId="0" applyFill="1" applyBorder="1"/>
    <xf numFmtId="0" fontId="0" fillId="2" borderId="12" xfId="0" applyFill="1" applyBorder="1"/>
    <xf numFmtId="166" fontId="0" fillId="0" borderId="0" xfId="0" applyNumberFormat="1" applyFill="1"/>
    <xf numFmtId="1" fontId="0" fillId="0" borderId="0" xfId="0" applyNumberFormat="1" applyFill="1"/>
    <xf numFmtId="167" fontId="0" fillId="0" borderId="16" xfId="0" applyNumberFormat="1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0" fillId="6" borderId="36" xfId="0" applyFill="1" applyBorder="1"/>
    <xf numFmtId="0" fontId="0" fillId="6" borderId="37" xfId="0" applyFill="1" applyBorder="1"/>
    <xf numFmtId="0" fontId="0" fillId="0" borderId="0" xfId="0" applyFill="1" applyBorder="1" applyAlignment="1">
      <alignment horizontal="left"/>
    </xf>
    <xf numFmtId="0" fontId="0" fillId="2" borderId="13" xfId="0" applyFill="1" applyBorder="1"/>
    <xf numFmtId="0" fontId="0" fillId="10" borderId="8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2" borderId="5" xfId="0" applyFill="1" applyBorder="1"/>
    <xf numFmtId="0" fontId="0" fillId="2" borderId="6" xfId="0" applyFill="1" applyBorder="1"/>
    <xf numFmtId="169" fontId="0" fillId="10" borderId="1" xfId="0" applyNumberFormat="1" applyFill="1" applyBorder="1"/>
    <xf numFmtId="0" fontId="0" fillId="10" borderId="9" xfId="0" applyFill="1" applyBorder="1" applyAlignment="1">
      <alignment horizontal="left"/>
    </xf>
    <xf numFmtId="0" fontId="0" fillId="3" borderId="0" xfId="0" applyFill="1" applyBorder="1"/>
    <xf numFmtId="0" fontId="0" fillId="1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10" borderId="2" xfId="0" applyFill="1" applyBorder="1"/>
    <xf numFmtId="0" fontId="0" fillId="3" borderId="8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" xfId="0" applyFill="1" applyBorder="1"/>
    <xf numFmtId="0" fontId="0" fillId="13" borderId="5" xfId="0" applyFill="1" applyBorder="1"/>
    <xf numFmtId="166" fontId="0" fillId="7" borderId="3" xfId="0" applyNumberFormat="1" applyFill="1" applyBorder="1"/>
    <xf numFmtId="1" fontId="0" fillId="7" borderId="3" xfId="0" applyNumberFormat="1" applyFill="1" applyBorder="1"/>
    <xf numFmtId="167" fontId="0" fillId="7" borderId="3" xfId="0" applyNumberFormat="1" applyFill="1" applyBorder="1"/>
    <xf numFmtId="167" fontId="0" fillId="7" borderId="4" xfId="0" applyNumberFormat="1" applyFill="1" applyBorder="1"/>
    <xf numFmtId="170" fontId="0" fillId="3" borderId="9" xfId="0" applyNumberFormat="1" applyFill="1" applyBorder="1"/>
    <xf numFmtId="0" fontId="0" fillId="12" borderId="8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4" xfId="0" applyFill="1" applyBorder="1"/>
    <xf numFmtId="0" fontId="0" fillId="7" borderId="12" xfId="0" applyFill="1" applyBorder="1"/>
    <xf numFmtId="0" fontId="0" fillId="13" borderId="2" xfId="0" applyFill="1" applyBorder="1"/>
    <xf numFmtId="0" fontId="0" fillId="13" borderId="1" xfId="0" applyFill="1" applyBorder="1"/>
    <xf numFmtId="0" fontId="0" fillId="13" borderId="7" xfId="0" applyFill="1" applyBorder="1"/>
    <xf numFmtId="0" fontId="0" fillId="13" borderId="3" xfId="0" applyFill="1" applyBorder="1"/>
    <xf numFmtId="166" fontId="0" fillId="13" borderId="3" xfId="0" applyNumberFormat="1" applyFill="1" applyBorder="1"/>
    <xf numFmtId="1" fontId="0" fillId="13" borderId="3" xfId="0" applyNumberFormat="1" applyFill="1" applyBorder="1"/>
    <xf numFmtId="167" fontId="0" fillId="13" borderId="3" xfId="0" applyNumberFormat="1" applyFill="1" applyBorder="1"/>
    <xf numFmtId="167" fontId="0" fillId="13" borderId="4" xfId="0" applyNumberFormat="1" applyFill="1" applyBorder="1"/>
    <xf numFmtId="0" fontId="0" fillId="2" borderId="11" xfId="0" applyFill="1" applyBorder="1"/>
    <xf numFmtId="0" fontId="0" fillId="2" borderId="10" xfId="0" applyFill="1" applyBorder="1"/>
    <xf numFmtId="0" fontId="0" fillId="13" borderId="8" xfId="0" applyFill="1" applyBorder="1"/>
    <xf numFmtId="0" fontId="0" fillId="13" borderId="15" xfId="0" applyFill="1" applyBorder="1"/>
    <xf numFmtId="0" fontId="0" fillId="13" borderId="12" xfId="0" applyFill="1" applyBorder="1"/>
    <xf numFmtId="0" fontId="0" fillId="13" borderId="14" xfId="0" applyFill="1" applyBorder="1"/>
    <xf numFmtId="0" fontId="0" fillId="13" borderId="11" xfId="0" applyFill="1" applyBorder="1"/>
    <xf numFmtId="0" fontId="0" fillId="13" borderId="10" xfId="0" applyFill="1" applyBorder="1"/>
    <xf numFmtId="0" fontId="0" fillId="9" borderId="3" xfId="0" applyFill="1" applyBorder="1"/>
    <xf numFmtId="166" fontId="0" fillId="12" borderId="3" xfId="0" applyNumberFormat="1" applyFill="1" applyBorder="1"/>
    <xf numFmtId="1" fontId="0" fillId="12" borderId="3" xfId="0" applyNumberFormat="1" applyFill="1" applyBorder="1"/>
    <xf numFmtId="167" fontId="0" fillId="12" borderId="3" xfId="0" applyNumberFormat="1" applyFill="1" applyBorder="1"/>
    <xf numFmtId="0" fontId="5" fillId="0" borderId="0" xfId="0" applyFont="1"/>
    <xf numFmtId="0" fontId="0" fillId="6" borderId="14" xfId="0" applyFill="1" applyBorder="1"/>
    <xf numFmtId="166" fontId="0" fillId="10" borderId="1" xfId="0" applyNumberFormat="1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0" xfId="0" applyFill="1" applyBorder="1"/>
    <xf numFmtId="166" fontId="0" fillId="12" borderId="1" xfId="0" applyNumberFormat="1" applyFill="1" applyBorder="1"/>
    <xf numFmtId="0" fontId="0" fillId="13" borderId="13" xfId="0" applyFill="1" applyBorder="1"/>
    <xf numFmtId="0" fontId="0" fillId="13" borderId="6" xfId="0" applyFill="1" applyBorder="1"/>
    <xf numFmtId="166" fontId="0" fillId="13" borderId="4" xfId="0" applyNumberFormat="1" applyFill="1" applyBorder="1"/>
    <xf numFmtId="0" fontId="0" fillId="14" borderId="13" xfId="0" applyFill="1" applyBorder="1"/>
    <xf numFmtId="0" fontId="0" fillId="14" borderId="6" xfId="0" applyFill="1" applyBorder="1"/>
    <xf numFmtId="0" fontId="0" fillId="14" borderId="14" xfId="0" applyFill="1" applyBorder="1"/>
    <xf numFmtId="0" fontId="0" fillId="14" borderId="10" xfId="0" applyFill="1" applyBorder="1"/>
    <xf numFmtId="166" fontId="0" fillId="14" borderId="1" xfId="0" applyNumberFormat="1" applyFill="1" applyBorder="1"/>
    <xf numFmtId="0" fontId="0" fillId="15" borderId="13" xfId="0" applyFill="1" applyBorder="1"/>
    <xf numFmtId="0" fontId="0" fillId="15" borderId="6" xfId="0" applyFill="1" applyBorder="1"/>
    <xf numFmtId="0" fontId="0" fillId="15" borderId="14" xfId="0" applyFill="1" applyBorder="1"/>
    <xf numFmtId="0" fontId="0" fillId="15" borderId="10" xfId="0" applyFill="1" applyBorder="1"/>
    <xf numFmtId="166" fontId="0" fillId="15" borderId="1" xfId="0" applyNumberFormat="1" applyFill="1" applyBorder="1"/>
    <xf numFmtId="0" fontId="0" fillId="18" borderId="13" xfId="0" applyFill="1" applyBorder="1"/>
    <xf numFmtId="0" fontId="0" fillId="18" borderId="6" xfId="0" applyFill="1" applyBorder="1"/>
    <xf numFmtId="0" fontId="0" fillId="18" borderId="14" xfId="0" applyFill="1" applyBorder="1"/>
    <xf numFmtId="0" fontId="0" fillId="18" borderId="10" xfId="0" applyFill="1" applyBorder="1"/>
    <xf numFmtId="166" fontId="0" fillId="18" borderId="1" xfId="0" applyNumberFormat="1" applyFill="1" applyBorder="1"/>
    <xf numFmtId="0" fontId="0" fillId="8" borderId="13" xfId="0" applyFill="1" applyBorder="1"/>
    <xf numFmtId="0" fontId="0" fillId="8" borderId="6" xfId="0" applyFill="1" applyBorder="1"/>
    <xf numFmtId="0" fontId="0" fillId="8" borderId="14" xfId="0" applyFill="1" applyBorder="1"/>
    <xf numFmtId="0" fontId="0" fillId="8" borderId="10" xfId="0" applyFill="1" applyBorder="1"/>
    <xf numFmtId="166" fontId="0" fillId="8" borderId="1" xfId="0" applyNumberFormat="1" applyFill="1" applyBorder="1"/>
    <xf numFmtId="0" fontId="0" fillId="0" borderId="1" xfId="0" applyBorder="1"/>
    <xf numFmtId="0" fontId="0" fillId="4" borderId="8" xfId="0" applyFill="1" applyBorder="1"/>
    <xf numFmtId="0" fontId="0" fillId="5" borderId="15" xfId="0" applyFill="1" applyBorder="1"/>
    <xf numFmtId="0" fontId="0" fillId="14" borderId="1" xfId="0" applyFill="1" applyBorder="1"/>
    <xf numFmtId="0" fontId="0" fillId="19" borderId="0" xfId="0" applyFill="1"/>
    <xf numFmtId="0" fontId="0" fillId="19" borderId="3" xfId="0" applyFill="1" applyBorder="1"/>
    <xf numFmtId="0" fontId="0" fillId="19" borderId="1" xfId="0" applyFill="1" applyBorder="1"/>
    <xf numFmtId="0" fontId="0" fillId="19" borderId="12" xfId="0" applyFill="1" applyBorder="1"/>
    <xf numFmtId="0" fontId="0" fillId="19" borderId="6" xfId="0" applyFill="1" applyBorder="1"/>
    <xf numFmtId="0" fontId="0" fillId="19" borderId="9" xfId="0" applyFill="1" applyBorder="1"/>
    <xf numFmtId="0" fontId="0" fillId="19" borderId="2" xfId="0" applyFill="1" applyBorder="1"/>
    <xf numFmtId="0" fontId="0" fillId="19" borderId="4" xfId="0" applyFill="1" applyBorder="1"/>
    <xf numFmtId="0" fontId="0" fillId="14" borderId="2" xfId="0" applyFill="1" applyBorder="1"/>
    <xf numFmtId="0" fontId="0" fillId="2" borderId="15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2" borderId="9" xfId="0" applyFill="1" applyBorder="1"/>
    <xf numFmtId="0" fontId="4" fillId="9" borderId="8" xfId="0" applyFont="1" applyFill="1" applyBorder="1"/>
    <xf numFmtId="0" fontId="0" fillId="9" borderId="4" xfId="0" applyFill="1" applyBorder="1"/>
    <xf numFmtId="0" fontId="0" fillId="11" borderId="4" xfId="0" applyFill="1" applyBorder="1" applyAlignment="1">
      <alignment horizontal="right"/>
    </xf>
    <xf numFmtId="0" fontId="0" fillId="0" borderId="1" xfId="0" applyFill="1" applyBorder="1"/>
    <xf numFmtId="0" fontId="0" fillId="16" borderId="8" xfId="0" applyFill="1" applyBorder="1"/>
    <xf numFmtId="0" fontId="0" fillId="16" borderId="12" xfId="0" applyFill="1" applyBorder="1"/>
    <xf numFmtId="0" fontId="0" fillId="16" borderId="6" xfId="0" applyFill="1" applyBorder="1"/>
    <xf numFmtId="0" fontId="0" fillId="16" borderId="9" xfId="0" applyFill="1" applyBorder="1"/>
    <xf numFmtId="0" fontId="0" fillId="16" borderId="11" xfId="0" applyFill="1" applyBorder="1"/>
    <xf numFmtId="0" fontId="0" fillId="16" borderId="10" xfId="0" applyFill="1" applyBorder="1"/>
    <xf numFmtId="0" fontId="0" fillId="5" borderId="13" xfId="0" applyFill="1" applyBorder="1"/>
    <xf numFmtId="0" fontId="0" fillId="5" borderId="9" xfId="0" applyFill="1" applyBorder="1"/>
    <xf numFmtId="0" fontId="0" fillId="16" borderId="0" xfId="0" applyFill="1" applyBorder="1"/>
    <xf numFmtId="0" fontId="0" fillId="16" borderId="4" xfId="0" applyFill="1" applyBorder="1"/>
    <xf numFmtId="0" fontId="0" fillId="16" borderId="13" xfId="0" applyFill="1" applyBorder="1"/>
    <xf numFmtId="0" fontId="0" fillId="10" borderId="4" xfId="0" applyFill="1" applyBorder="1" applyAlignment="1">
      <alignment horizontal="right"/>
    </xf>
    <xf numFmtId="166" fontId="0" fillId="3" borderId="9" xfId="0" applyNumberFormat="1" applyFill="1" applyBorder="1"/>
    <xf numFmtId="1" fontId="0" fillId="3" borderId="9" xfId="0" applyNumberFormat="1" applyFill="1" applyBorder="1"/>
    <xf numFmtId="167" fontId="0" fillId="3" borderId="6" xfId="0" applyNumberFormat="1" applyFill="1" applyBorder="1"/>
    <xf numFmtId="166" fontId="0" fillId="3" borderId="6" xfId="0" applyNumberFormat="1" applyFill="1" applyBorder="1"/>
    <xf numFmtId="0" fontId="0" fillId="3" borderId="15" xfId="0" applyFill="1" applyBorder="1"/>
    <xf numFmtId="0" fontId="0" fillId="12" borderId="15" xfId="0" applyFill="1" applyBorder="1"/>
    <xf numFmtId="0" fontId="0" fillId="0" borderId="7" xfId="0" applyBorder="1"/>
    <xf numFmtId="1" fontId="0" fillId="12" borderId="4" xfId="0" applyNumberFormat="1" applyFill="1" applyBorder="1"/>
    <xf numFmtId="167" fontId="0" fillId="12" borderId="4" xfId="0" applyNumberFormat="1" applyFill="1" applyBorder="1"/>
    <xf numFmtId="0" fontId="0" fillId="17" borderId="1" xfId="0" applyFill="1" applyBorder="1"/>
    <xf numFmtId="0" fontId="0" fillId="20" borderId="8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6" xfId="0" applyFill="1" applyBorder="1"/>
    <xf numFmtId="0" fontId="0" fillId="20" borderId="9" xfId="0" applyFill="1" applyBorder="1"/>
    <xf numFmtId="0" fontId="0" fillId="20" borderId="1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1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0" xfId="0" applyFill="1" applyBorder="1"/>
    <xf numFmtId="0" fontId="0" fillId="6" borderId="29" xfId="0" applyFill="1" applyBorder="1"/>
    <xf numFmtId="0" fontId="0" fillId="6" borderId="30" xfId="0" applyFill="1" applyBorder="1"/>
    <xf numFmtId="164" fontId="0" fillId="7" borderId="1" xfId="0" applyNumberFormat="1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15" xfId="0" applyFill="1" applyBorder="1"/>
    <xf numFmtId="0" fontId="0" fillId="0" borderId="4" xfId="0" applyFill="1" applyBorder="1"/>
    <xf numFmtId="0" fontId="0" fillId="0" borderId="14" xfId="0" applyFill="1" applyBorder="1"/>
    <xf numFmtId="166" fontId="0" fillId="3" borderId="3" xfId="0" applyNumberFormat="1" applyFill="1" applyBorder="1"/>
    <xf numFmtId="1" fontId="0" fillId="3" borderId="3" xfId="0" applyNumberFormat="1" applyFill="1" applyBorder="1"/>
    <xf numFmtId="166" fontId="0" fillId="3" borderId="4" xfId="0" applyNumberFormat="1" applyFill="1" applyBorder="1"/>
    <xf numFmtId="167" fontId="0" fillId="3" borderId="3" xfId="0" applyNumberFormat="1" applyFill="1" applyBorder="1"/>
    <xf numFmtId="170" fontId="0" fillId="0" borderId="0" xfId="0" applyNumberFormat="1" applyFill="1" applyBorder="1"/>
    <xf numFmtId="0" fontId="0" fillId="10" borderId="1" xfId="0" applyFill="1" applyBorder="1"/>
    <xf numFmtId="49" fontId="0" fillId="3" borderId="1" xfId="0" applyNumberFormat="1" applyFill="1" applyBorder="1" applyAlignment="1"/>
    <xf numFmtId="0" fontId="0" fillId="21" borderId="1" xfId="0" applyFill="1" applyBorder="1"/>
    <xf numFmtId="0" fontId="0" fillId="21" borderId="11" xfId="0" applyFill="1" applyBorder="1"/>
    <xf numFmtId="0" fontId="0" fillId="10" borderId="1" xfId="0" applyFill="1" applyBorder="1" applyAlignment="1">
      <alignment horizontal="left"/>
    </xf>
    <xf numFmtId="0" fontId="0" fillId="0" borderId="9" xfId="0" applyFill="1" applyBorder="1"/>
    <xf numFmtId="0" fontId="0" fillId="0" borderId="6" xfId="0" applyFill="1" applyBorder="1"/>
    <xf numFmtId="169" fontId="0" fillId="21" borderId="1" xfId="0" applyNumberFormat="1" applyFill="1" applyBorder="1"/>
    <xf numFmtId="0" fontId="0" fillId="21" borderId="3" xfId="0" applyFill="1" applyBorder="1" applyAlignment="1">
      <alignment horizontal="left"/>
    </xf>
    <xf numFmtId="0" fontId="0" fillId="21" borderId="4" xfId="0" applyFill="1" applyBorder="1"/>
    <xf numFmtId="170" fontId="0" fillId="3" borderId="1" xfId="0" applyNumberFormat="1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11" xfId="0" applyFill="1" applyBorder="1"/>
    <xf numFmtId="0" fontId="0" fillId="7" borderId="10" xfId="0" applyFill="1" applyBorder="1"/>
    <xf numFmtId="167" fontId="0" fillId="3" borderId="4" xfId="0" applyNumberFormat="1" applyFill="1" applyBorder="1"/>
    <xf numFmtId="0" fontId="0" fillId="12" borderId="1" xfId="0" applyFill="1" applyBorder="1"/>
    <xf numFmtId="0" fontId="0" fillId="0" borderId="8" xfId="0" applyBorder="1"/>
    <xf numFmtId="0" fontId="0" fillId="12" borderId="2" xfId="0" applyFill="1" applyBorder="1"/>
    <xf numFmtId="171" fontId="0" fillId="12" borderId="1" xfId="0" applyNumberFormat="1" applyFill="1" applyBorder="1"/>
    <xf numFmtId="0" fontId="4" fillId="9" borderId="3" xfId="0" applyFont="1" applyFill="1" applyBorder="1"/>
    <xf numFmtId="0" fontId="0" fillId="17" borderId="0" xfId="0" applyFill="1" applyBorder="1"/>
    <xf numFmtId="0" fontId="0" fillId="22" borderId="1" xfId="0" applyFill="1" applyBorder="1"/>
    <xf numFmtId="0" fontId="0" fillId="22" borderId="8" xfId="0" applyFill="1" applyBorder="1"/>
    <xf numFmtId="0" fontId="0" fillId="22" borderId="4" xfId="0" applyFill="1" applyBorder="1"/>
    <xf numFmtId="0" fontId="0" fillId="22" borderId="1" xfId="0" applyNumberFormat="1" applyFill="1" applyBorder="1"/>
    <xf numFmtId="0" fontId="0" fillId="0" borderId="14" xfId="0" applyBorder="1"/>
    <xf numFmtId="0" fontId="0" fillId="12" borderId="12" xfId="0" applyFill="1" applyBorder="1"/>
    <xf numFmtId="0" fontId="0" fillId="22" borderId="2" xfId="0" applyFill="1" applyBorder="1"/>
    <xf numFmtId="0" fontId="0" fillId="22" borderId="5" xfId="0" applyFill="1" applyBorder="1"/>
    <xf numFmtId="0" fontId="0" fillId="22" borderId="3" xfId="0" applyFill="1" applyBorder="1"/>
    <xf numFmtId="166" fontId="0" fillId="22" borderId="3" xfId="0" applyNumberFormat="1" applyFill="1" applyBorder="1"/>
    <xf numFmtId="1" fontId="0" fillId="22" borderId="3" xfId="0" applyNumberFormat="1" applyFill="1" applyBorder="1"/>
    <xf numFmtId="167" fontId="0" fillId="22" borderId="3" xfId="0" applyNumberFormat="1" applyFill="1" applyBorder="1"/>
    <xf numFmtId="167" fontId="0" fillId="22" borderId="4" xfId="0" applyNumberFormat="1" applyFill="1" applyBorder="1"/>
    <xf numFmtId="1" fontId="0" fillId="2" borderId="1" xfId="0" applyNumberFormat="1" applyFill="1" applyBorder="1"/>
    <xf numFmtId="0" fontId="4" fillId="0" borderId="0" xfId="0" applyFont="1"/>
    <xf numFmtId="0" fontId="0" fillId="20" borderId="0" xfId="0" applyFill="1" applyBorder="1"/>
    <xf numFmtId="0" fontId="0" fillId="16" borderId="3" xfId="0" applyFill="1" applyBorder="1"/>
    <xf numFmtId="0" fontId="0" fillId="20" borderId="2" xfId="0" applyFill="1" applyBorder="1"/>
    <xf numFmtId="0" fontId="0" fillId="6" borderId="5" xfId="0" applyFill="1" applyBorder="1"/>
    <xf numFmtId="0" fontId="0" fillId="24" borderId="0" xfId="0" applyFill="1" applyBorder="1"/>
    <xf numFmtId="0" fontId="0" fillId="24" borderId="5" xfId="0" applyFill="1" applyBorder="1"/>
    <xf numFmtId="0" fontId="0" fillId="21" borderId="6" xfId="0" applyFill="1" applyBorder="1"/>
    <xf numFmtId="0" fontId="0" fillId="21" borderId="13" xfId="0" applyFill="1" applyBorder="1"/>
    <xf numFmtId="0" fontId="0" fillId="2" borderId="2" xfId="0" applyFill="1" applyBorder="1"/>
    <xf numFmtId="0" fontId="0" fillId="2" borderId="7" xfId="0" applyFill="1" applyBorder="1"/>
    <xf numFmtId="0" fontId="0" fillId="10" borderId="11" xfId="0" applyFill="1" applyBorder="1"/>
    <xf numFmtId="0" fontId="0" fillId="24" borderId="13" xfId="0" applyFill="1" applyBorder="1"/>
    <xf numFmtId="0" fontId="0" fillId="24" borderId="9" xfId="0" applyFill="1" applyBorder="1"/>
    <xf numFmtId="0" fontId="0" fillId="24" borderId="6" xfId="0" applyFill="1" applyBorder="1"/>
    <xf numFmtId="0" fontId="0" fillId="24" borderId="14" xfId="0" applyFill="1" applyBorder="1"/>
    <xf numFmtId="0" fontId="0" fillId="24" borderId="11" xfId="0" applyFill="1" applyBorder="1"/>
    <xf numFmtId="0" fontId="0" fillId="24" borderId="10" xfId="0" applyFill="1" applyBorder="1"/>
    <xf numFmtId="0" fontId="0" fillId="24" borderId="1" xfId="0" applyFill="1" applyBorder="1"/>
    <xf numFmtId="0" fontId="0" fillId="25" borderId="1" xfId="0" applyFill="1" applyBorder="1" applyAlignment="1">
      <alignment horizontal="left"/>
    </xf>
    <xf numFmtId="0" fontId="0" fillId="25" borderId="4" xfId="0" applyFill="1" applyBorder="1"/>
    <xf numFmtId="0" fontId="0" fillId="9" borderId="1" xfId="0" applyFill="1" applyBorder="1" applyAlignment="1">
      <alignment horizontal="left"/>
    </xf>
    <xf numFmtId="0" fontId="0" fillId="24" borderId="12" xfId="0" applyFill="1" applyBorder="1"/>
    <xf numFmtId="0" fontId="0" fillId="24" borderId="15" xfId="0" applyFill="1" applyBorder="1"/>
    <xf numFmtId="0" fontId="0" fillId="24" borderId="4" xfId="0" applyFill="1" applyBorder="1"/>
    <xf numFmtId="0" fontId="0" fillId="21" borderId="14" xfId="0" applyFill="1" applyBorder="1"/>
    <xf numFmtId="0" fontId="0" fillId="24" borderId="1" xfId="0" applyNumberFormat="1" applyFill="1" applyBorder="1"/>
    <xf numFmtId="0" fontId="0" fillId="10" borderId="15" xfId="0" applyFill="1" applyBorder="1"/>
    <xf numFmtId="0" fontId="0" fillId="10" borderId="7" xfId="0" applyFill="1" applyBorder="1"/>
    <xf numFmtId="0" fontId="0" fillId="10" borderId="5" xfId="0" applyFill="1" applyBorder="1"/>
    <xf numFmtId="0" fontId="0" fillId="24" borderId="6" xfId="0" applyFill="1" applyBorder="1" applyAlignment="1">
      <alignment horizontal="left"/>
    </xf>
    <xf numFmtId="0" fontId="0" fillId="7" borderId="6" xfId="0" applyFill="1" applyBorder="1"/>
    <xf numFmtId="0" fontId="0" fillId="7" borderId="0" xfId="0" applyFill="1" applyBorder="1"/>
    <xf numFmtId="0" fontId="0" fillId="0" borderId="7" xfId="0" applyFill="1" applyBorder="1"/>
    <xf numFmtId="0" fontId="0" fillId="6" borderId="2" xfId="0" applyFill="1" applyBorder="1"/>
    <xf numFmtId="0" fontId="0" fillId="14" borderId="8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5" borderId="1" xfId="0" applyFill="1" applyBorder="1"/>
    <xf numFmtId="0" fontId="0" fillId="15" borderId="8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2" xfId="0" applyFill="1" applyBorder="1"/>
    <xf numFmtId="171" fontId="0" fillId="15" borderId="1" xfId="0" applyNumberFormat="1" applyFill="1" applyBorder="1"/>
    <xf numFmtId="0" fontId="0" fillId="12" borderId="7" xfId="0" applyFill="1" applyBorder="1"/>
    <xf numFmtId="0" fontId="0" fillId="21" borderId="14" xfId="0" applyFill="1" applyBorder="1" applyAlignment="1">
      <alignment horizontal="left"/>
    </xf>
    <xf numFmtId="0" fontId="0" fillId="21" borderId="10" xfId="0" applyFill="1" applyBorder="1"/>
    <xf numFmtId="0" fontId="0" fillId="15" borderId="9" xfId="0" applyFill="1" applyBorder="1"/>
    <xf numFmtId="171" fontId="0" fillId="0" borderId="0" xfId="0" applyNumberFormat="1" applyFill="1" applyBorder="1"/>
    <xf numFmtId="169" fontId="0" fillId="0" borderId="0" xfId="0" applyNumberFormat="1" applyFill="1" applyBorder="1"/>
    <xf numFmtId="0" fontId="0" fillId="0" borderId="0" xfId="0" applyNumberFormat="1" applyFill="1" applyBorder="1"/>
    <xf numFmtId="0" fontId="0" fillId="25" borderId="1" xfId="0" applyFill="1" applyBorder="1"/>
    <xf numFmtId="0" fontId="0" fillId="6" borderId="3" xfId="0" applyFill="1" applyBorder="1"/>
    <xf numFmtId="0" fontId="0" fillId="6" borderId="8" xfId="0" applyFill="1" applyBorder="1"/>
    <xf numFmtId="0" fontId="0" fillId="25" borderId="7" xfId="0" applyFill="1" applyBorder="1"/>
    <xf numFmtId="171" fontId="0" fillId="7" borderId="3" xfId="0" applyNumberFormat="1" applyFill="1" applyBorder="1"/>
    <xf numFmtId="0" fontId="0" fillId="25" borderId="8" xfId="0" applyFill="1" applyBorder="1"/>
    <xf numFmtId="0" fontId="0" fillId="25" borderId="3" xfId="0" applyFill="1" applyBorder="1"/>
    <xf numFmtId="0" fontId="0" fillId="25" borderId="1" xfId="0" applyNumberFormat="1" applyFill="1" applyBorder="1"/>
    <xf numFmtId="0" fontId="0" fillId="15" borderId="5" xfId="0" applyFill="1" applyBorder="1"/>
    <xf numFmtId="0" fontId="0" fillId="15" borderId="12" xfId="0" applyFill="1" applyBorder="1"/>
    <xf numFmtId="0" fontId="0" fillId="2" borderId="14" xfId="0" applyFill="1" applyBorder="1"/>
    <xf numFmtId="0" fontId="0" fillId="9" borderId="8" xfId="0" applyFill="1" applyBorder="1"/>
    <xf numFmtId="0" fontId="0" fillId="9" borderId="14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9" xfId="0" applyFill="1" applyBorder="1"/>
    <xf numFmtId="0" fontId="0" fillId="9" borderId="6" xfId="0" applyFill="1" applyBorder="1"/>
    <xf numFmtId="0" fontId="0" fillId="9" borderId="10" xfId="0" applyFill="1" applyBorder="1"/>
    <xf numFmtId="0" fontId="0" fillId="9" borderId="1" xfId="0" applyNumberFormat="1" applyFill="1" applyBorder="1"/>
    <xf numFmtId="0" fontId="0" fillId="14" borderId="9" xfId="0" applyFill="1" applyBorder="1"/>
    <xf numFmtId="0" fontId="0" fillId="14" borderId="11" xfId="0" applyFill="1" applyBorder="1"/>
    <xf numFmtId="0" fontId="4" fillId="26" borderId="8" xfId="0" applyFont="1" applyFill="1" applyBorder="1"/>
    <xf numFmtId="0" fontId="4" fillId="26" borderId="3" xfId="0" applyFont="1" applyFill="1" applyBorder="1"/>
    <xf numFmtId="0" fontId="0" fillId="26" borderId="3" xfId="0" applyFill="1" applyBorder="1"/>
    <xf numFmtId="0" fontId="0" fillId="26" borderId="4" xfId="0" applyFill="1" applyBorder="1"/>
    <xf numFmtId="0" fontId="0" fillId="20" borderId="3" xfId="0" applyFill="1" applyBorder="1" applyAlignment="1">
      <alignment horizontal="left"/>
    </xf>
    <xf numFmtId="1" fontId="0" fillId="14" borderId="1" xfId="0" applyNumberFormat="1" applyFill="1" applyBorder="1"/>
    <xf numFmtId="0" fontId="0" fillId="20" borderId="1" xfId="0" applyFill="1" applyBorder="1" applyAlignment="1">
      <alignment horizontal="left"/>
    </xf>
    <xf numFmtId="1" fontId="0" fillId="20" borderId="1" xfId="0" applyNumberFormat="1" applyFill="1" applyBorder="1"/>
    <xf numFmtId="0" fontId="0" fillId="23" borderId="4" xfId="0" applyFill="1" applyBorder="1"/>
    <xf numFmtId="169" fontId="0" fillId="23" borderId="1" xfId="0" applyNumberFormat="1" applyFill="1" applyBorder="1"/>
    <xf numFmtId="0" fontId="0" fillId="23" borderId="8" xfId="0" applyFill="1" applyBorder="1" applyAlignment="1">
      <alignment horizontal="left"/>
    </xf>
    <xf numFmtId="0" fontId="0" fillId="23" borderId="8" xfId="0" applyFill="1" applyBorder="1"/>
    <xf numFmtId="0" fontId="0" fillId="23" borderId="4" xfId="0" applyFill="1" applyBorder="1" applyAlignment="1">
      <alignment horizontal="left"/>
    </xf>
    <xf numFmtId="0" fontId="0" fillId="23" borderId="13" xfId="0" applyFill="1" applyBorder="1"/>
    <xf numFmtId="0" fontId="0" fillId="23" borderId="9" xfId="0" applyFill="1" applyBorder="1"/>
    <xf numFmtId="166" fontId="0" fillId="23" borderId="9" xfId="0" applyNumberFormat="1" applyFill="1" applyBorder="1"/>
    <xf numFmtId="1" fontId="0" fillId="23" borderId="9" xfId="0" applyNumberFormat="1" applyFill="1" applyBorder="1"/>
    <xf numFmtId="167" fontId="0" fillId="23" borderId="6" xfId="0" applyNumberFormat="1" applyFill="1" applyBorder="1"/>
    <xf numFmtId="0" fontId="0" fillId="23" borderId="14" xfId="0" applyFill="1" applyBorder="1"/>
    <xf numFmtId="0" fontId="0" fillId="23" borderId="11" xfId="0" applyFill="1" applyBorder="1"/>
    <xf numFmtId="166" fontId="0" fillId="23" borderId="11" xfId="0" applyNumberFormat="1" applyFill="1" applyBorder="1"/>
    <xf numFmtId="1" fontId="0" fillId="23" borderId="11" xfId="0" applyNumberFormat="1" applyFill="1" applyBorder="1"/>
    <xf numFmtId="167" fontId="0" fillId="23" borderId="10" xfId="0" applyNumberFormat="1" applyFill="1" applyBorder="1"/>
    <xf numFmtId="167" fontId="0" fillId="7" borderId="1" xfId="0" applyNumberFormat="1" applyFill="1" applyBorder="1"/>
    <xf numFmtId="171" fontId="0" fillId="2" borderId="3" xfId="0" applyNumberFormat="1" applyFill="1" applyBorder="1"/>
    <xf numFmtId="0" fontId="0" fillId="21" borderId="3" xfId="0" applyFill="1" applyBorder="1"/>
    <xf numFmtId="164" fontId="0" fillId="21" borderId="2" xfId="0" applyNumberFormat="1" applyFill="1" applyBorder="1" applyAlignment="1">
      <alignment horizontal="center"/>
    </xf>
    <xf numFmtId="0" fontId="0" fillId="21" borderId="5" xfId="0" applyFill="1" applyBorder="1"/>
    <xf numFmtId="0" fontId="7" fillId="0" borderId="0" xfId="0" applyFont="1"/>
    <xf numFmtId="0" fontId="2" fillId="21" borderId="8" xfId="0" applyFont="1" applyFill="1" applyBorder="1"/>
    <xf numFmtId="0" fontId="2" fillId="27" borderId="8" xfId="0" applyFont="1" applyFill="1" applyBorder="1"/>
    <xf numFmtId="0" fontId="0" fillId="27" borderId="3" xfId="0" applyFill="1" applyBorder="1"/>
    <xf numFmtId="0" fontId="0" fillId="27" borderId="4" xfId="0" applyFill="1" applyBorder="1"/>
    <xf numFmtId="164" fontId="0" fillId="10" borderId="2" xfId="0" applyNumberFormat="1" applyFill="1" applyBorder="1" applyAlignment="1">
      <alignment horizontal="center"/>
    </xf>
    <xf numFmtId="0" fontId="0" fillId="0" borderId="2" xfId="0" applyBorder="1"/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20" borderId="7" xfId="0" applyFill="1" applyBorder="1"/>
    <xf numFmtId="0" fontId="0" fillId="4" borderId="13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1" xfId="0" applyFill="1" applyBorder="1"/>
    <xf numFmtId="0" fontId="0" fillId="0" borderId="10" xfId="0" applyFill="1" applyBorder="1"/>
    <xf numFmtId="0" fontId="0" fillId="10" borderId="3" xfId="0" applyFill="1" applyBorder="1" applyAlignment="1">
      <alignment horizontal="left"/>
    </xf>
    <xf numFmtId="0" fontId="0" fillId="20" borderId="4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4" fillId="27" borderId="3" xfId="0" applyFont="1" applyFill="1" applyBorder="1"/>
    <xf numFmtId="0" fontId="2" fillId="27" borderId="3" xfId="0" applyFont="1" applyFill="1" applyBorder="1"/>
    <xf numFmtId="0" fontId="2" fillId="27" borderId="4" xfId="0" applyFont="1" applyFill="1" applyBorder="1"/>
    <xf numFmtId="0" fontId="0" fillId="4" borderId="1" xfId="0" applyFill="1" applyBorder="1" applyAlignment="1">
      <alignment horizontal="center" vertical="center"/>
    </xf>
    <xf numFmtId="0" fontId="2" fillId="10" borderId="8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0" fillId="6" borderId="15" xfId="0" applyFill="1" applyBorder="1"/>
    <xf numFmtId="0" fontId="0" fillId="6" borderId="0" xfId="0" applyFill="1" applyBorder="1"/>
    <xf numFmtId="0" fontId="0" fillId="6" borderId="13" xfId="0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0" xfId="0" applyFill="1" applyBorder="1"/>
    <xf numFmtId="166" fontId="0" fillId="6" borderId="0" xfId="0" applyNumberFormat="1" applyFill="1" applyBorder="1"/>
    <xf numFmtId="1" fontId="0" fillId="6" borderId="0" xfId="0" applyNumberFormat="1" applyFill="1" applyBorder="1"/>
    <xf numFmtId="167" fontId="0" fillId="6" borderId="0" xfId="0" applyNumberFormat="1" applyFill="1" applyBorder="1"/>
    <xf numFmtId="166" fontId="0" fillId="6" borderId="9" xfId="0" applyNumberFormat="1" applyFill="1" applyBorder="1"/>
    <xf numFmtId="1" fontId="0" fillId="6" borderId="9" xfId="0" applyNumberFormat="1" applyFill="1" applyBorder="1"/>
    <xf numFmtId="167" fontId="0" fillId="6" borderId="9" xfId="0" applyNumberFormat="1" applyFill="1" applyBorder="1"/>
    <xf numFmtId="166" fontId="0" fillId="6" borderId="11" xfId="0" applyNumberFormat="1" applyFill="1" applyBorder="1"/>
    <xf numFmtId="1" fontId="0" fillId="6" borderId="11" xfId="0" applyNumberFormat="1" applyFill="1" applyBorder="1"/>
    <xf numFmtId="167" fontId="0" fillId="6" borderId="11" xfId="0" applyNumberFormat="1" applyFill="1" applyBorder="1"/>
    <xf numFmtId="170" fontId="0" fillId="6" borderId="15" xfId="0" applyNumberFormat="1" applyFill="1" applyBorder="1"/>
    <xf numFmtId="164" fontId="0" fillId="6" borderId="14" xfId="0" applyNumberFormat="1" applyFill="1" applyBorder="1"/>
    <xf numFmtId="1" fontId="0" fillId="10" borderId="2" xfId="0" applyNumberFormat="1" applyFill="1" applyBorder="1"/>
    <xf numFmtId="0" fontId="9" fillId="6" borderId="13" xfId="0" applyFont="1" applyFill="1" applyBorder="1"/>
    <xf numFmtId="0" fontId="0" fillId="23" borderId="1" xfId="0" applyFill="1" applyBorder="1"/>
    <xf numFmtId="0" fontId="0" fillId="23" borderId="0" xfId="0" applyFill="1" applyBorder="1"/>
    <xf numFmtId="166" fontId="0" fillId="23" borderId="0" xfId="0" applyNumberFormat="1" applyFill="1" applyBorder="1"/>
    <xf numFmtId="1" fontId="0" fillId="23" borderId="0" xfId="0" applyNumberFormat="1" applyFill="1" applyBorder="1"/>
    <xf numFmtId="0" fontId="0" fillId="23" borderId="7" xfId="0" applyFill="1" applyBorder="1"/>
    <xf numFmtId="0" fontId="0" fillId="23" borderId="15" xfId="0" applyFill="1" applyBorder="1"/>
    <xf numFmtId="167" fontId="0" fillId="23" borderId="12" xfId="0" applyNumberFormat="1" applyFill="1" applyBorder="1"/>
    <xf numFmtId="49" fontId="0" fillId="3" borderId="8" xfId="0" applyNumberFormat="1" applyFill="1" applyBorder="1" applyAlignment="1">
      <alignment wrapText="1"/>
    </xf>
    <xf numFmtId="0" fontId="0" fillId="3" borderId="3" xfId="0" applyFill="1" applyBorder="1" applyAlignment="1"/>
    <xf numFmtId="0" fontId="0" fillId="3" borderId="4" xfId="0" applyFill="1" applyBorder="1" applyAlignment="1"/>
    <xf numFmtId="49" fontId="0" fillId="3" borderId="3" xfId="0" applyNumberForma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12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3"/>
  <sheetViews>
    <sheetView tabSelected="1" topLeftCell="A7" workbookViewId="0">
      <selection activeCell="C24" sqref="C24"/>
    </sheetView>
  </sheetViews>
  <sheetFormatPr defaultRowHeight="15" x14ac:dyDescent="0.25"/>
  <cols>
    <col min="2" max="6" width="5.7109375" customWidth="1"/>
    <col min="7" max="7" width="13.28515625" customWidth="1"/>
    <col min="9" max="9" width="10" customWidth="1"/>
    <col min="14" max="14" width="13.7109375" customWidth="1"/>
    <col min="23" max="23" width="29.42578125" customWidth="1"/>
  </cols>
  <sheetData>
    <row r="1" spans="2:30" ht="25.5" customHeight="1" thickBot="1" x14ac:dyDescent="0.4">
      <c r="B1" s="169" t="s">
        <v>138</v>
      </c>
    </row>
    <row r="2" spans="2:30" ht="21.75" thickBot="1" x14ac:dyDescent="0.4">
      <c r="B2" s="406" t="s">
        <v>220</v>
      </c>
      <c r="C2" s="402"/>
      <c r="D2" s="278"/>
      <c r="E2" s="402"/>
      <c r="F2" s="278"/>
      <c r="V2" s="26"/>
      <c r="W2" s="26"/>
      <c r="X2" s="26"/>
      <c r="Y2" s="26"/>
      <c r="Z2" s="26"/>
      <c r="AA2" s="27"/>
      <c r="AB2" s="9"/>
      <c r="AC2" s="26"/>
      <c r="AD2" s="9"/>
    </row>
    <row r="3" spans="2:30" ht="15.75" thickBot="1" x14ac:dyDescent="0.3">
      <c r="V3" s="9"/>
      <c r="W3" s="9"/>
      <c r="X3" s="9"/>
      <c r="Y3" s="9"/>
      <c r="Z3" s="9"/>
      <c r="AA3" s="9"/>
      <c r="AB3" s="9"/>
      <c r="AC3" s="9"/>
      <c r="AD3" s="9"/>
    </row>
    <row r="4" spans="2:30" x14ac:dyDescent="0.25">
      <c r="B4" s="2" t="str">
        <f>MID(B2,1,2)</f>
        <v>10</v>
      </c>
      <c r="C4" s="10" t="str">
        <f>MID(B2,4,2)</f>
        <v>7B</v>
      </c>
      <c r="D4" s="16" t="str">
        <f>MID(B2,7,2)</f>
        <v>13</v>
      </c>
      <c r="E4" s="21" t="str">
        <f>MID(B2,10,2)</f>
        <v>8E</v>
      </c>
      <c r="F4" s="403" t="str">
        <f>MID(B2,13,2)</f>
        <v>16</v>
      </c>
      <c r="G4" s="1"/>
      <c r="V4" s="9"/>
      <c r="W4" s="9"/>
      <c r="X4" s="9"/>
      <c r="Y4" s="9"/>
      <c r="Z4" s="9"/>
      <c r="AA4" s="9"/>
      <c r="AB4" s="9"/>
      <c r="AC4" s="9"/>
      <c r="AD4" s="9"/>
    </row>
    <row r="5" spans="2:30" ht="15.75" thickBot="1" x14ac:dyDescent="0.3">
      <c r="B5" s="6"/>
      <c r="C5" s="11"/>
      <c r="D5" s="17"/>
      <c r="E5" s="22"/>
      <c r="F5" s="404"/>
      <c r="V5" s="9"/>
      <c r="W5" s="9"/>
      <c r="X5" s="9"/>
      <c r="Y5" s="9"/>
      <c r="Z5" s="9"/>
      <c r="AA5" s="9"/>
      <c r="AB5" s="9"/>
      <c r="AC5" s="9"/>
      <c r="AD5" s="9"/>
    </row>
    <row r="6" spans="2:30" ht="15.75" thickBot="1" x14ac:dyDescent="0.3">
      <c r="B6" s="6"/>
      <c r="C6" s="11"/>
      <c r="D6" s="17"/>
      <c r="E6" s="22"/>
      <c r="F6" s="271"/>
      <c r="G6" s="402"/>
      <c r="H6" s="312" t="s">
        <v>4</v>
      </c>
      <c r="V6" s="9"/>
      <c r="W6" s="9"/>
      <c r="X6" s="9"/>
      <c r="Y6" s="9"/>
      <c r="Z6" s="9"/>
      <c r="AA6" s="9"/>
      <c r="AB6" s="9"/>
      <c r="AC6" s="9"/>
      <c r="AD6" s="9"/>
    </row>
    <row r="7" spans="2:30" ht="15.75" thickBot="1" x14ac:dyDescent="0.3">
      <c r="B7" s="6"/>
      <c r="C7" s="11"/>
      <c r="D7" s="17"/>
      <c r="E7" s="23"/>
      <c r="F7" s="24"/>
      <c r="G7" s="24"/>
      <c r="H7" s="23" t="s">
        <v>3</v>
      </c>
      <c r="I7" s="25"/>
      <c r="V7" s="9"/>
      <c r="W7" s="9"/>
      <c r="X7" s="9"/>
      <c r="Y7" s="9"/>
      <c r="Z7" s="9"/>
      <c r="AA7" s="9"/>
      <c r="AB7" s="9"/>
      <c r="AC7" s="9"/>
      <c r="AD7" s="9"/>
    </row>
    <row r="8" spans="2:30" ht="15.75" thickBot="1" x14ac:dyDescent="0.3">
      <c r="B8" s="6"/>
      <c r="C8" s="11"/>
      <c r="D8" s="18"/>
      <c r="E8" s="19"/>
      <c r="F8" s="19"/>
      <c r="G8" s="19"/>
      <c r="H8" s="18" t="s">
        <v>2</v>
      </c>
      <c r="I8" s="20"/>
      <c r="V8" s="9"/>
      <c r="W8" s="9"/>
      <c r="X8" s="9"/>
      <c r="Y8" s="9"/>
      <c r="Z8" s="9"/>
      <c r="AA8" s="9"/>
      <c r="AB8" s="9"/>
      <c r="AC8" s="9"/>
      <c r="AD8" s="9"/>
    </row>
    <row r="9" spans="2:30" ht="15.75" thickBot="1" x14ac:dyDescent="0.3">
      <c r="B9" s="6"/>
      <c r="C9" s="12"/>
      <c r="D9" s="13"/>
      <c r="E9" s="13"/>
      <c r="F9" s="13"/>
      <c r="G9" s="13"/>
      <c r="H9" s="14" t="s">
        <v>1</v>
      </c>
      <c r="I9" s="133"/>
      <c r="J9" s="14"/>
      <c r="K9" s="12" t="str">
        <f>HEX2BIN(C4,8)</f>
        <v>01111011</v>
      </c>
      <c r="M9" t="s">
        <v>8</v>
      </c>
    </row>
    <row r="10" spans="2:30" ht="15.75" thickBot="1" x14ac:dyDescent="0.3">
      <c r="B10" s="3"/>
      <c r="C10" s="4"/>
      <c r="D10" s="4"/>
      <c r="E10" s="4"/>
      <c r="F10" s="4"/>
      <c r="G10" s="4"/>
      <c r="H10" s="5" t="s">
        <v>0</v>
      </c>
      <c r="K10" s="11"/>
    </row>
    <row r="11" spans="2:30" ht="15.75" thickBot="1" x14ac:dyDescent="0.3">
      <c r="K11" s="12" t="str">
        <f>MID(K9,1,1)</f>
        <v>0</v>
      </c>
      <c r="L11" s="49" t="s">
        <v>5</v>
      </c>
    </row>
    <row r="12" spans="2:30" ht="15.75" thickBot="1" x14ac:dyDescent="0.3">
      <c r="K12" s="30" t="str">
        <f>MID(K9,2,1)</f>
        <v>1</v>
      </c>
      <c r="L12" s="459" t="s">
        <v>135</v>
      </c>
      <c r="M12" s="460"/>
      <c r="N12" s="460"/>
      <c r="O12" s="460"/>
      <c r="P12" s="460"/>
      <c r="Q12" s="460"/>
      <c r="R12" s="460"/>
      <c r="S12" s="460"/>
      <c r="T12" s="461"/>
    </row>
    <row r="13" spans="2:30" ht="15.75" thickBot="1" x14ac:dyDescent="0.3">
      <c r="K13" s="12" t="str">
        <f>MID(K9,3,1)</f>
        <v>1</v>
      </c>
      <c r="L13" s="52" t="s">
        <v>136</v>
      </c>
      <c r="M13" s="53"/>
      <c r="N13" s="53"/>
      <c r="O13" s="53"/>
      <c r="P13" s="53"/>
      <c r="Q13" s="53"/>
      <c r="R13" s="53"/>
      <c r="S13" s="52"/>
    </row>
    <row r="14" spans="2:30" ht="15.75" thickBot="1" x14ac:dyDescent="0.3">
      <c r="K14" s="12" t="str">
        <f>MID(K9,4,1)</f>
        <v>1</v>
      </c>
      <c r="L14" s="49" t="s">
        <v>137</v>
      </c>
      <c r="M14" s="51"/>
      <c r="N14" s="51"/>
      <c r="O14" s="51"/>
      <c r="P14" s="51"/>
      <c r="Q14" s="51"/>
      <c r="R14" s="51"/>
      <c r="S14" s="49"/>
    </row>
    <row r="15" spans="2:30" ht="15.75" thickBot="1" x14ac:dyDescent="0.3">
      <c r="K15" s="12" t="str">
        <f>MID(K9,5,4)</f>
        <v>1011</v>
      </c>
      <c r="L15" s="413">
        <f>BIN2DEC(K15)</f>
        <v>11</v>
      </c>
      <c r="M15" s="462" t="s">
        <v>139</v>
      </c>
      <c r="N15" s="460"/>
      <c r="O15" s="460"/>
      <c r="P15" s="460"/>
      <c r="Q15" s="460"/>
      <c r="R15" s="460"/>
      <c r="S15" s="460"/>
      <c r="T15" s="461"/>
    </row>
    <row r="17" spans="2:30" hidden="1" x14ac:dyDescent="0.25"/>
    <row r="18" spans="2:30" ht="21" x14ac:dyDescent="0.35">
      <c r="B18" s="405" t="s">
        <v>140</v>
      </c>
      <c r="V18" s="26"/>
      <c r="W18" s="9"/>
      <c r="X18" s="9"/>
      <c r="Y18" s="9"/>
      <c r="Z18" s="9"/>
      <c r="AA18" s="9"/>
      <c r="AB18" s="9"/>
      <c r="AC18" s="9"/>
      <c r="AD18" s="9"/>
    </row>
    <row r="19" spans="2:30" hidden="1" x14ac:dyDescent="0.25">
      <c r="V19" s="9"/>
      <c r="W19" s="9"/>
      <c r="X19" s="9"/>
      <c r="Y19" s="9"/>
      <c r="Z19" s="9"/>
      <c r="AA19" s="9"/>
      <c r="AB19" s="9"/>
      <c r="AC19" s="9"/>
      <c r="AD19" s="9"/>
    </row>
    <row r="20" spans="2:30" x14ac:dyDescent="0.25">
      <c r="AB20" s="9"/>
    </row>
    <row r="21" spans="2:30" ht="21" x14ac:dyDescent="0.35">
      <c r="B21" s="169" t="s">
        <v>142</v>
      </c>
      <c r="C21" s="169"/>
    </row>
    <row r="22" spans="2:30" hidden="1" x14ac:dyDescent="0.25">
      <c r="C22" s="32"/>
      <c r="D22" s="32"/>
      <c r="E22" s="32"/>
    </row>
    <row r="23" spans="2:30" ht="10.5" customHeight="1" thickBot="1" x14ac:dyDescent="0.3"/>
    <row r="24" spans="2:30" ht="27" customHeight="1" thickBot="1" x14ac:dyDescent="0.4">
      <c r="C24" s="407" t="s">
        <v>231</v>
      </c>
      <c r="D24" s="408"/>
      <c r="E24" s="408"/>
      <c r="F24" s="408"/>
      <c r="G24" s="408"/>
      <c r="H24" s="408"/>
      <c r="I24" s="409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9"/>
    </row>
    <row r="25" spans="2:30" hidden="1" x14ac:dyDescent="0.25"/>
    <row r="26" spans="2:30" hidden="1" x14ac:dyDescent="0.25"/>
    <row r="27" spans="2:30" ht="15.75" thickBot="1" x14ac:dyDescent="0.3"/>
    <row r="28" spans="2:30" ht="15.75" thickBot="1" x14ac:dyDescent="0.3">
      <c r="B28" s="199" t="str">
        <f>MID($C$24,ROW()-27,2)</f>
        <v>68</v>
      </c>
      <c r="C28" s="411" t="s">
        <v>0</v>
      </c>
      <c r="U28" s="9"/>
      <c r="V28" s="9"/>
      <c r="W28" s="9"/>
    </row>
    <row r="29" spans="2:30" ht="15.75" thickBot="1" x14ac:dyDescent="0.3">
      <c r="B29" s="199" t="str">
        <f>MID($C$24,ROW()-25,2)</f>
        <v>0D</v>
      </c>
      <c r="C29" s="199" t="s">
        <v>9</v>
      </c>
      <c r="D29" s="8"/>
      <c r="U29" s="9"/>
      <c r="V29" s="9"/>
      <c r="W29" s="9"/>
    </row>
    <row r="30" spans="2:30" ht="15.75" thickBot="1" x14ac:dyDescent="0.3">
      <c r="B30" s="199" t="str">
        <f>MID($C$24,ROW()-23,2)</f>
        <v>0D</v>
      </c>
      <c r="C30" s="199" t="s">
        <v>9</v>
      </c>
      <c r="D30" s="8"/>
      <c r="U30" s="9"/>
      <c r="V30" s="9"/>
      <c r="W30" s="9"/>
    </row>
    <row r="31" spans="2:30" ht="15.75" thickBot="1" x14ac:dyDescent="0.3">
      <c r="B31" s="199" t="str">
        <f>MID($C$24,ROW()-21,2)</f>
        <v>68</v>
      </c>
      <c r="C31" s="238" t="s">
        <v>0</v>
      </c>
      <c r="I31" s="9"/>
      <c r="U31" s="9"/>
      <c r="V31" s="9"/>
      <c r="W31" s="9"/>
    </row>
    <row r="32" spans="2:30" ht="15.75" thickBot="1" x14ac:dyDescent="0.3">
      <c r="B32" s="12" t="str">
        <f>MID($C$24,ROW()-19,2)</f>
        <v>73</v>
      </c>
      <c r="C32" s="34" t="str">
        <f>HEX2BIN(B32,8)</f>
        <v>01110011</v>
      </c>
      <c r="D32" s="35"/>
      <c r="E32" s="35"/>
      <c r="F32" s="35"/>
      <c r="G32" s="35"/>
      <c r="H32" s="14"/>
      <c r="I32" s="12" t="str">
        <f>MID(C32,1,1)</f>
        <v>0</v>
      </c>
      <c r="J32" s="49" t="s">
        <v>5</v>
      </c>
      <c r="K32" s="15"/>
      <c r="L32" s="15"/>
      <c r="M32" s="15"/>
      <c r="N32" s="15"/>
      <c r="O32" s="15"/>
      <c r="P32" s="15"/>
      <c r="Q32" s="15"/>
      <c r="U32" s="9"/>
      <c r="V32" s="9"/>
      <c r="W32" s="9"/>
    </row>
    <row r="33" spans="2:24" ht="15.75" thickBot="1" x14ac:dyDescent="0.3">
      <c r="B33" s="150" t="str">
        <f>MID($C$24,ROW()-17,2)</f>
        <v>01</v>
      </c>
      <c r="C33" s="150" t="s">
        <v>11</v>
      </c>
      <c r="D33" s="152"/>
      <c r="E33" s="147"/>
      <c r="I33" s="30" t="str">
        <f>MID(C32,2,1)</f>
        <v>1</v>
      </c>
      <c r="J33" s="270" t="s">
        <v>144</v>
      </c>
      <c r="K33" s="13"/>
      <c r="L33" s="13"/>
      <c r="M33" s="13"/>
      <c r="N33" s="14"/>
      <c r="O33" s="13"/>
      <c r="P33" s="13"/>
      <c r="Q33" s="13"/>
      <c r="R33" s="14"/>
      <c r="S33" t="s">
        <v>8</v>
      </c>
      <c r="U33" s="9"/>
      <c r="V33" s="9"/>
      <c r="W33" s="9"/>
    </row>
    <row r="34" spans="2:24" ht="15.75" thickBot="1" x14ac:dyDescent="0.3">
      <c r="B34" s="18" t="str">
        <f>MID($C$24,ROW()-15,2)</f>
        <v>19</v>
      </c>
      <c r="C34" s="200" t="s">
        <v>143</v>
      </c>
      <c r="D34" s="19"/>
      <c r="E34" s="19"/>
      <c r="F34" s="19"/>
      <c r="G34" s="19"/>
      <c r="H34" s="20"/>
      <c r="I34" s="13" t="str">
        <f>MID(C32,3,1)</f>
        <v>1</v>
      </c>
      <c r="J34" s="412" t="s">
        <v>136</v>
      </c>
      <c r="K34" s="53"/>
      <c r="L34" s="53"/>
      <c r="M34" s="53"/>
      <c r="N34" s="53"/>
      <c r="O34" s="53"/>
      <c r="P34" s="53"/>
      <c r="Q34" s="52"/>
      <c r="R34" t="str">
        <f>MID($B$8,COLUMN(),3)</f>
        <v/>
      </c>
      <c r="S34" t="str">
        <f>MID($B$8,COLUMN(),3)</f>
        <v/>
      </c>
      <c r="T34" t="str">
        <f>MID($B$8,COLUMN(),3)</f>
        <v/>
      </c>
      <c r="U34" s="9"/>
      <c r="V34" s="9"/>
      <c r="W34" s="9"/>
    </row>
    <row r="35" spans="2:24" ht="15.75" thickBot="1" x14ac:dyDescent="0.3">
      <c r="B35" s="23" t="str">
        <f>MID($C$24,ROW()-13,2)</f>
        <v>81</v>
      </c>
      <c r="C35" s="201" t="s">
        <v>14</v>
      </c>
      <c r="D35" s="108"/>
      <c r="E35" s="108"/>
      <c r="F35" s="108"/>
      <c r="G35" s="42"/>
      <c r="H35" s="37"/>
      <c r="I35" s="14" t="str">
        <f>MID(C32,4,1)</f>
        <v>1</v>
      </c>
      <c r="J35" s="52" t="s">
        <v>137</v>
      </c>
      <c r="K35" s="53"/>
      <c r="L35" s="53"/>
      <c r="M35" s="53"/>
      <c r="N35" s="53"/>
      <c r="O35" s="53"/>
      <c r="P35" s="53"/>
      <c r="Q35" s="52"/>
      <c r="U35" s="9"/>
      <c r="V35" s="9"/>
      <c r="W35" s="9"/>
    </row>
    <row r="36" spans="2:24" ht="23.25" customHeight="1" thickBot="1" x14ac:dyDescent="0.3">
      <c r="B36" s="269" t="str">
        <f>MID($C$24,ROW()-11,2)</f>
        <v>1F</v>
      </c>
      <c r="C36" s="242" t="s">
        <v>17</v>
      </c>
      <c r="D36" s="243"/>
      <c r="E36" s="243"/>
      <c r="F36" s="244"/>
      <c r="G36" s="40"/>
      <c r="H36" s="37"/>
      <c r="I36" s="49" t="str">
        <f>MID(C32,5,4)</f>
        <v>0011</v>
      </c>
      <c r="J36" s="129">
        <f>BIN2DEC(I36)</f>
        <v>3</v>
      </c>
      <c r="K36" s="30" t="s">
        <v>146</v>
      </c>
      <c r="L36" s="51"/>
      <c r="M36" s="51"/>
      <c r="N36" s="51"/>
      <c r="O36" s="51"/>
      <c r="P36" s="51"/>
      <c r="Q36" s="49"/>
      <c r="U36" s="9"/>
      <c r="V36" s="9"/>
      <c r="W36" s="9"/>
    </row>
    <row r="37" spans="2:24" ht="60.75" customHeight="1" thickBot="1" x14ac:dyDescent="0.3">
      <c r="B37" s="150" t="str">
        <f>MID($C$24,ROW()-9,2)</f>
        <v>01</v>
      </c>
      <c r="C37" s="150" t="s">
        <v>21</v>
      </c>
      <c r="D37" s="152"/>
      <c r="E37" s="147"/>
      <c r="F37" s="308"/>
      <c r="G37" s="40"/>
      <c r="H37" s="427">
        <f>HEX2DEC(B34)</f>
        <v>25</v>
      </c>
      <c r="I37" s="463" t="s">
        <v>207</v>
      </c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5"/>
      <c r="X37" t="s">
        <v>13</v>
      </c>
    </row>
    <row r="38" spans="2:24" ht="15.75" thickBot="1" x14ac:dyDescent="0.3">
      <c r="B38" s="9"/>
      <c r="C38" s="9"/>
      <c r="D38" s="9"/>
      <c r="E38" s="9"/>
      <c r="F38" s="245"/>
      <c r="G38" s="25"/>
      <c r="H38" s="24" t="str">
        <f>HEX2BIN(B35,8)</f>
        <v>10000001</v>
      </c>
      <c r="I38" s="39" t="str">
        <f>MID(H38,1,1)</f>
        <v>1</v>
      </c>
      <c r="J38" s="36" t="s">
        <v>16</v>
      </c>
      <c r="K38" s="24"/>
      <c r="L38" s="24"/>
      <c r="M38" s="24"/>
      <c r="N38" s="24"/>
      <c r="O38" s="24"/>
      <c r="P38" s="24"/>
      <c r="Q38" s="25"/>
      <c r="R38" s="24"/>
      <c r="S38" s="24"/>
      <c r="T38" s="24"/>
      <c r="U38" s="24"/>
      <c r="V38" s="24"/>
      <c r="W38" s="25"/>
      <c r="X38" t="s">
        <v>15</v>
      </c>
    </row>
    <row r="39" spans="2:24" ht="15.75" thickBot="1" x14ac:dyDescent="0.3">
      <c r="B39" s="9"/>
      <c r="C39" s="9"/>
      <c r="D39" s="9"/>
      <c r="E39" s="9"/>
      <c r="F39" s="414"/>
      <c r="I39" s="39" t="str">
        <f>MID(H38,2,7)</f>
        <v>0000001</v>
      </c>
      <c r="J39" s="22">
        <f>BIN2DEC(I39)</f>
        <v>1</v>
      </c>
      <c r="K39" s="108" t="s">
        <v>20</v>
      </c>
      <c r="L39" s="108"/>
      <c r="M39" s="108"/>
      <c r="N39" s="108"/>
      <c r="O39" s="108"/>
      <c r="P39" s="108"/>
      <c r="Q39" s="40"/>
      <c r="U39" s="9"/>
      <c r="W39" s="9"/>
    </row>
    <row r="40" spans="2:24" ht="15.75" thickBot="1" x14ac:dyDescent="0.3">
      <c r="B40" s="9"/>
      <c r="C40" s="9"/>
      <c r="D40" s="9"/>
      <c r="E40" s="9"/>
      <c r="F40" s="242"/>
      <c r="G40" s="244"/>
      <c r="H40" s="383">
        <f>HEX2DEC(B36)</f>
        <v>31</v>
      </c>
      <c r="I40" s="242" t="s">
        <v>19</v>
      </c>
      <c r="J40" s="243"/>
      <c r="K40" s="243"/>
      <c r="L40" s="243"/>
      <c r="M40" s="243"/>
      <c r="N40" s="243"/>
      <c r="O40" s="243"/>
      <c r="P40" s="243"/>
      <c r="Q40" s="244"/>
      <c r="U40" s="9"/>
      <c r="V40" s="9"/>
      <c r="W40" s="9"/>
      <c r="X40" t="s">
        <v>18</v>
      </c>
    </row>
    <row r="41" spans="2:24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U41" s="9"/>
      <c r="V41" s="9"/>
      <c r="W41" s="9"/>
    </row>
    <row r="42" spans="2:24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U42" s="9"/>
      <c r="V42" s="9"/>
      <c r="W42" s="9"/>
    </row>
    <row r="43" spans="2:24" ht="21" x14ac:dyDescent="0.35">
      <c r="B43" s="405" t="s">
        <v>145</v>
      </c>
    </row>
  </sheetData>
  <mergeCells count="3">
    <mergeCell ref="L12:T12"/>
    <mergeCell ref="M15:T15"/>
    <mergeCell ref="I37:W3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1"/>
  <sheetViews>
    <sheetView workbookViewId="0">
      <selection activeCell="B29" sqref="B29"/>
    </sheetView>
  </sheetViews>
  <sheetFormatPr defaultRowHeight="15" x14ac:dyDescent="0.25"/>
  <cols>
    <col min="2" max="2" width="38.7109375" customWidth="1"/>
    <col min="3" max="10" width="5.7109375" customWidth="1"/>
    <col min="11" max="11" width="20.28515625" customWidth="1"/>
    <col min="12" max="12" width="11.140625" customWidth="1"/>
    <col min="16" max="16" width="12" customWidth="1"/>
    <col min="18" max="18" width="16.28515625" customWidth="1"/>
    <col min="19" max="19" width="15.42578125" customWidth="1"/>
    <col min="21" max="21" width="74.42578125" customWidth="1"/>
  </cols>
  <sheetData>
    <row r="1" spans="1:118" ht="21.75" thickBot="1" x14ac:dyDescent="0.4">
      <c r="B1" s="169" t="s">
        <v>76</v>
      </c>
      <c r="C1" s="106"/>
      <c r="D1" s="106"/>
      <c r="E1" s="106"/>
      <c r="F1" s="106"/>
      <c r="G1" s="106"/>
    </row>
    <row r="2" spans="1:118" ht="15.75" hidden="1" thickBot="1" x14ac:dyDescent="0.3">
      <c r="B2" s="32"/>
      <c r="C2" s="32"/>
      <c r="D2" s="32"/>
      <c r="E2" s="32"/>
      <c r="F2" s="32"/>
      <c r="G2" s="32"/>
      <c r="H2" s="32"/>
      <c r="I2" s="32"/>
    </row>
    <row r="3" spans="1:118" ht="19.5" hidden="1" thickBot="1" x14ac:dyDescent="0.35">
      <c r="B3" s="107"/>
      <c r="C3" s="107"/>
      <c r="D3" s="107"/>
      <c r="E3" s="107"/>
      <c r="F3" s="107"/>
      <c r="G3" s="107"/>
    </row>
    <row r="4" spans="1:118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18" ht="15.75" hidden="1" thickBot="1" x14ac:dyDescent="0.3"/>
    <row r="6" spans="1:118" ht="19.5" thickBot="1" x14ac:dyDescent="0.35">
      <c r="B6" s="216" t="s">
        <v>88</v>
      </c>
      <c r="C6" s="165"/>
      <c r="D6" s="165"/>
      <c r="E6" s="165"/>
      <c r="F6" s="165"/>
      <c r="G6" s="165"/>
      <c r="H6" s="217"/>
      <c r="L6" s="305" t="s">
        <v>87</v>
      </c>
    </row>
    <row r="7" spans="1:118" hidden="1" x14ac:dyDescent="0.25"/>
    <row r="8" spans="1:118" hidden="1" x14ac:dyDescent="0.25"/>
    <row r="9" spans="1:118" ht="15.75" thickBot="1" x14ac:dyDescent="0.3"/>
    <row r="10" spans="1:118" ht="15.75" thickBot="1" x14ac:dyDescent="0.3">
      <c r="A10" s="199" t="str">
        <f>MID($B$6,ROW()-9,2)</f>
        <v>68</v>
      </c>
      <c r="B10" s="199" t="s">
        <v>0</v>
      </c>
      <c r="Y10" s="58" t="s">
        <v>39</v>
      </c>
      <c r="DI10" t="str">
        <f t="shared" ref="DI10:DN10" si="0">MID($B$6,COLUMN(),2)</f>
        <v/>
      </c>
      <c r="DJ10" t="str">
        <f t="shared" si="0"/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</row>
    <row r="11" spans="1:118" ht="15.75" thickBot="1" x14ac:dyDescent="0.3">
      <c r="A11" s="199" t="str">
        <f>MID($B$6,ROW()-7,2)</f>
        <v>0F</v>
      </c>
      <c r="B11" s="199" t="s">
        <v>9</v>
      </c>
      <c r="Y11" s="58">
        <v>-7</v>
      </c>
    </row>
    <row r="12" spans="1:118" ht="15.75" thickBot="1" x14ac:dyDescent="0.3">
      <c r="A12" s="199" t="str">
        <f>MID($B$6,ROW()-5,2)</f>
        <v>0F</v>
      </c>
      <c r="B12" s="199" t="s">
        <v>9</v>
      </c>
      <c r="Y12" s="58">
        <v>-5</v>
      </c>
    </row>
    <row r="13" spans="1:118" ht="15.75" thickBot="1" x14ac:dyDescent="0.3">
      <c r="A13" s="199" t="str">
        <f>MID($B$6,ROW()-3,2)</f>
        <v>68</v>
      </c>
      <c r="B13" s="199" t="s">
        <v>0</v>
      </c>
      <c r="M13" s="9"/>
      <c r="Y13" s="58">
        <v>-3</v>
      </c>
    </row>
    <row r="14" spans="1:118" ht="15.75" thickBot="1" x14ac:dyDescent="0.3">
      <c r="A14" s="12" t="str">
        <f>MID($B$6,ROW()-1,2)</f>
        <v>73</v>
      </c>
      <c r="B14" s="34" t="str">
        <f>HEX2BIN(A14,8)</f>
        <v>01110011</v>
      </c>
      <c r="C14" s="35"/>
      <c r="D14" s="35"/>
      <c r="E14" s="35"/>
      <c r="F14" s="35"/>
      <c r="G14" s="35"/>
      <c r="H14" s="35"/>
      <c r="I14" s="35"/>
      <c r="J14" s="35"/>
      <c r="K14" s="35"/>
      <c r="L14" s="14"/>
      <c r="M14" s="12" t="str">
        <f>MID(B14,1,1)</f>
        <v>0</v>
      </c>
      <c r="N14" s="49" t="s">
        <v>5</v>
      </c>
      <c r="O14" s="33"/>
      <c r="P14" s="33"/>
      <c r="Q14" s="33"/>
      <c r="R14" s="33"/>
      <c r="S14" s="33"/>
      <c r="T14" s="33"/>
      <c r="U14" s="33"/>
      <c r="Y14" s="58">
        <v>-1</v>
      </c>
    </row>
    <row r="15" spans="1:118" ht="15.75" thickBot="1" x14ac:dyDescent="0.3">
      <c r="A15" s="241" t="str">
        <f t="shared" ref="A15:A25" si="1">MID($B$6,ROW()+Y15,2)</f>
        <v>01</v>
      </c>
      <c r="B15" s="241" t="s">
        <v>11</v>
      </c>
      <c r="M15" s="30" t="str">
        <f>MID(B14,2,1)</f>
        <v>1</v>
      </c>
      <c r="N15" s="270" t="s">
        <v>56</v>
      </c>
      <c r="O15" s="13"/>
      <c r="P15" s="13"/>
      <c r="Q15" s="13"/>
      <c r="R15" s="14"/>
      <c r="S15" s="13"/>
      <c r="T15" s="14"/>
      <c r="U15" s="33"/>
      <c r="Y15" s="58">
        <v>1</v>
      </c>
    </row>
    <row r="16" spans="1:118" ht="15.75" thickBot="1" x14ac:dyDescent="0.3">
      <c r="A16" s="18" t="str">
        <f t="shared" si="1"/>
        <v>06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5"/>
      <c r="L16" s="20"/>
      <c r="M16" s="13" t="str">
        <f>MID(B14,3,1)</f>
        <v>1</v>
      </c>
      <c r="N16" s="12" t="s">
        <v>57</v>
      </c>
      <c r="O16" s="13"/>
      <c r="P16" s="13"/>
      <c r="Q16" s="13"/>
      <c r="R16" s="13"/>
      <c r="S16" s="13"/>
      <c r="T16" s="13"/>
      <c r="U16" s="14"/>
      <c r="V16" t="str">
        <f>MID($B$8,COLUMN(),3)</f>
        <v/>
      </c>
      <c r="W16" t="str">
        <f>MID($B$8,COLUMN(),3)</f>
        <v/>
      </c>
      <c r="X16" t="str">
        <f>MID($B$8,COLUMN(),3)</f>
        <v/>
      </c>
      <c r="Y16" s="58">
        <v>3</v>
      </c>
    </row>
    <row r="17" spans="1:25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5"/>
      <c r="L17" s="37"/>
      <c r="M17" s="14" t="str">
        <f>MID(B14,4,1)</f>
        <v>1</v>
      </c>
      <c r="N17" s="52" t="s">
        <v>58</v>
      </c>
      <c r="O17" s="53"/>
      <c r="P17" s="53"/>
      <c r="Q17" s="53"/>
      <c r="R17" s="53"/>
      <c r="S17" s="53"/>
      <c r="T17" s="53"/>
      <c r="U17" s="52"/>
      <c r="Y17" s="58">
        <v>5</v>
      </c>
    </row>
    <row r="18" spans="1:25" ht="15.75" thickBot="1" x14ac:dyDescent="0.3">
      <c r="A18" s="242" t="str">
        <f t="shared" si="1"/>
        <v>08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4"/>
      <c r="K18" s="40"/>
      <c r="L18" s="37"/>
      <c r="M18" s="14" t="str">
        <f>MID(B14,5,4)</f>
        <v>0011</v>
      </c>
      <c r="N18" s="52">
        <f>BIN2DEC(M18)</f>
        <v>3</v>
      </c>
      <c r="O18" s="12" t="s">
        <v>59</v>
      </c>
      <c r="P18" s="13"/>
      <c r="Q18" s="13"/>
      <c r="R18" s="13"/>
      <c r="S18" s="13"/>
      <c r="T18" s="13"/>
      <c r="U18" s="14"/>
      <c r="Y18" s="58">
        <v>7</v>
      </c>
    </row>
    <row r="19" spans="1:25" ht="15.75" thickBot="1" x14ac:dyDescent="0.3">
      <c r="A19" s="205" t="str">
        <f t="shared" si="1"/>
        <v>01</v>
      </c>
      <c r="B19" s="209" t="s">
        <v>21</v>
      </c>
      <c r="J19" s="245"/>
      <c r="K19" s="40"/>
      <c r="L19" s="37">
        <f>HEX2DEC(A16)</f>
        <v>6</v>
      </c>
      <c r="M19" s="38" t="s">
        <v>60</v>
      </c>
      <c r="N19" s="19"/>
      <c r="O19" s="19"/>
      <c r="P19" s="19"/>
      <c r="Q19" s="19"/>
      <c r="R19" s="19"/>
      <c r="S19" s="19"/>
      <c r="T19" s="19"/>
      <c r="U19" s="20"/>
      <c r="V19" t="s">
        <v>13</v>
      </c>
      <c r="Y19" s="58">
        <v>9</v>
      </c>
    </row>
    <row r="20" spans="1:25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9"/>
      <c r="J20" s="246"/>
      <c r="K20" s="25"/>
      <c r="L20" s="24" t="str">
        <f>HEX2BIN(A17,8)</f>
        <v>10000001</v>
      </c>
      <c r="M20" s="39" t="str">
        <f>MID(L20,1,1)</f>
        <v>1</v>
      </c>
      <c r="N20" s="36" t="s">
        <v>42</v>
      </c>
      <c r="O20" s="24"/>
      <c r="P20" s="24"/>
      <c r="Q20" s="24"/>
      <c r="R20" s="24"/>
      <c r="S20" s="24"/>
      <c r="T20" s="24"/>
      <c r="U20" s="25"/>
      <c r="V20" t="s">
        <v>15</v>
      </c>
      <c r="Y20" s="58">
        <v>11</v>
      </c>
    </row>
    <row r="21" spans="1:25" ht="15.75" thickBot="1" x14ac:dyDescent="0.3">
      <c r="A21" s="43" t="str">
        <f t="shared" si="1"/>
        <v>00</v>
      </c>
      <c r="B21" s="119" t="s">
        <v>23</v>
      </c>
      <c r="C21" s="48"/>
      <c r="D21" s="48"/>
      <c r="E21" s="48"/>
      <c r="F21" s="48"/>
      <c r="G21" s="48"/>
      <c r="H21" s="5"/>
      <c r="I21" s="221"/>
      <c r="J21" s="246"/>
      <c r="M21" s="39" t="str">
        <f>MID(L20,2,7)</f>
        <v>0000001</v>
      </c>
      <c r="N21" s="22">
        <f>BIN2DEC(M21)</f>
        <v>1</v>
      </c>
      <c r="O21" s="108" t="s">
        <v>20</v>
      </c>
      <c r="P21" s="108"/>
      <c r="Q21" s="108"/>
      <c r="R21" s="108"/>
      <c r="S21" s="108"/>
      <c r="T21" s="108"/>
      <c r="U21" s="40"/>
      <c r="Y21" s="58">
        <v>13</v>
      </c>
    </row>
    <row r="22" spans="1:25" ht="15.75" thickBot="1" x14ac:dyDescent="0.3">
      <c r="A22" s="120" t="str">
        <f t="shared" si="1"/>
        <v>C4</v>
      </c>
      <c r="B22" s="61" t="s">
        <v>62</v>
      </c>
      <c r="C22" s="59"/>
      <c r="D22" s="59"/>
      <c r="E22" s="59"/>
      <c r="F22" s="59"/>
      <c r="G22" s="122"/>
      <c r="H22" s="110"/>
      <c r="I22" s="228"/>
      <c r="J22" s="247"/>
      <c r="K22" s="248"/>
      <c r="L22" s="249">
        <f>HEX2DEC(A18)</f>
        <v>8</v>
      </c>
      <c r="M22" s="242" t="s">
        <v>61</v>
      </c>
      <c r="N22" s="243"/>
      <c r="O22" s="243"/>
      <c r="P22" s="243"/>
      <c r="Q22" s="243"/>
      <c r="R22" s="243"/>
      <c r="S22" s="243"/>
      <c r="T22" s="243"/>
      <c r="U22" s="244"/>
      <c r="V22" t="s">
        <v>18</v>
      </c>
      <c r="Y22" s="58">
        <v>15</v>
      </c>
    </row>
    <row r="23" spans="1:25" ht="15.75" thickBot="1" x14ac:dyDescent="0.3">
      <c r="A23" s="133" t="str">
        <f t="shared" si="1"/>
        <v>DB</v>
      </c>
      <c r="B23" s="133" t="s">
        <v>65</v>
      </c>
      <c r="C23" s="13"/>
      <c r="D23" s="13"/>
      <c r="E23" s="13"/>
      <c r="F23" s="49"/>
      <c r="G23" s="63"/>
      <c r="H23" s="109"/>
      <c r="I23" s="230"/>
      <c r="J23" s="223"/>
      <c r="K23" s="222"/>
      <c r="L23" s="222">
        <f>HEX2DEC(A20)</f>
        <v>255</v>
      </c>
      <c r="M23" s="224" t="s">
        <v>22</v>
      </c>
      <c r="N23" s="224"/>
      <c r="O23" s="224"/>
      <c r="P23" s="224"/>
      <c r="Q23" s="224"/>
      <c r="R23" s="224"/>
      <c r="S23" s="224"/>
      <c r="T23" s="224"/>
      <c r="U23" s="225"/>
      <c r="V23" t="s">
        <v>26</v>
      </c>
      <c r="Y23" s="58">
        <v>17</v>
      </c>
    </row>
    <row r="24" spans="1:25" ht="15.75" thickBot="1" x14ac:dyDescent="0.3">
      <c r="A24" s="263" t="str">
        <f t="shared" si="1"/>
        <v>2F</v>
      </c>
      <c r="B24" s="261" t="s">
        <v>3</v>
      </c>
      <c r="C24" s="9"/>
      <c r="D24" s="9"/>
      <c r="E24" s="9"/>
      <c r="F24" s="30"/>
      <c r="G24" s="62"/>
      <c r="H24" s="119"/>
      <c r="I24" s="48"/>
      <c r="J24" s="48"/>
      <c r="K24" s="124"/>
      <c r="L24" s="124">
        <f>HEX2DEC(A21)</f>
        <v>0</v>
      </c>
      <c r="M24" s="4" t="s">
        <v>23</v>
      </c>
      <c r="N24" s="4"/>
      <c r="O24" s="4"/>
      <c r="P24" s="4"/>
      <c r="Q24" s="4"/>
      <c r="R24" s="4"/>
      <c r="S24" s="4"/>
      <c r="T24" s="4"/>
      <c r="U24" s="5"/>
      <c r="V24" t="s">
        <v>27</v>
      </c>
      <c r="Y24" s="58">
        <v>19</v>
      </c>
    </row>
    <row r="25" spans="1:25" ht="15.75" thickBot="1" x14ac:dyDescent="0.3">
      <c r="A25" s="259" t="str">
        <f t="shared" si="1"/>
        <v>07</v>
      </c>
      <c r="B25" s="259" t="s">
        <v>4</v>
      </c>
      <c r="C25" s="260"/>
      <c r="D25" s="260"/>
      <c r="E25" s="262"/>
      <c r="F25" s="11"/>
      <c r="G25" s="121"/>
      <c r="H25" s="121"/>
      <c r="I25" s="121"/>
      <c r="J25" s="121"/>
      <c r="K25" s="231"/>
      <c r="L25" s="122" t="str">
        <f>HEX2BIN(A22,8)</f>
        <v>11000100</v>
      </c>
      <c r="M25" s="125" t="str">
        <f>MID(L25,1,6)</f>
        <v>110001</v>
      </c>
      <c r="N25" s="126" t="s">
        <v>43</v>
      </c>
      <c r="O25" s="59"/>
      <c r="P25" s="59"/>
      <c r="Q25" s="59"/>
      <c r="R25" s="59"/>
      <c r="S25" s="59"/>
      <c r="T25" s="59"/>
      <c r="U25" s="60"/>
      <c r="V25" t="s">
        <v>63</v>
      </c>
      <c r="Y25" s="58">
        <v>21</v>
      </c>
    </row>
    <row r="26" spans="1:25" ht="15.75" thickBot="1" x14ac:dyDescent="0.3">
      <c r="A26" s="9"/>
      <c r="B26" s="9"/>
      <c r="C26" s="9"/>
      <c r="D26" s="9"/>
      <c r="E26" s="9"/>
      <c r="F26" s="11"/>
      <c r="G26" s="15"/>
      <c r="H26" s="111"/>
      <c r="I26" s="47"/>
      <c r="J26" s="54"/>
      <c r="K26" s="54"/>
      <c r="L26" s="54"/>
      <c r="M26" s="269" t="str">
        <f>MID(L25,7,2)</f>
        <v>00</v>
      </c>
      <c r="N26" s="269">
        <f>BIN2DEC(M26)</f>
        <v>0</v>
      </c>
      <c r="O26" s="121" t="s">
        <v>44</v>
      </c>
      <c r="P26" s="121"/>
      <c r="Q26" s="121"/>
      <c r="R26" s="121"/>
      <c r="S26" s="121"/>
      <c r="T26" s="121"/>
      <c r="U26" s="122"/>
      <c r="Y26" s="58">
        <v>23</v>
      </c>
    </row>
    <row r="27" spans="1:25" ht="15.75" thickBot="1" x14ac:dyDescent="0.3">
      <c r="A27" s="9"/>
      <c r="B27" s="9"/>
      <c r="C27" s="9"/>
      <c r="D27" s="9"/>
      <c r="E27" s="9"/>
      <c r="F27" s="133"/>
      <c r="G27" s="13"/>
      <c r="H27" s="264"/>
      <c r="I27" s="265"/>
      <c r="J27" s="267"/>
      <c r="K27" s="266"/>
      <c r="L27" s="12">
        <f>HEX2DEC(A23)</f>
        <v>219</v>
      </c>
      <c r="M27" s="268" t="s">
        <v>66</v>
      </c>
      <c r="N27" s="9"/>
      <c r="O27" s="9"/>
      <c r="P27" s="9"/>
      <c r="Q27" s="9"/>
      <c r="R27" s="9"/>
      <c r="S27" s="9"/>
      <c r="T27" s="9"/>
      <c r="Y27" s="58">
        <v>25</v>
      </c>
    </row>
    <row r="28" spans="1:25" x14ac:dyDescent="0.25">
      <c r="A28" s="9"/>
      <c r="B28" s="9"/>
      <c r="C28" s="9"/>
      <c r="D28" s="9"/>
      <c r="E28" s="9"/>
      <c r="F28" s="9"/>
      <c r="G28" s="9"/>
      <c r="H28" s="56"/>
      <c r="I28" s="57"/>
      <c r="J28" s="54"/>
      <c r="K28" s="54"/>
      <c r="L28" s="54"/>
      <c r="M28" s="9"/>
      <c r="N28" s="9"/>
      <c r="O28" s="9"/>
      <c r="P28" s="9"/>
      <c r="Q28" s="9"/>
      <c r="R28" s="9"/>
      <c r="T28" s="9"/>
      <c r="Y28" s="58">
        <v>27</v>
      </c>
    </row>
    <row r="29" spans="1:25" x14ac:dyDescent="0.25">
      <c r="A29" s="9"/>
      <c r="B29" s="9"/>
      <c r="C29" s="9"/>
      <c r="D29" s="9"/>
      <c r="E29" s="9"/>
      <c r="F29" s="9"/>
      <c r="G29" s="9"/>
      <c r="H29" s="56"/>
      <c r="I29" s="57"/>
      <c r="J29" s="54"/>
      <c r="K29" s="54"/>
      <c r="L29" s="54"/>
      <c r="M29" s="9"/>
      <c r="N29" s="9"/>
      <c r="O29" s="9"/>
      <c r="P29" s="9"/>
      <c r="Q29" s="9"/>
      <c r="R29" s="9"/>
      <c r="S29" s="9"/>
      <c r="T29" s="9"/>
      <c r="Y29" s="58">
        <v>29</v>
      </c>
    </row>
    <row r="30" spans="1:25" x14ac:dyDescent="0.25">
      <c r="A30" s="9"/>
      <c r="B30" s="9"/>
      <c r="C30" s="9"/>
      <c r="D30" s="9"/>
      <c r="E30" s="9"/>
      <c r="F30" s="9"/>
      <c r="G30" s="9"/>
      <c r="H30" s="56"/>
      <c r="I30" s="57"/>
      <c r="J30" s="54"/>
      <c r="K30" s="54"/>
      <c r="L30" s="54"/>
      <c r="M30" s="27"/>
      <c r="N30" s="9"/>
      <c r="O30" s="9"/>
      <c r="P30" s="9"/>
      <c r="Q30" s="9"/>
      <c r="R30" s="9"/>
      <c r="S30" s="9"/>
      <c r="T30" s="9"/>
      <c r="Y30" s="58">
        <v>31</v>
      </c>
    </row>
    <row r="31" spans="1:25" x14ac:dyDescent="0.25">
      <c r="A31" s="9"/>
      <c r="B31" s="9"/>
      <c r="C31" s="9"/>
      <c r="D31" s="9"/>
      <c r="E31" s="9"/>
      <c r="F31" s="9"/>
      <c r="G31" s="9"/>
      <c r="H31" s="56"/>
      <c r="I31" s="57"/>
      <c r="J31" s="54"/>
      <c r="K31" s="54"/>
      <c r="L31" s="54"/>
      <c r="M31" s="9"/>
      <c r="N31" s="9"/>
      <c r="O31" s="9"/>
      <c r="P31" s="9"/>
      <c r="Q31" s="9"/>
      <c r="R31" s="9"/>
      <c r="S31" s="9"/>
      <c r="T31" s="9"/>
      <c r="Y31" s="58"/>
    </row>
    <row r="32" spans="1:25" x14ac:dyDescent="0.25">
      <c r="A32" s="9"/>
      <c r="B32" s="9"/>
      <c r="C32" s="9"/>
      <c r="D32" s="9"/>
      <c r="E32" s="9"/>
      <c r="F32" s="9"/>
      <c r="G32" s="9"/>
      <c r="H32" s="56"/>
      <c r="I32" s="57"/>
      <c r="J32" s="54"/>
      <c r="K32" s="54"/>
      <c r="L32" s="54"/>
      <c r="M32" s="9"/>
      <c r="N32" s="9"/>
      <c r="O32" s="9"/>
      <c r="P32" s="9"/>
      <c r="Q32" s="9"/>
      <c r="R32" s="9"/>
      <c r="S32" s="9"/>
      <c r="T32" s="9"/>
      <c r="Y32" s="58"/>
    </row>
    <row r="33" spans="1:25" x14ac:dyDescent="0.25">
      <c r="A33" s="9"/>
      <c r="B33" s="9"/>
      <c r="C33" s="9"/>
      <c r="D33" s="9"/>
      <c r="E33" s="9"/>
      <c r="F33" s="9"/>
      <c r="G33" s="9"/>
      <c r="H33" s="56"/>
      <c r="I33" s="57"/>
      <c r="J33" s="54"/>
      <c r="K33" s="54"/>
      <c r="L33" s="54"/>
      <c r="M33" s="9"/>
      <c r="N33" s="9"/>
      <c r="O33" s="9"/>
      <c r="P33" s="9"/>
      <c r="Q33" s="9"/>
      <c r="R33" s="9"/>
      <c r="S33" s="9"/>
      <c r="T33" s="9"/>
      <c r="Y33" s="58"/>
    </row>
    <row r="34" spans="1:25" x14ac:dyDescent="0.25">
      <c r="A34" s="9"/>
      <c r="B34" s="9"/>
      <c r="C34" s="9"/>
      <c r="D34" s="9"/>
      <c r="E34" s="9"/>
      <c r="F34" s="9"/>
      <c r="G34" s="9"/>
      <c r="H34" s="56"/>
      <c r="I34" s="57"/>
      <c r="J34" s="54"/>
      <c r="K34" s="54"/>
      <c r="L34" s="57"/>
      <c r="M34" s="9"/>
      <c r="N34" s="9"/>
      <c r="O34" s="9"/>
      <c r="P34" s="9"/>
      <c r="Q34" s="9"/>
      <c r="R34" s="9"/>
      <c r="S34" s="9"/>
      <c r="T34" s="9"/>
      <c r="U34" s="9"/>
      <c r="Y34" s="58"/>
    </row>
    <row r="35" spans="1:25" x14ac:dyDescent="0.25">
      <c r="A35" s="9"/>
      <c r="B35" s="9"/>
      <c r="C35" s="9"/>
      <c r="D35" s="9"/>
      <c r="E35" s="9"/>
      <c r="F35" s="9"/>
      <c r="G35" s="9"/>
      <c r="H35" s="56"/>
      <c r="I35" s="57"/>
      <c r="J35" s="54"/>
      <c r="K35" s="54"/>
      <c r="L35" s="57"/>
      <c r="M35" s="9"/>
      <c r="N35" s="9"/>
      <c r="O35" s="9"/>
      <c r="P35" s="9"/>
      <c r="Q35" s="9"/>
      <c r="R35" s="9"/>
      <c r="S35" s="9"/>
      <c r="T35" s="9"/>
      <c r="U35" s="9"/>
      <c r="Y35" s="58">
        <v>33</v>
      </c>
    </row>
    <row r="36" spans="1:25" x14ac:dyDescent="0.25">
      <c r="A36" s="9"/>
      <c r="B36" s="9"/>
      <c r="C36" s="9"/>
      <c r="D36" s="9"/>
      <c r="E36" s="9"/>
      <c r="Y36" s="58">
        <v>35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54"/>
      <c r="K37" s="9"/>
      <c r="L37" s="9"/>
      <c r="M37" s="9"/>
      <c r="N37" s="9"/>
      <c r="O37" s="9"/>
      <c r="P37" s="9"/>
      <c r="Q37" s="9"/>
      <c r="R37" s="9"/>
      <c r="S37" s="9"/>
      <c r="Y37" s="58">
        <v>37</v>
      </c>
    </row>
    <row r="38" spans="1:25" x14ac:dyDescent="0.25">
      <c r="A38" s="9"/>
      <c r="B38" s="9"/>
      <c r="C38" s="9"/>
      <c r="D38" s="9"/>
      <c r="E38" s="9"/>
      <c r="F38" s="9"/>
      <c r="G38" s="9"/>
      <c r="H38" s="56"/>
      <c r="I38" s="57"/>
      <c r="J38" s="54"/>
      <c r="K38" s="54"/>
      <c r="L38" s="54"/>
      <c r="M38" s="9"/>
      <c r="N38" s="9"/>
      <c r="O38" s="9"/>
      <c r="P38" s="9"/>
      <c r="Q38" s="9"/>
      <c r="R38" s="9"/>
      <c r="S38" s="9"/>
      <c r="Y38" s="58">
        <v>39</v>
      </c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54"/>
      <c r="K39" s="9"/>
      <c r="L39" s="9"/>
      <c r="M39" s="9"/>
      <c r="N39" s="9"/>
      <c r="O39" s="9"/>
      <c r="P39" s="9"/>
      <c r="Q39" s="9"/>
      <c r="R39" s="9"/>
      <c r="S39" s="9"/>
      <c r="Y39" s="58">
        <v>41</v>
      </c>
    </row>
    <row r="40" spans="1:25" x14ac:dyDescent="0.25">
      <c r="A40" s="9"/>
      <c r="B40" s="9"/>
      <c r="C40" s="9"/>
      <c r="D40" s="9"/>
      <c r="E40" s="9"/>
      <c r="F40" s="9"/>
      <c r="G40" s="9"/>
      <c r="H40" s="56"/>
      <c r="I40" s="57"/>
      <c r="J40" s="54"/>
      <c r="K40" s="54"/>
      <c r="L40" s="54"/>
      <c r="M40" s="9"/>
      <c r="N40" s="9"/>
      <c r="O40" s="9"/>
      <c r="P40" s="9"/>
      <c r="Q40" s="9"/>
      <c r="R40" s="9"/>
      <c r="S40" s="9"/>
      <c r="Y40" s="58">
        <v>43</v>
      </c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54"/>
      <c r="K41" s="9"/>
      <c r="L41" s="9"/>
      <c r="M41" s="9"/>
      <c r="N41" s="9"/>
      <c r="O41" s="9"/>
      <c r="P41" s="9"/>
      <c r="Q41" s="9"/>
      <c r="R41" s="9"/>
      <c r="S41" s="9"/>
      <c r="Y41" s="58">
        <v>45</v>
      </c>
    </row>
    <row r="42" spans="1:25" x14ac:dyDescent="0.25">
      <c r="A42" s="9"/>
      <c r="B42" s="9"/>
      <c r="C42" s="9"/>
      <c r="D42" s="9"/>
      <c r="E42" s="9"/>
      <c r="F42" s="9"/>
      <c r="G42" s="9"/>
      <c r="H42" s="56"/>
      <c r="I42" s="57"/>
      <c r="J42" s="54"/>
      <c r="K42" s="54"/>
      <c r="L42" s="54"/>
      <c r="M42" s="9"/>
      <c r="N42" s="9"/>
      <c r="O42" s="9"/>
      <c r="P42" s="9"/>
      <c r="Q42" s="9"/>
      <c r="R42" s="9"/>
      <c r="S42" s="9"/>
      <c r="Y42" s="58">
        <v>47</v>
      </c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Y43" s="58">
        <v>49</v>
      </c>
    </row>
    <row r="44" spans="1:25" x14ac:dyDescent="0.25">
      <c r="A44" t="str">
        <f t="shared" ref="A44:A49" si="2">MID($B$6,ROW()+Y44,2)</f>
        <v/>
      </c>
      <c r="H44" s="55"/>
      <c r="I44" s="11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58">
        <v>51</v>
      </c>
    </row>
    <row r="45" spans="1:25" x14ac:dyDescent="0.25">
      <c r="A45" t="str">
        <f t="shared" si="2"/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58">
        <v>53</v>
      </c>
    </row>
    <row r="46" spans="1:25" x14ac:dyDescent="0.25">
      <c r="A46" t="str">
        <f t="shared" si="2"/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58">
        <v>55</v>
      </c>
    </row>
    <row r="47" spans="1:25" x14ac:dyDescent="0.25">
      <c r="A47" t="str">
        <f t="shared" si="2"/>
        <v/>
      </c>
      <c r="H47" s="56"/>
      <c r="I47" s="9"/>
      <c r="J47" s="9"/>
      <c r="K47" s="9"/>
      <c r="L47" s="9"/>
      <c r="M47" s="9"/>
      <c r="N47" s="115"/>
      <c r="O47" s="9"/>
      <c r="P47" s="9"/>
      <c r="Q47" s="9"/>
      <c r="R47" s="9"/>
      <c r="S47" s="9"/>
      <c r="T47" s="9"/>
      <c r="U47" s="9"/>
      <c r="Y47" s="58">
        <v>57</v>
      </c>
    </row>
    <row r="48" spans="1:25" x14ac:dyDescent="0.25">
      <c r="A48" t="str">
        <f t="shared" si="2"/>
        <v/>
      </c>
      <c r="H48" s="9"/>
      <c r="I48" s="54"/>
      <c r="J48" s="54"/>
      <c r="K48" s="54"/>
      <c r="L48" s="9"/>
      <c r="M48" s="9"/>
      <c r="N48" s="9"/>
      <c r="O48" s="9"/>
      <c r="P48" s="9"/>
      <c r="Q48" s="9"/>
      <c r="R48" s="9"/>
      <c r="S48" s="9"/>
      <c r="T48" s="9"/>
      <c r="U48" s="9"/>
      <c r="Y48" s="58">
        <v>59</v>
      </c>
    </row>
    <row r="49" spans="1:25" x14ac:dyDescent="0.25">
      <c r="A49" t="str">
        <f t="shared" si="2"/>
        <v/>
      </c>
      <c r="H49" s="9"/>
      <c r="I49" s="54"/>
      <c r="J49" s="54"/>
      <c r="K49" s="54"/>
      <c r="L49" s="9"/>
      <c r="M49" s="9"/>
      <c r="N49" s="9"/>
      <c r="O49" s="9"/>
      <c r="P49" s="9"/>
      <c r="Q49" s="9"/>
      <c r="R49" s="9"/>
      <c r="S49" s="9"/>
      <c r="T49" s="9"/>
      <c r="U49" s="9"/>
      <c r="Y49" s="58">
        <v>61</v>
      </c>
    </row>
    <row r="50" spans="1:25" x14ac:dyDescent="0.25">
      <c r="H50" s="9"/>
      <c r="I50" s="54"/>
      <c r="J50" s="54"/>
      <c r="K50" s="54"/>
      <c r="L50" s="9"/>
      <c r="M50" s="9"/>
      <c r="N50" s="9"/>
      <c r="O50" s="9"/>
      <c r="P50" s="9"/>
      <c r="Q50" s="9"/>
      <c r="R50" s="9"/>
      <c r="S50" s="9"/>
      <c r="T50" s="9"/>
      <c r="U50" s="9"/>
      <c r="Y50" s="58">
        <v>63</v>
      </c>
    </row>
    <row r="51" spans="1:25" x14ac:dyDescent="0.25">
      <c r="H51" s="9"/>
      <c r="I51" s="54"/>
      <c r="J51" s="54"/>
      <c r="K51" s="54"/>
      <c r="L51" s="9"/>
      <c r="M51" s="9"/>
      <c r="N51" s="9"/>
      <c r="O51" s="9"/>
      <c r="P51" s="9"/>
      <c r="Q51" s="9"/>
      <c r="R51" s="9"/>
      <c r="S51" s="9"/>
      <c r="T51" s="9"/>
      <c r="U51" s="9"/>
      <c r="Y51" s="58">
        <v>65</v>
      </c>
    </row>
    <row r="52" spans="1:25" x14ac:dyDescent="0.25">
      <c r="H52" s="9"/>
      <c r="I52" s="54"/>
      <c r="J52" s="54"/>
      <c r="K52" s="54"/>
      <c r="L52" s="9"/>
      <c r="M52" s="9"/>
      <c r="N52" s="9"/>
      <c r="O52" s="9"/>
      <c r="P52" s="9"/>
      <c r="Q52" s="9"/>
      <c r="R52" s="9"/>
      <c r="S52" s="9"/>
      <c r="T52" s="9"/>
      <c r="U52" s="9"/>
      <c r="Y52" s="58">
        <v>67</v>
      </c>
    </row>
    <row r="53" spans="1:25" x14ac:dyDescent="0.25">
      <c r="H53" s="9"/>
      <c r="I53" s="54"/>
      <c r="J53" s="54"/>
      <c r="K53" s="54"/>
      <c r="L53" s="9"/>
      <c r="M53" s="9"/>
      <c r="N53" s="9"/>
      <c r="O53" s="9"/>
      <c r="P53" s="9"/>
      <c r="Q53" s="9"/>
      <c r="R53" s="9"/>
      <c r="S53" s="9"/>
      <c r="T53" s="9"/>
      <c r="U53" s="9"/>
      <c r="Y53" s="58">
        <v>69</v>
      </c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54"/>
      <c r="J54" s="54"/>
      <c r="K54" s="54"/>
      <c r="L54" s="9"/>
      <c r="M54" s="9"/>
      <c r="N54" s="9"/>
      <c r="O54" s="9"/>
      <c r="P54" s="9"/>
      <c r="Q54" s="9"/>
      <c r="R54" s="9"/>
      <c r="S54" s="9"/>
      <c r="T54" s="9"/>
      <c r="U54" s="9"/>
      <c r="Y54" s="58">
        <v>71</v>
      </c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54"/>
      <c r="J55" s="54"/>
      <c r="K55" s="54"/>
      <c r="L55" s="9"/>
      <c r="M55" s="9"/>
      <c r="N55" s="9"/>
      <c r="O55" s="9"/>
      <c r="P55" s="9"/>
      <c r="Q55" s="9"/>
      <c r="R55" s="9"/>
      <c r="S55" s="9"/>
      <c r="T55" s="9"/>
      <c r="U55" s="9"/>
      <c r="Y55" s="58">
        <v>73</v>
      </c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54"/>
      <c r="J56" s="54"/>
      <c r="K56" s="54"/>
      <c r="L56" s="9"/>
      <c r="M56" s="9"/>
      <c r="N56" s="9"/>
      <c r="O56" s="9"/>
      <c r="P56" s="9"/>
      <c r="Q56" s="9"/>
      <c r="R56" s="9"/>
      <c r="S56" s="9"/>
      <c r="T56" s="9"/>
      <c r="U56" s="9"/>
      <c r="Y56" s="58">
        <v>75</v>
      </c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Y57" s="58">
        <v>77</v>
      </c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Y58" s="58">
        <v>79</v>
      </c>
    </row>
    <row r="59" spans="1:25" x14ac:dyDescent="0.25">
      <c r="A59" s="9"/>
      <c r="B59" s="9"/>
      <c r="C59" s="9"/>
      <c r="D59" s="9"/>
      <c r="E59" s="9"/>
      <c r="F59" s="9"/>
      <c r="G59" s="9"/>
      <c r="Q59" s="9"/>
      <c r="R59" s="9"/>
      <c r="S59" s="9"/>
      <c r="Y59" s="58">
        <v>81</v>
      </c>
    </row>
    <row r="60" spans="1:25" x14ac:dyDescent="0.25">
      <c r="A60" s="9"/>
      <c r="B60" s="9"/>
      <c r="C60" s="9"/>
      <c r="D60" s="9"/>
      <c r="E60" s="9"/>
      <c r="F60" s="9"/>
      <c r="G60" s="9"/>
      <c r="H60" s="94"/>
      <c r="Q60" s="9"/>
      <c r="R60" s="9"/>
      <c r="S60" s="9"/>
      <c r="Y60" s="58">
        <v>83</v>
      </c>
    </row>
    <row r="61" spans="1:25" x14ac:dyDescent="0.25">
      <c r="A61" s="9"/>
      <c r="B61" s="9"/>
      <c r="C61" s="9"/>
      <c r="D61" s="9"/>
      <c r="E61" s="9"/>
      <c r="F61" s="9"/>
      <c r="G61" s="9"/>
      <c r="Q61" s="9"/>
      <c r="R61" s="9"/>
      <c r="S61" s="9"/>
      <c r="Y61" s="58">
        <v>85</v>
      </c>
    </row>
    <row r="62" spans="1:25" x14ac:dyDescent="0.25">
      <c r="A62" s="9"/>
      <c r="B62" s="9"/>
      <c r="C62" s="9"/>
      <c r="D62" s="9"/>
      <c r="E62" s="9"/>
      <c r="F62" s="9"/>
      <c r="G62" s="9"/>
      <c r="H62" s="56"/>
      <c r="I62" s="57"/>
      <c r="J62" s="54"/>
      <c r="K62" s="54"/>
      <c r="L62" s="9"/>
      <c r="M62" s="9"/>
      <c r="N62" s="9"/>
      <c r="O62" s="9"/>
      <c r="P62" s="9"/>
      <c r="Q62" s="9"/>
      <c r="R62" s="9"/>
      <c r="S62" s="9"/>
      <c r="Y62" s="58">
        <v>87</v>
      </c>
    </row>
    <row r="63" spans="1:2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Y63" s="58">
        <v>89</v>
      </c>
    </row>
    <row r="64" spans="1:2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Y64" s="58">
        <v>91</v>
      </c>
    </row>
    <row r="65" spans="1:2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Y65" s="58">
        <v>93</v>
      </c>
    </row>
    <row r="66" spans="1:2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Y66" s="58">
        <v>95</v>
      </c>
    </row>
    <row r="67" spans="1:25" x14ac:dyDescent="0.25">
      <c r="A67" s="9"/>
      <c r="B67" s="9"/>
      <c r="C67" s="9"/>
      <c r="D67" s="9"/>
      <c r="E67" s="9"/>
      <c r="F67" s="9"/>
      <c r="G67" s="9"/>
      <c r="H67" s="56"/>
      <c r="I67" s="57"/>
      <c r="J67" s="54"/>
      <c r="K67" s="54"/>
      <c r="L67" s="9"/>
      <c r="M67" s="9"/>
      <c r="N67" s="9"/>
      <c r="O67" s="9"/>
      <c r="P67" s="9"/>
      <c r="Q67" s="9"/>
      <c r="R67" s="9"/>
      <c r="S67" s="9"/>
      <c r="Y67" s="58">
        <v>97</v>
      </c>
    </row>
    <row r="68" spans="1:2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Y68" s="58">
        <v>99</v>
      </c>
    </row>
    <row r="69" spans="1:2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4"/>
      <c r="L69" s="9"/>
      <c r="M69" s="9"/>
      <c r="N69" s="9"/>
      <c r="O69" s="9"/>
      <c r="P69" s="9"/>
      <c r="Q69" s="9"/>
      <c r="R69" s="9"/>
      <c r="S69" s="9"/>
      <c r="Y69" s="58">
        <v>101</v>
      </c>
    </row>
    <row r="70" spans="1:2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Y70" s="58">
        <v>103</v>
      </c>
    </row>
    <row r="71" spans="1:2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Y71" s="58">
        <v>105</v>
      </c>
    </row>
    <row r="72" spans="1:2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54"/>
      <c r="L72" s="54"/>
      <c r="M72" s="9"/>
      <c r="N72" s="9"/>
      <c r="O72" s="9"/>
      <c r="P72" s="9"/>
      <c r="Q72" s="9"/>
      <c r="R72" s="9"/>
      <c r="S72" s="9"/>
      <c r="Y72" s="58">
        <v>107</v>
      </c>
    </row>
    <row r="73" spans="1:25" x14ac:dyDescent="0.25">
      <c r="Y73" s="58">
        <v>109</v>
      </c>
    </row>
    <row r="74" spans="1:25" x14ac:dyDescent="0.25">
      <c r="Y74" s="58">
        <v>111</v>
      </c>
    </row>
    <row r="75" spans="1:25" x14ac:dyDescent="0.25">
      <c r="Y75" s="58">
        <v>113</v>
      </c>
    </row>
    <row r="76" spans="1:25" x14ac:dyDescent="0.25">
      <c r="Y76" s="58">
        <v>115</v>
      </c>
    </row>
    <row r="77" spans="1:25" x14ac:dyDescent="0.25">
      <c r="Y77" s="58">
        <v>117</v>
      </c>
    </row>
    <row r="78" spans="1:25" x14ac:dyDescent="0.25">
      <c r="Y78" s="58">
        <v>119</v>
      </c>
    </row>
    <row r="79" spans="1:25" x14ac:dyDescent="0.25">
      <c r="Y79" s="58">
        <v>121</v>
      </c>
    </row>
    <row r="80" spans="1:25" x14ac:dyDescent="0.25">
      <c r="Y80" s="58">
        <v>123</v>
      </c>
    </row>
    <row r="81" spans="25:25" x14ac:dyDescent="0.25">
      <c r="Y81" s="58">
        <v>125</v>
      </c>
    </row>
    <row r="82" spans="25:25" x14ac:dyDescent="0.25">
      <c r="Y82" s="58">
        <v>127</v>
      </c>
    </row>
    <row r="83" spans="25:25" x14ac:dyDescent="0.25">
      <c r="Y83" s="58">
        <v>129</v>
      </c>
    </row>
    <row r="84" spans="25:25" x14ac:dyDescent="0.25">
      <c r="Y84" s="58">
        <v>131</v>
      </c>
    </row>
    <row r="85" spans="25:25" x14ac:dyDescent="0.25">
      <c r="Y85" s="58">
        <v>133</v>
      </c>
    </row>
    <row r="86" spans="25:25" x14ac:dyDescent="0.25">
      <c r="Y86" s="58">
        <v>135</v>
      </c>
    </row>
    <row r="87" spans="25:25" x14ac:dyDescent="0.25">
      <c r="Y87" s="58">
        <v>137</v>
      </c>
    </row>
    <row r="88" spans="25:25" x14ac:dyDescent="0.25">
      <c r="Y88" s="58">
        <v>139</v>
      </c>
    </row>
    <row r="89" spans="25:25" x14ac:dyDescent="0.25">
      <c r="Y89" s="58">
        <v>141</v>
      </c>
    </row>
    <row r="90" spans="25:25" x14ac:dyDescent="0.25">
      <c r="Y90" s="58">
        <v>143</v>
      </c>
    </row>
    <row r="91" spans="25:25" x14ac:dyDescent="0.25">
      <c r="Y91" s="58">
        <v>145</v>
      </c>
    </row>
    <row r="92" spans="25:25" x14ac:dyDescent="0.25">
      <c r="Y92" s="58">
        <v>147</v>
      </c>
    </row>
    <row r="93" spans="25:25" x14ac:dyDescent="0.25">
      <c r="Y93" s="58">
        <v>149</v>
      </c>
    </row>
    <row r="94" spans="25:25" x14ac:dyDescent="0.25">
      <c r="Y94" s="58">
        <v>151</v>
      </c>
    </row>
    <row r="95" spans="25:25" x14ac:dyDescent="0.25">
      <c r="Y95" s="58">
        <v>153</v>
      </c>
    </row>
    <row r="96" spans="25:25" x14ac:dyDescent="0.25">
      <c r="Y96" s="58">
        <v>155</v>
      </c>
    </row>
    <row r="97" spans="25:25" x14ac:dyDescent="0.25">
      <c r="Y97" s="58">
        <v>157</v>
      </c>
    </row>
    <row r="98" spans="25:25" x14ac:dyDescent="0.25">
      <c r="Y98" s="58">
        <v>159</v>
      </c>
    </row>
    <row r="99" spans="25:25" x14ac:dyDescent="0.25">
      <c r="Y99" s="58">
        <v>161</v>
      </c>
    </row>
    <row r="100" spans="25:25" x14ac:dyDescent="0.25">
      <c r="Y100" s="58">
        <v>163</v>
      </c>
    </row>
    <row r="101" spans="25:25" x14ac:dyDescent="0.25">
      <c r="Y101" s="58">
        <v>165</v>
      </c>
    </row>
    <row r="102" spans="25:25" x14ac:dyDescent="0.25">
      <c r="Y102" s="58">
        <v>167</v>
      </c>
    </row>
    <row r="103" spans="25:25" x14ac:dyDescent="0.25">
      <c r="Y103" s="58">
        <v>169</v>
      </c>
    </row>
    <row r="104" spans="25:25" x14ac:dyDescent="0.25">
      <c r="Y104" s="58">
        <v>171</v>
      </c>
    </row>
    <row r="105" spans="25:25" x14ac:dyDescent="0.25">
      <c r="Y105" s="58">
        <v>173</v>
      </c>
    </row>
    <row r="106" spans="25:25" x14ac:dyDescent="0.25">
      <c r="Y106" s="58">
        <v>175</v>
      </c>
    </row>
    <row r="107" spans="25:25" x14ac:dyDescent="0.25">
      <c r="Y107" s="58">
        <v>177</v>
      </c>
    </row>
    <row r="108" spans="25:25" x14ac:dyDescent="0.25">
      <c r="Y108" s="58">
        <v>179</v>
      </c>
    </row>
    <row r="109" spans="25:25" x14ac:dyDescent="0.25">
      <c r="Y109" s="58">
        <v>181</v>
      </c>
    </row>
    <row r="110" spans="25:25" x14ac:dyDescent="0.25">
      <c r="Y110" s="58">
        <v>183</v>
      </c>
    </row>
    <row r="111" spans="25:25" x14ac:dyDescent="0.25">
      <c r="Y111" s="58">
        <v>185</v>
      </c>
    </row>
    <row r="112" spans="25:25" x14ac:dyDescent="0.25">
      <c r="Y112" s="58">
        <v>187</v>
      </c>
    </row>
    <row r="113" spans="25:25" x14ac:dyDescent="0.25">
      <c r="Y113" s="58">
        <v>189</v>
      </c>
    </row>
    <row r="114" spans="25:25" x14ac:dyDescent="0.25">
      <c r="Y114" s="58">
        <v>191</v>
      </c>
    </row>
    <row r="115" spans="25:25" x14ac:dyDescent="0.25">
      <c r="Y115" s="58">
        <v>193</v>
      </c>
    </row>
    <row r="116" spans="25:25" x14ac:dyDescent="0.25">
      <c r="Y116" s="58">
        <v>195</v>
      </c>
    </row>
    <row r="117" spans="25:25" x14ac:dyDescent="0.25">
      <c r="Y117" s="58">
        <v>197</v>
      </c>
    </row>
    <row r="118" spans="25:25" x14ac:dyDescent="0.25">
      <c r="Y118" s="58">
        <v>199</v>
      </c>
    </row>
    <row r="119" spans="25:25" x14ac:dyDescent="0.25">
      <c r="Y119" s="58">
        <v>201</v>
      </c>
    </row>
    <row r="120" spans="25:25" x14ac:dyDescent="0.25">
      <c r="Y120" s="58">
        <v>203</v>
      </c>
    </row>
    <row r="121" spans="25:25" x14ac:dyDescent="0.25">
      <c r="Y121" s="58">
        <v>205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3"/>
  <sheetViews>
    <sheetView workbookViewId="0">
      <selection activeCell="B9" sqref="B9"/>
    </sheetView>
  </sheetViews>
  <sheetFormatPr defaultRowHeight="15" x14ac:dyDescent="0.25"/>
  <cols>
    <col min="2" max="2" width="38.7109375" customWidth="1"/>
    <col min="3" max="3" width="5.28515625" customWidth="1"/>
    <col min="4" max="13" width="5.7109375" customWidth="1"/>
    <col min="14" max="14" width="20.28515625" customWidth="1"/>
    <col min="15" max="15" width="11.140625" customWidth="1"/>
    <col min="16" max="16" width="11" customWidth="1"/>
    <col min="19" max="19" width="12" customWidth="1"/>
    <col min="21" max="21" width="16.28515625" customWidth="1"/>
    <col min="22" max="22" width="15.42578125" customWidth="1"/>
    <col min="23" max="23" width="5.7109375" customWidth="1"/>
    <col min="24" max="24" width="124.85546875" customWidth="1"/>
    <col min="27" max="27" width="34.85546875" customWidth="1"/>
  </cols>
  <sheetData>
    <row r="1" spans="1:121" ht="21.75" thickBot="1" x14ac:dyDescent="0.4">
      <c r="B1" s="169" t="s">
        <v>126</v>
      </c>
      <c r="C1" s="169"/>
      <c r="D1" s="106"/>
      <c r="E1" s="106"/>
      <c r="F1" s="106"/>
      <c r="G1" s="106"/>
      <c r="H1" s="106"/>
      <c r="I1" s="106"/>
      <c r="J1" s="106"/>
    </row>
    <row r="2" spans="1:121" ht="15.75" hidden="1" thickBo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1" ht="19.5" hidden="1" thickBot="1" x14ac:dyDescent="0.35">
      <c r="B3" s="107"/>
      <c r="C3" s="107"/>
      <c r="D3" s="107"/>
      <c r="E3" s="107"/>
      <c r="F3" s="107"/>
      <c r="G3" s="107"/>
      <c r="H3" s="107"/>
      <c r="I3" s="107"/>
      <c r="J3" s="107"/>
    </row>
    <row r="4" spans="1:121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21" ht="15.75" hidden="1" thickBot="1" x14ac:dyDescent="0.3"/>
    <row r="6" spans="1:121" ht="19.5" thickBot="1" x14ac:dyDescent="0.35">
      <c r="B6" s="216" t="s">
        <v>228</v>
      </c>
      <c r="C6" s="289"/>
      <c r="D6" s="165"/>
      <c r="E6" s="165"/>
      <c r="F6" s="165"/>
      <c r="G6" s="165"/>
      <c r="H6" s="165"/>
      <c r="I6" s="165"/>
      <c r="J6" s="165"/>
      <c r="K6" s="217"/>
      <c r="O6" s="305"/>
    </row>
    <row r="7" spans="1:121" hidden="1" x14ac:dyDescent="0.25"/>
    <row r="8" spans="1:121" hidden="1" x14ac:dyDescent="0.25"/>
    <row r="9" spans="1:121" ht="15.75" thickBot="1" x14ac:dyDescent="0.3"/>
    <row r="10" spans="1:121" ht="19.5" thickBot="1" x14ac:dyDescent="0.35">
      <c r="A10" s="199" t="str">
        <f>MID($B$6,ROW()-9,2)</f>
        <v>68</v>
      </c>
      <c r="B10" s="199" t="s">
        <v>0</v>
      </c>
      <c r="C10" s="32"/>
      <c r="E10" s="107" t="s">
        <v>83</v>
      </c>
      <c r="AB10" s="58" t="s">
        <v>39</v>
      </c>
      <c r="DL10" t="str">
        <f t="shared" ref="DL10:DQ10" si="0">MID($B$6,COLUMN(),2)</f>
        <v/>
      </c>
      <c r="DM10" t="str">
        <f t="shared" si="0"/>
        <v/>
      </c>
      <c r="DN10" t="str">
        <f t="shared" si="0"/>
        <v/>
      </c>
      <c r="DO10" t="str">
        <f t="shared" si="0"/>
        <v/>
      </c>
      <c r="DP10" t="str">
        <f t="shared" si="0"/>
        <v/>
      </c>
      <c r="DQ10" t="str">
        <f t="shared" si="0"/>
        <v/>
      </c>
    </row>
    <row r="11" spans="1:121" ht="15.75" thickBot="1" x14ac:dyDescent="0.3">
      <c r="A11" s="199" t="str">
        <f>MID($B$6,ROW()-7,2)</f>
        <v>3A</v>
      </c>
      <c r="B11" s="199" t="s">
        <v>9</v>
      </c>
      <c r="C11" s="32"/>
      <c r="AB11" s="58">
        <v>-7</v>
      </c>
    </row>
    <row r="12" spans="1:121" ht="15.75" thickBot="1" x14ac:dyDescent="0.3">
      <c r="A12" s="199" t="str">
        <f>MID($B$6,ROW()-5,2)</f>
        <v>3A</v>
      </c>
      <c r="B12" s="199" t="s">
        <v>9</v>
      </c>
      <c r="C12" s="32"/>
      <c r="AB12" s="58">
        <v>-5</v>
      </c>
    </row>
    <row r="13" spans="1:121" ht="15.75" thickBot="1" x14ac:dyDescent="0.3">
      <c r="A13" s="199" t="str">
        <f>MID($B$6,ROW()-3,2)</f>
        <v>68</v>
      </c>
      <c r="B13" s="199" t="s">
        <v>0</v>
      </c>
      <c r="C13" s="32"/>
      <c r="P13" s="9"/>
      <c r="AB13" s="58">
        <v>-3</v>
      </c>
    </row>
    <row r="14" spans="1:121" ht="15.75" thickBot="1" x14ac:dyDescent="0.3">
      <c r="A14" s="12" t="str">
        <f>MID($B$6,ROW()-1,2)</f>
        <v>28</v>
      </c>
      <c r="B14" s="34" t="str">
        <f>HEX2BIN(A14,8)</f>
        <v>00101000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14"/>
      <c r="P14" s="12" t="str">
        <f>MID(B14,1,1)</f>
        <v>0</v>
      </c>
      <c r="Q14" s="49" t="s">
        <v>5</v>
      </c>
      <c r="R14" s="33"/>
      <c r="S14" s="33"/>
      <c r="T14" s="33"/>
      <c r="U14" s="33"/>
      <c r="V14" s="33"/>
      <c r="W14" s="33"/>
      <c r="X14" s="33"/>
      <c r="AB14" s="58">
        <v>-1</v>
      </c>
    </row>
    <row r="15" spans="1:121" ht="15.75" thickBot="1" x14ac:dyDescent="0.3">
      <c r="A15" s="241" t="str">
        <f t="shared" ref="A15:A33" si="1">MID($B$6,ROW()+AB15,2)</f>
        <v>01</v>
      </c>
      <c r="B15" s="241" t="s">
        <v>11</v>
      </c>
      <c r="C15" s="9"/>
      <c r="P15" s="30" t="str">
        <f>MID(B14,2,1)</f>
        <v>0</v>
      </c>
      <c r="Q15" s="270" t="s">
        <v>193</v>
      </c>
      <c r="R15" s="13"/>
      <c r="S15" s="13"/>
      <c r="T15" s="13"/>
      <c r="U15" s="14"/>
      <c r="V15" s="13"/>
      <c r="W15" s="13"/>
      <c r="X15" s="14"/>
      <c r="AB15" s="58">
        <v>1</v>
      </c>
    </row>
    <row r="16" spans="1:121" ht="15.75" thickBot="1" x14ac:dyDescent="0.3">
      <c r="A16" s="18" t="str">
        <f t="shared" si="1"/>
        <v>17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20"/>
      <c r="P16" s="13" t="str">
        <f>MID(B14,3,1)</f>
        <v>1</v>
      </c>
      <c r="Q16" s="12" t="s">
        <v>194</v>
      </c>
      <c r="R16" s="13"/>
      <c r="S16" s="13"/>
      <c r="T16" s="13"/>
      <c r="U16" s="13"/>
      <c r="V16" s="13"/>
      <c r="W16" s="13"/>
      <c r="X16" s="14"/>
      <c r="Y16" t="str">
        <f>MID($B$8,COLUMN(),3)</f>
        <v/>
      </c>
      <c r="Z16" t="str">
        <f>MID($B$8,COLUMN(),3)</f>
        <v/>
      </c>
      <c r="AA16" t="str">
        <f>MID($B$8,COLUMN(),3)</f>
        <v/>
      </c>
      <c r="AB16" s="58">
        <v>3</v>
      </c>
    </row>
    <row r="17" spans="1:28" ht="15.75" thickBot="1" x14ac:dyDescent="0.3">
      <c r="A17" s="23" t="str">
        <f t="shared" si="1"/>
        <v>05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5"/>
      <c r="O17" s="37"/>
      <c r="P17" s="14" t="str">
        <f>MID(B14,4,1)</f>
        <v>0</v>
      </c>
      <c r="Q17" s="52" t="s">
        <v>195</v>
      </c>
      <c r="R17" s="53"/>
      <c r="S17" s="53"/>
      <c r="T17" s="53"/>
      <c r="U17" s="53"/>
      <c r="V17" s="53"/>
      <c r="W17" s="53"/>
      <c r="X17" s="52"/>
      <c r="AB17" s="58">
        <v>5</v>
      </c>
    </row>
    <row r="18" spans="1:28" ht="15.75" thickBot="1" x14ac:dyDescent="0.3">
      <c r="A18" s="242" t="str">
        <f t="shared" si="1"/>
        <v>1F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40"/>
      <c r="O18" s="37"/>
      <c r="P18" s="14" t="str">
        <f>MID(B14,5,4)</f>
        <v>1000</v>
      </c>
      <c r="Q18" s="52">
        <f>BIN2DEC(P18)</f>
        <v>8</v>
      </c>
      <c r="R18" s="12" t="s">
        <v>196</v>
      </c>
      <c r="S18" s="13"/>
      <c r="T18" s="13"/>
      <c r="U18" s="13"/>
      <c r="V18" s="13"/>
      <c r="W18" s="13"/>
      <c r="X18" s="14"/>
      <c r="AB18" s="58">
        <v>7</v>
      </c>
    </row>
    <row r="19" spans="1:28" ht="15.75" thickBot="1" x14ac:dyDescent="0.3">
      <c r="A19" s="205" t="str">
        <f t="shared" si="1"/>
        <v>01</v>
      </c>
      <c r="B19" s="209" t="s">
        <v>21</v>
      </c>
      <c r="C19" s="9"/>
      <c r="M19" s="308"/>
      <c r="N19" s="40"/>
      <c r="O19" s="37">
        <f>HEX2DEC(A16)</f>
        <v>23</v>
      </c>
      <c r="P19" s="38" t="s">
        <v>197</v>
      </c>
      <c r="Q19" s="19"/>
      <c r="R19" s="19"/>
      <c r="S19" s="19"/>
      <c r="T19" s="19"/>
      <c r="U19" s="19"/>
      <c r="V19" s="19"/>
      <c r="W19" s="19"/>
      <c r="X19" s="20"/>
      <c r="Y19" t="s">
        <v>13</v>
      </c>
      <c r="AB19" s="58">
        <v>9</v>
      </c>
    </row>
    <row r="20" spans="1:28" ht="15.75" thickBot="1" x14ac:dyDescent="0.3">
      <c r="A20" s="220" t="str">
        <f t="shared" si="1"/>
        <v>0A</v>
      </c>
      <c r="B20" s="230" t="s">
        <v>22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7"/>
      <c r="M20" s="245"/>
      <c r="N20" s="25"/>
      <c r="O20" s="24" t="str">
        <f>HEX2BIN(A17,8)</f>
        <v>00000101</v>
      </c>
      <c r="P20" s="39" t="str">
        <f>MID(O20,1,1)</f>
        <v>0</v>
      </c>
      <c r="Q20" s="36" t="s">
        <v>42</v>
      </c>
      <c r="R20" s="24"/>
      <c r="S20" s="24"/>
      <c r="T20" s="24"/>
      <c r="U20" s="24"/>
      <c r="V20" s="24"/>
      <c r="W20" s="24"/>
      <c r="X20" s="25"/>
      <c r="Y20" t="s">
        <v>15</v>
      </c>
      <c r="AB20" s="58">
        <v>11</v>
      </c>
    </row>
    <row r="21" spans="1:28" ht="15.75" thickBot="1" x14ac:dyDescent="0.3">
      <c r="A21" s="314" t="str">
        <f t="shared" si="1"/>
        <v>00</v>
      </c>
      <c r="B21" s="46" t="s">
        <v>86</v>
      </c>
      <c r="C21" s="4"/>
      <c r="D21" s="4"/>
      <c r="E21" s="4"/>
      <c r="F21" s="4"/>
      <c r="G21" s="4"/>
      <c r="H21" s="4"/>
      <c r="I21" s="4"/>
      <c r="J21" s="4"/>
      <c r="K21" s="5"/>
      <c r="L21" s="228"/>
      <c r="M21" s="245"/>
      <c r="P21" s="23" t="str">
        <f>MID(O20,2,7)</f>
        <v>0000101</v>
      </c>
      <c r="Q21" s="23">
        <f>BIN2DEC(P21)</f>
        <v>5</v>
      </c>
      <c r="R21" s="24" t="s">
        <v>20</v>
      </c>
      <c r="S21" s="24"/>
      <c r="T21" s="24"/>
      <c r="U21" s="24"/>
      <c r="V21" s="24"/>
      <c r="W21" s="24"/>
      <c r="X21" s="25"/>
      <c r="AB21" s="58">
        <v>13</v>
      </c>
    </row>
    <row r="22" spans="1:28" ht="15.75" thickBot="1" x14ac:dyDescent="0.3">
      <c r="A22" s="323" t="str">
        <f t="shared" si="1"/>
        <v>34</v>
      </c>
      <c r="B22" s="310" t="s">
        <v>84</v>
      </c>
      <c r="C22" s="310"/>
      <c r="D22" s="310"/>
      <c r="E22" s="310"/>
      <c r="F22" s="310"/>
      <c r="G22" s="310"/>
      <c r="H22" s="310"/>
      <c r="I22" s="310"/>
      <c r="J22" s="327"/>
      <c r="K22" s="314"/>
      <c r="L22" s="228"/>
      <c r="M22" s="313"/>
      <c r="N22" s="312"/>
      <c r="O22" s="249">
        <f>HEX2DEC(A18)</f>
        <v>31</v>
      </c>
      <c r="P22" s="242" t="s">
        <v>198</v>
      </c>
      <c r="Q22" s="243"/>
      <c r="R22" s="243"/>
      <c r="S22" s="243"/>
      <c r="T22" s="243"/>
      <c r="U22" s="243"/>
      <c r="V22" s="243"/>
      <c r="W22" s="243"/>
      <c r="X22" s="244"/>
      <c r="Y22" t="s">
        <v>18</v>
      </c>
      <c r="AB22" s="58">
        <v>15</v>
      </c>
    </row>
    <row r="23" spans="1:28" ht="15.75" thickBot="1" x14ac:dyDescent="0.3">
      <c r="A23" s="323" t="str">
        <f t="shared" si="1"/>
        <v>05</v>
      </c>
      <c r="B23" s="321"/>
      <c r="C23" s="321"/>
      <c r="D23" s="321"/>
      <c r="E23" s="321"/>
      <c r="F23" s="321"/>
      <c r="G23" s="321"/>
      <c r="H23" s="321"/>
      <c r="I23" s="321"/>
      <c r="J23" s="322"/>
      <c r="K23" s="315"/>
      <c r="L23" s="223"/>
      <c r="M23" s="223"/>
      <c r="N23" s="222"/>
      <c r="O23" s="222">
        <f>HEX2DEC(A20)</f>
        <v>10</v>
      </c>
      <c r="P23" s="224" t="s">
        <v>82</v>
      </c>
      <c r="Q23" s="224"/>
      <c r="R23" s="224"/>
      <c r="S23" s="224"/>
      <c r="T23" s="224"/>
      <c r="U23" s="224"/>
      <c r="V23" s="224"/>
      <c r="W23" s="224"/>
      <c r="X23" s="225"/>
      <c r="Y23" t="s">
        <v>26</v>
      </c>
      <c r="AB23" s="58">
        <v>17</v>
      </c>
    </row>
    <row r="24" spans="1:28" ht="15.75" thickBot="1" x14ac:dyDescent="0.3">
      <c r="A24" s="343" t="str">
        <f t="shared" si="1"/>
        <v>01</v>
      </c>
      <c r="B24" s="344" t="s">
        <v>85</v>
      </c>
      <c r="C24" s="345"/>
      <c r="D24" s="345"/>
      <c r="E24" s="345"/>
      <c r="F24" s="345"/>
      <c r="G24" s="345"/>
      <c r="H24" s="345"/>
      <c r="I24" s="346"/>
      <c r="J24" s="311"/>
      <c r="K24" s="109"/>
      <c r="L24" s="48"/>
      <c r="M24" s="48"/>
      <c r="N24" s="124"/>
      <c r="O24" s="124">
        <f>HEX2DEC(A21)</f>
        <v>0</v>
      </c>
      <c r="P24" s="4" t="s">
        <v>86</v>
      </c>
      <c r="Q24" s="4"/>
      <c r="R24" s="4"/>
      <c r="S24" s="4"/>
      <c r="T24" s="4"/>
      <c r="U24" s="4"/>
      <c r="V24" s="4"/>
      <c r="W24" s="4"/>
      <c r="X24" s="5"/>
      <c r="Y24" t="s">
        <v>27</v>
      </c>
      <c r="AB24" s="58">
        <v>19</v>
      </c>
    </row>
    <row r="25" spans="1:28" ht="15.75" thickBot="1" x14ac:dyDescent="0.3">
      <c r="A25" s="269" t="str">
        <f t="shared" si="1"/>
        <v>A7</v>
      </c>
      <c r="B25" s="332"/>
      <c r="C25" s="62"/>
      <c r="D25" s="62"/>
      <c r="E25" s="62"/>
      <c r="F25" s="62"/>
      <c r="G25" s="62"/>
      <c r="H25" s="63"/>
      <c r="I25" s="347"/>
      <c r="J25" s="317"/>
      <c r="K25" s="318"/>
      <c r="L25" s="318"/>
      <c r="M25" s="319"/>
      <c r="N25" s="335" t="str">
        <f>CONCATENATE(HEX2BIN(A23,8),HEX2BIN(A22,8))</f>
        <v>0000010100110100</v>
      </c>
      <c r="O25" s="329" t="str">
        <f>CONCATENATE(BIN2HEX(MID(N25,1,8),2),BIN2HEX(MID(N25,9,8),2))</f>
        <v>0534</v>
      </c>
      <c r="P25" s="331">
        <f>HEX2DEC(O25)</f>
        <v>1332</v>
      </c>
      <c r="Q25" s="361" t="s">
        <v>103</v>
      </c>
      <c r="R25" s="362"/>
      <c r="S25" s="325"/>
      <c r="V25" s="9" t="s">
        <v>91</v>
      </c>
      <c r="AB25" s="58">
        <v>21</v>
      </c>
    </row>
    <row r="26" spans="1:28" ht="15.75" thickBot="1" x14ac:dyDescent="0.3">
      <c r="A26" s="271" t="str">
        <f t="shared" si="1"/>
        <v>87</v>
      </c>
      <c r="B26" s="330"/>
      <c r="C26" s="272"/>
      <c r="D26" s="272"/>
      <c r="E26" s="272"/>
      <c r="F26" s="272"/>
      <c r="G26" s="272"/>
      <c r="H26" s="316"/>
      <c r="I26" s="344"/>
      <c r="J26" s="345"/>
      <c r="K26" s="345"/>
      <c r="L26" s="345"/>
      <c r="M26" s="345"/>
      <c r="N26" s="346"/>
      <c r="O26" s="343" t="str">
        <f>HEX2BIN(A24,8)</f>
        <v>00000001</v>
      </c>
      <c r="P26" s="348">
        <f>BIN2DEC(MID(O26,1,4))</f>
        <v>0</v>
      </c>
      <c r="Q26" s="364" t="s">
        <v>89</v>
      </c>
      <c r="R26" s="365"/>
      <c r="V26" s="9" t="s">
        <v>92</v>
      </c>
      <c r="AB26" s="58">
        <v>23</v>
      </c>
    </row>
    <row r="27" spans="1:28" ht="15.75" thickBot="1" x14ac:dyDescent="0.3">
      <c r="A27" s="131" t="str">
        <f t="shared" si="1"/>
        <v>28</v>
      </c>
      <c r="B27" s="236"/>
      <c r="C27" s="127"/>
      <c r="D27" s="127"/>
      <c r="E27" s="127"/>
      <c r="F27" s="127"/>
      <c r="G27" s="53"/>
      <c r="H27" s="132"/>
      <c r="I27" s="9"/>
      <c r="J27" s="9"/>
      <c r="K27" s="9"/>
      <c r="L27" s="9"/>
      <c r="M27" s="9"/>
      <c r="N27" s="9"/>
      <c r="O27" s="32"/>
      <c r="P27" s="343">
        <f>BIN2DEC(MID(O26,5,1))</f>
        <v>0</v>
      </c>
      <c r="Q27" s="343" t="s">
        <v>90</v>
      </c>
      <c r="R27" s="345"/>
      <c r="S27" s="345"/>
      <c r="T27" s="345"/>
      <c r="U27" s="345"/>
      <c r="V27" s="345"/>
      <c r="W27" s="345"/>
      <c r="X27" s="346"/>
      <c r="AB27" s="58">
        <v>25</v>
      </c>
    </row>
    <row r="28" spans="1:28" ht="15.75" thickBot="1" x14ac:dyDescent="0.3">
      <c r="A28" s="134" t="str">
        <f t="shared" si="1"/>
        <v>08</v>
      </c>
      <c r="B28" s="134"/>
      <c r="C28" s="135"/>
      <c r="D28" s="135"/>
      <c r="E28" s="135"/>
      <c r="F28" s="336"/>
      <c r="G28" s="33"/>
      <c r="H28" s="334"/>
      <c r="P28" s="343">
        <f>BIN2DEC(MID(O26,6,1))</f>
        <v>0</v>
      </c>
      <c r="Q28" s="343" t="s">
        <v>93</v>
      </c>
      <c r="R28" s="345"/>
      <c r="S28" s="345"/>
      <c r="T28" s="345"/>
      <c r="U28" s="345"/>
      <c r="V28" s="345"/>
      <c r="W28" s="345"/>
      <c r="X28" s="346"/>
      <c r="AB28" s="58">
        <v>27</v>
      </c>
    </row>
    <row r="29" spans="1:28" ht="15.75" thickBot="1" x14ac:dyDescent="0.3">
      <c r="A29" s="159" t="str">
        <f t="shared" si="1"/>
        <v>18</v>
      </c>
      <c r="B29" s="160"/>
      <c r="C29" s="128"/>
      <c r="D29" s="128"/>
      <c r="E29" s="128"/>
      <c r="F29" s="280"/>
      <c r="G29" s="33"/>
      <c r="H29" s="334"/>
      <c r="P29" s="343">
        <f>BIN2DEC(MID(O26,7,1))</f>
        <v>0</v>
      </c>
      <c r="Q29" s="347" t="s">
        <v>95</v>
      </c>
      <c r="R29" s="352"/>
      <c r="S29" s="352"/>
      <c r="T29" s="352"/>
      <c r="U29" s="352"/>
      <c r="V29" s="352"/>
      <c r="W29" s="352"/>
      <c r="X29" s="185"/>
      <c r="AB29" s="58">
        <v>29</v>
      </c>
    </row>
    <row r="30" spans="1:28" ht="15.75" thickBot="1" x14ac:dyDescent="0.3">
      <c r="A30" s="144" t="str">
        <f t="shared" si="1"/>
        <v>03</v>
      </c>
      <c r="B30" s="144"/>
      <c r="C30" s="145"/>
      <c r="D30" s="145"/>
      <c r="E30" s="149"/>
      <c r="F30" s="148"/>
      <c r="G30" s="33"/>
      <c r="H30" s="333"/>
      <c r="P30" s="344">
        <f>BIN2DEC(MID(O26,8,1))</f>
        <v>1</v>
      </c>
      <c r="Q30" s="344" t="s">
        <v>94</v>
      </c>
      <c r="R30" s="345"/>
      <c r="S30" s="345"/>
      <c r="T30" s="345"/>
      <c r="U30" s="345"/>
      <c r="V30" s="345"/>
      <c r="W30" s="345"/>
      <c r="X30" s="346"/>
      <c r="AB30" s="58">
        <v>31</v>
      </c>
    </row>
    <row r="31" spans="1:28" ht="15.75" thickBot="1" x14ac:dyDescent="0.3">
      <c r="A31" s="291" t="str">
        <f t="shared" si="1"/>
        <v>14</v>
      </c>
      <c r="B31" s="292"/>
      <c r="C31" s="293"/>
      <c r="D31" s="287"/>
      <c r="E31" s="161"/>
      <c r="F31" s="148"/>
      <c r="G31" s="127"/>
      <c r="H31" s="120"/>
      <c r="I31" s="121"/>
      <c r="J31" s="121"/>
      <c r="K31" s="121"/>
      <c r="L31" s="121"/>
      <c r="M31" s="122"/>
      <c r="N31" s="273" t="str">
        <f>CONCATENATE(HEX2BIN(A26,8),HEX2BIN(A25,8))</f>
        <v>1000011110100111</v>
      </c>
      <c r="O31" s="122" t="str">
        <f>CONCATENATE(BIN2HEX(MID(N31,1,8),2),BIN2HEX(MID(N31,9,8),2))</f>
        <v>87A7</v>
      </c>
      <c r="P31" s="276">
        <f>HEX2DEC(O31)</f>
        <v>34727</v>
      </c>
      <c r="Q31" s="350" t="s">
        <v>46</v>
      </c>
      <c r="R31" s="351"/>
      <c r="S31" s="9"/>
      <c r="T31" s="9"/>
      <c r="U31" s="9"/>
      <c r="V31" s="9" t="s">
        <v>69</v>
      </c>
      <c r="W31" s="9"/>
      <c r="AB31" s="58">
        <v>33</v>
      </c>
    </row>
    <row r="32" spans="1:28" ht="15.75" thickBot="1" x14ac:dyDescent="0.3">
      <c r="A32" s="219" t="str">
        <f t="shared" si="1"/>
        <v>93</v>
      </c>
      <c r="B32" s="295" t="s">
        <v>3</v>
      </c>
      <c r="C32" s="297"/>
      <c r="D32" s="123"/>
      <c r="E32" s="161"/>
      <c r="F32" s="148"/>
      <c r="G32" s="129"/>
      <c r="H32" s="15"/>
      <c r="I32" s="15"/>
      <c r="J32" s="15"/>
      <c r="K32" s="111"/>
      <c r="L32" s="47"/>
      <c r="M32" s="54"/>
      <c r="N32" s="54"/>
      <c r="O32" s="54"/>
      <c r="P32" s="9"/>
      <c r="Q32" s="9"/>
      <c r="R32" s="9"/>
      <c r="S32" s="9"/>
      <c r="T32" s="9"/>
      <c r="U32" s="9"/>
      <c r="V32" s="9"/>
      <c r="W32" s="9"/>
      <c r="AB32" s="58">
        <v>35</v>
      </c>
    </row>
    <row r="33" spans="1:28" ht="15.75" thickBot="1" x14ac:dyDescent="0.3">
      <c r="A33" s="219" t="str">
        <f t="shared" si="1"/>
        <v>16</v>
      </c>
      <c r="B33" s="286" t="s">
        <v>4</v>
      </c>
      <c r="C33" s="298"/>
      <c r="D33" s="123"/>
      <c r="E33" s="161"/>
      <c r="F33" s="337"/>
      <c r="G33" s="133"/>
      <c r="H33" s="13"/>
      <c r="I33" s="13"/>
      <c r="J33" s="13"/>
      <c r="K33" s="264"/>
      <c r="L33" s="265"/>
      <c r="M33" s="267"/>
      <c r="N33" s="266"/>
      <c r="O33" s="14" t="str">
        <f>HEX2BIN(A27,8)</f>
        <v>00101000</v>
      </c>
      <c r="P33" s="279" t="str">
        <f>MID(O33,1,1)</f>
        <v>0</v>
      </c>
      <c r="Q33" s="133" t="s">
        <v>47</v>
      </c>
      <c r="R33" s="14"/>
      <c r="S33" s="13"/>
      <c r="T33" s="13"/>
      <c r="U33" s="14"/>
      <c r="W33" s="9"/>
      <c r="AB33" s="58">
        <v>37</v>
      </c>
    </row>
    <row r="34" spans="1:28" ht="15.75" thickBot="1" x14ac:dyDescent="0.3">
      <c r="A34" s="15"/>
      <c r="B34" s="15"/>
      <c r="C34" s="298"/>
      <c r="D34" s="123"/>
      <c r="E34" s="161"/>
      <c r="F34" s="148"/>
      <c r="G34" s="9"/>
      <c r="H34" s="9"/>
      <c r="I34" s="9"/>
      <c r="J34" s="9"/>
      <c r="K34" s="56"/>
      <c r="L34" s="57"/>
      <c r="M34" s="54"/>
      <c r="N34" s="54"/>
      <c r="O34" s="54"/>
      <c r="P34" s="12" t="str">
        <f>MID(O33,2,1)</f>
        <v>0</v>
      </c>
      <c r="Q34" s="13" t="s">
        <v>48</v>
      </c>
      <c r="R34" s="13"/>
      <c r="S34" s="13"/>
      <c r="T34" s="13"/>
      <c r="U34" s="14"/>
      <c r="V34" s="9"/>
      <c r="W34" s="9"/>
      <c r="AB34" s="58">
        <v>39</v>
      </c>
    </row>
    <row r="35" spans="1:28" ht="15.75" thickBot="1" x14ac:dyDescent="0.3">
      <c r="A35" s="15"/>
      <c r="B35" s="15"/>
      <c r="C35" s="298"/>
      <c r="D35" s="123"/>
      <c r="E35" s="161"/>
      <c r="F35" s="148"/>
      <c r="G35" s="9"/>
      <c r="H35" s="9"/>
      <c r="I35" s="9"/>
      <c r="J35" s="9"/>
      <c r="K35" s="56"/>
      <c r="L35" s="57"/>
      <c r="M35" s="54"/>
      <c r="N35" s="54"/>
      <c r="O35" s="54"/>
      <c r="P35" s="12">
        <f>BIN2DEC(MID(O33,3,6))</f>
        <v>40</v>
      </c>
      <c r="Q35" s="13" t="s">
        <v>51</v>
      </c>
      <c r="R35" s="13"/>
      <c r="S35" s="13"/>
      <c r="T35" s="13"/>
      <c r="U35" s="14"/>
      <c r="V35" s="9"/>
      <c r="W35" s="9"/>
      <c r="AB35" s="58">
        <v>41</v>
      </c>
    </row>
    <row r="36" spans="1:28" ht="15.75" thickBot="1" x14ac:dyDescent="0.3">
      <c r="A36" s="15"/>
      <c r="B36" s="15"/>
      <c r="C36" s="298"/>
      <c r="D36" s="123"/>
      <c r="E36" s="161"/>
      <c r="F36" s="283"/>
      <c r="G36" s="15"/>
      <c r="H36" s="15"/>
      <c r="I36" s="15"/>
      <c r="J36" s="15"/>
      <c r="K36" s="111"/>
      <c r="L36" s="112"/>
      <c r="M36" s="54"/>
      <c r="N36" s="54"/>
      <c r="O36" s="54"/>
      <c r="P36" s="27"/>
      <c r="Q36" s="9"/>
      <c r="R36" s="9"/>
      <c r="S36" s="9"/>
      <c r="T36" s="9"/>
      <c r="U36" s="9"/>
      <c r="V36" s="9"/>
      <c r="W36" s="9"/>
      <c r="AB36" s="58">
        <v>43</v>
      </c>
    </row>
    <row r="37" spans="1:28" ht="15.75" thickBot="1" x14ac:dyDescent="0.3">
      <c r="A37" s="15"/>
      <c r="B37" s="15"/>
      <c r="C37" s="298"/>
      <c r="D37" s="123"/>
      <c r="E37" s="161"/>
      <c r="F37" s="135"/>
      <c r="G37" s="135"/>
      <c r="H37" s="135"/>
      <c r="I37" s="135"/>
      <c r="J37" s="135"/>
      <c r="K37" s="139"/>
      <c r="L37" s="140"/>
      <c r="M37" s="141"/>
      <c r="N37" s="142"/>
      <c r="O37" s="141" t="str">
        <f>HEX2BIN(A28,8)</f>
        <v>00001000</v>
      </c>
      <c r="P37" s="137" t="str">
        <f>MID(O37,1,1)</f>
        <v>0</v>
      </c>
      <c r="Q37" s="135" t="s">
        <v>49</v>
      </c>
      <c r="R37" s="135"/>
      <c r="S37" s="135"/>
      <c r="T37" s="135"/>
      <c r="U37" s="136"/>
      <c r="V37" s="9"/>
      <c r="W37" s="9"/>
      <c r="AB37" s="58">
        <v>45</v>
      </c>
    </row>
    <row r="38" spans="1:28" ht="15.75" thickBot="1" x14ac:dyDescent="0.3">
      <c r="A38" s="9"/>
      <c r="B38" s="9"/>
      <c r="C38" s="298"/>
      <c r="D38" s="123"/>
      <c r="E38" s="161"/>
      <c r="N38" s="54"/>
      <c r="O38" s="54"/>
      <c r="P38" s="137" t="str">
        <f>MID(O37,2,2)</f>
        <v>00</v>
      </c>
      <c r="Q38" s="135" t="s">
        <v>50</v>
      </c>
      <c r="R38" s="135"/>
      <c r="S38" s="135"/>
      <c r="T38" s="135"/>
      <c r="U38" s="136"/>
      <c r="V38" s="9"/>
      <c r="AB38" s="58">
        <v>47</v>
      </c>
    </row>
    <row r="39" spans="1:28" ht="15.75" thickBot="1" x14ac:dyDescent="0.3">
      <c r="A39" s="9"/>
      <c r="B39" s="9"/>
      <c r="C39" s="298"/>
      <c r="D39" s="123"/>
      <c r="E39" s="161"/>
      <c r="N39" s="54"/>
      <c r="O39" s="54"/>
      <c r="P39" s="281">
        <f>BIN2DEC(MID(O37,4,5))</f>
        <v>8</v>
      </c>
      <c r="Q39" s="282" t="s">
        <v>52</v>
      </c>
      <c r="R39" s="282"/>
      <c r="S39" s="282"/>
      <c r="T39" s="282"/>
      <c r="U39" s="283"/>
      <c r="V39" s="9"/>
      <c r="AB39" s="58">
        <v>49</v>
      </c>
    </row>
    <row r="40" spans="1:28" ht="15.75" thickBot="1" x14ac:dyDescent="0.3">
      <c r="A40" s="9"/>
      <c r="B40" s="9"/>
      <c r="C40" s="298"/>
      <c r="D40" s="123"/>
      <c r="E40" s="164"/>
      <c r="N40" s="54"/>
      <c r="O40" s="304" t="s">
        <v>53</v>
      </c>
      <c r="P40" s="109" t="str">
        <f>CONCATENATE(TEXT(P39,"00"),":",TEXT(P35,"00"),":",TEXT((P31/1000),"00,000"))</f>
        <v>08:40:34,727</v>
      </c>
      <c r="Q40" s="110"/>
      <c r="R40" s="9"/>
      <c r="S40" s="9"/>
      <c r="T40" s="9"/>
      <c r="U40" s="9"/>
      <c r="V40" s="9"/>
      <c r="AB40" s="58">
        <v>51</v>
      </c>
    </row>
    <row r="41" spans="1:28" ht="15.75" thickBot="1" x14ac:dyDescent="0.3">
      <c r="A41" s="9"/>
      <c r="B41" s="9"/>
      <c r="C41" s="298"/>
      <c r="D41" s="123"/>
      <c r="E41" s="152"/>
      <c r="F41" s="152"/>
      <c r="G41" s="152"/>
      <c r="H41" s="152"/>
      <c r="I41" s="152"/>
      <c r="J41" s="152"/>
      <c r="K41" s="152"/>
      <c r="L41" s="152"/>
      <c r="M41" s="152"/>
      <c r="N41" s="147"/>
      <c r="O41" s="150" t="str">
        <f>HEX2BIN(A29,8)</f>
        <v>00011000</v>
      </c>
      <c r="P41" s="150">
        <f>BIN2DEC(MID(O41,1,3))</f>
        <v>0</v>
      </c>
      <c r="Q41" s="159" t="s">
        <v>70</v>
      </c>
      <c r="R41" s="147"/>
      <c r="AB41" s="58">
        <v>53</v>
      </c>
    </row>
    <row r="42" spans="1:28" ht="15.75" thickBot="1" x14ac:dyDescent="0.3">
      <c r="A42" s="9"/>
      <c r="B42" s="9"/>
      <c r="C42" s="298"/>
      <c r="D42" s="349"/>
      <c r="E42" s="9"/>
      <c r="F42" s="9"/>
      <c r="G42" s="9"/>
      <c r="H42" s="9"/>
      <c r="I42" s="9"/>
      <c r="J42" s="9"/>
      <c r="K42" s="9"/>
      <c r="L42" s="9"/>
      <c r="M42" s="54"/>
      <c r="N42" s="9"/>
      <c r="O42" s="9"/>
      <c r="P42" s="150">
        <f>BIN2DEC(MID(O41,4,5))</f>
        <v>24</v>
      </c>
      <c r="Q42" s="159" t="s">
        <v>71</v>
      </c>
      <c r="R42" s="147"/>
      <c r="S42" s="9"/>
      <c r="T42" s="9"/>
      <c r="U42" s="9"/>
      <c r="V42" s="9"/>
      <c r="AB42" s="58">
        <v>55</v>
      </c>
    </row>
    <row r="43" spans="1:28" ht="15.75" thickBot="1" x14ac:dyDescent="0.3">
      <c r="A43" s="9"/>
      <c r="B43" s="9"/>
      <c r="C43" s="298"/>
      <c r="D43" s="145"/>
      <c r="E43" s="145"/>
      <c r="F43" s="145"/>
      <c r="G43" s="145"/>
      <c r="H43" s="145"/>
      <c r="I43" s="145"/>
      <c r="J43" s="145"/>
      <c r="K43" s="166"/>
      <c r="L43" s="167"/>
      <c r="M43" s="168"/>
      <c r="N43" s="240"/>
      <c r="O43" s="285" t="str">
        <f>HEX2BIN(A30,8)</f>
        <v>00000011</v>
      </c>
      <c r="P43" s="288">
        <f>BIN2DEC(MID(O43,1,4))</f>
        <v>0</v>
      </c>
      <c r="Q43" s="144" t="s">
        <v>73</v>
      </c>
      <c r="R43" s="146"/>
      <c r="S43" s="9"/>
      <c r="T43" s="9"/>
      <c r="U43" s="9"/>
      <c r="V43" s="9"/>
      <c r="AB43" s="58">
        <v>57</v>
      </c>
    </row>
    <row r="44" spans="1:28" ht="15.75" thickBot="1" x14ac:dyDescent="0.3">
      <c r="A44" s="9"/>
      <c r="B44" s="9"/>
      <c r="C44" s="298"/>
      <c r="D44" s="9"/>
      <c r="E44" s="9"/>
      <c r="F44" s="9"/>
      <c r="G44" s="9"/>
      <c r="H44" s="9"/>
      <c r="I44" s="9"/>
      <c r="J44" s="9"/>
      <c r="K44" s="9"/>
      <c r="L44" s="9"/>
      <c r="M44" s="54"/>
      <c r="N44" s="9"/>
      <c r="O44" s="9"/>
      <c r="P44" s="285">
        <f>BIN2DEC(MID(O43,5,4))</f>
        <v>3</v>
      </c>
      <c r="Q44" s="144" t="s">
        <v>72</v>
      </c>
      <c r="R44" s="146"/>
      <c r="S44" s="9"/>
      <c r="T44" s="9"/>
      <c r="U44" s="9"/>
      <c r="V44" s="9"/>
      <c r="AB44" s="58">
        <v>59</v>
      </c>
    </row>
    <row r="45" spans="1:28" ht="15.75" thickBot="1" x14ac:dyDescent="0.3">
      <c r="A45" s="9"/>
      <c r="B45" s="9"/>
      <c r="C45" s="292"/>
      <c r="D45" s="299"/>
      <c r="E45" s="299"/>
      <c r="F45" s="299"/>
      <c r="G45" s="299"/>
      <c r="H45" s="299"/>
      <c r="I45" s="299"/>
      <c r="J45" s="299"/>
      <c r="K45" s="300"/>
      <c r="L45" s="301"/>
      <c r="M45" s="302"/>
      <c r="N45" s="303"/>
      <c r="O45" s="291" t="str">
        <f>HEX2BIN(A31,8)</f>
        <v>00010100</v>
      </c>
      <c r="P45" s="294">
        <f>BIN2DEC(MID(O45,1,1))</f>
        <v>0</v>
      </c>
      <c r="Q45" s="292" t="s">
        <v>74</v>
      </c>
      <c r="R45" s="293"/>
      <c r="S45" s="9"/>
      <c r="T45" s="9"/>
      <c r="U45" s="9"/>
      <c r="V45" s="9"/>
      <c r="AB45" s="58">
        <v>61</v>
      </c>
    </row>
    <row r="46" spans="1:28" ht="15.75" thickBot="1" x14ac:dyDescent="0.3">
      <c r="A46" t="str">
        <f t="shared" ref="A46:A51" si="2">MID($B$6,ROW()+AB46,2)</f>
        <v/>
      </c>
      <c r="K46" s="55"/>
      <c r="L46" s="118"/>
      <c r="M46" s="9"/>
      <c r="N46" s="9"/>
      <c r="O46" s="9"/>
      <c r="P46" s="291">
        <f>BIN2DEC(MID(O45,2,7))</f>
        <v>20</v>
      </c>
      <c r="Q46" s="292" t="s">
        <v>75</v>
      </c>
      <c r="R46" s="293"/>
      <c r="S46" s="9"/>
      <c r="T46" s="9"/>
      <c r="U46" s="9"/>
      <c r="V46" s="9"/>
      <c r="W46" s="9"/>
      <c r="X46" s="9"/>
      <c r="AB46" s="58">
        <v>63</v>
      </c>
    </row>
    <row r="47" spans="1:28" x14ac:dyDescent="0.25">
      <c r="A47" t="str">
        <f t="shared" si="2"/>
        <v/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58">
        <v>65</v>
      </c>
    </row>
    <row r="48" spans="1:28" x14ac:dyDescent="0.25">
      <c r="A48" t="str">
        <f t="shared" si="2"/>
        <v/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58">
        <v>67</v>
      </c>
    </row>
    <row r="49" spans="1:28" x14ac:dyDescent="0.25">
      <c r="A49" t="str">
        <f t="shared" si="2"/>
        <v/>
      </c>
      <c r="K49" s="56"/>
      <c r="L49" s="9"/>
      <c r="M49" s="9"/>
      <c r="N49" s="9"/>
      <c r="O49" s="9"/>
      <c r="P49" s="9"/>
      <c r="Q49" s="115"/>
      <c r="R49" s="9"/>
      <c r="S49" s="9"/>
      <c r="T49" s="9"/>
      <c r="U49" s="9"/>
      <c r="V49" s="9"/>
      <c r="W49" s="9"/>
      <c r="X49" s="9"/>
      <c r="AB49" s="58">
        <v>69</v>
      </c>
    </row>
    <row r="50" spans="1:28" x14ac:dyDescent="0.25">
      <c r="A50" t="str">
        <f t="shared" si="2"/>
        <v/>
      </c>
      <c r="K50" s="9"/>
      <c r="L50" s="54"/>
      <c r="M50" s="54"/>
      <c r="N50" s="54"/>
      <c r="O50" s="9"/>
      <c r="P50" s="9"/>
      <c r="Q50" s="9"/>
      <c r="R50" s="9"/>
      <c r="S50" s="9"/>
      <c r="T50" s="9"/>
      <c r="U50" s="9"/>
      <c r="V50" s="9"/>
      <c r="W50" s="9"/>
      <c r="X50" s="9"/>
      <c r="AB50" s="58">
        <v>71</v>
      </c>
    </row>
    <row r="51" spans="1:28" x14ac:dyDescent="0.25">
      <c r="A51" t="str">
        <f t="shared" si="2"/>
        <v/>
      </c>
      <c r="K51" s="9"/>
      <c r="L51" s="54"/>
      <c r="M51" s="54"/>
      <c r="N51" s="54"/>
      <c r="O51" s="9"/>
      <c r="P51" s="9"/>
      <c r="Q51" s="9"/>
      <c r="R51" s="9"/>
      <c r="S51" s="9"/>
      <c r="T51" s="9"/>
      <c r="U51" s="9"/>
      <c r="V51" s="9"/>
      <c r="W51" s="9"/>
      <c r="X51" s="9"/>
      <c r="AB51" s="58">
        <v>73</v>
      </c>
    </row>
    <row r="52" spans="1:28" x14ac:dyDescent="0.25">
      <c r="K52" s="9"/>
      <c r="L52" s="54"/>
      <c r="M52" s="54"/>
      <c r="N52" s="54"/>
      <c r="O52" s="9"/>
      <c r="P52" s="9"/>
      <c r="Q52" s="9"/>
      <c r="R52" s="9"/>
      <c r="S52" s="9"/>
      <c r="T52" s="9"/>
      <c r="U52" s="9"/>
      <c r="V52" s="9"/>
      <c r="W52" s="9"/>
      <c r="X52" s="9"/>
      <c r="AB52" s="58">
        <v>75</v>
      </c>
    </row>
    <row r="53" spans="1:28" x14ac:dyDescent="0.25">
      <c r="K53" s="9"/>
      <c r="L53" s="54"/>
      <c r="M53" s="54"/>
      <c r="N53" s="54"/>
      <c r="O53" s="9"/>
      <c r="P53" s="9"/>
      <c r="Q53" s="9"/>
      <c r="R53" s="9"/>
      <c r="S53" s="9"/>
      <c r="T53" s="9"/>
      <c r="U53" s="9"/>
      <c r="V53" s="9"/>
      <c r="W53" s="9"/>
      <c r="X53" s="9"/>
      <c r="AB53" s="58">
        <v>77</v>
      </c>
    </row>
    <row r="54" spans="1:28" x14ac:dyDescent="0.25">
      <c r="K54" s="9"/>
      <c r="L54" s="54"/>
      <c r="M54" s="54"/>
      <c r="N54" s="54"/>
      <c r="O54" s="9"/>
      <c r="P54" s="9"/>
      <c r="Q54" s="9"/>
      <c r="R54" s="9"/>
      <c r="S54" s="9"/>
      <c r="T54" s="9"/>
      <c r="U54" s="9"/>
      <c r="V54" s="9"/>
      <c r="W54" s="9"/>
      <c r="X54" s="9"/>
      <c r="AB54" s="58">
        <v>79</v>
      </c>
    </row>
    <row r="55" spans="1:28" x14ac:dyDescent="0.25">
      <c r="K55" s="9"/>
      <c r="L55" s="54"/>
      <c r="M55" s="54"/>
      <c r="N55" s="54"/>
      <c r="O55" s="9"/>
      <c r="P55" s="9"/>
      <c r="Q55" s="9"/>
      <c r="R55" s="9"/>
      <c r="S55" s="9"/>
      <c r="T55" s="9"/>
      <c r="U55" s="9"/>
      <c r="V55" s="9"/>
      <c r="W55" s="9"/>
      <c r="X55" s="9"/>
      <c r="AB55" s="58">
        <v>81</v>
      </c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54"/>
      <c r="M56" s="54"/>
      <c r="N56" s="54"/>
      <c r="O56" s="9"/>
      <c r="P56" s="9"/>
      <c r="Q56" s="9"/>
      <c r="R56" s="9"/>
      <c r="S56" s="9"/>
      <c r="T56" s="9"/>
      <c r="U56" s="9"/>
      <c r="V56" s="9"/>
      <c r="W56" s="9"/>
      <c r="X56" s="9"/>
      <c r="AB56" s="58">
        <v>83</v>
      </c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54"/>
      <c r="M57" s="54"/>
      <c r="N57" s="54"/>
      <c r="O57" s="9"/>
      <c r="P57" s="9"/>
      <c r="Q57" s="9"/>
      <c r="R57" s="9"/>
      <c r="S57" s="9"/>
      <c r="T57" s="9"/>
      <c r="U57" s="9"/>
      <c r="V57" s="9"/>
      <c r="W57" s="9"/>
      <c r="X57" s="9"/>
      <c r="AB57" s="58">
        <v>85</v>
      </c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54"/>
      <c r="M58" s="54"/>
      <c r="N58" s="54"/>
      <c r="O58" s="9"/>
      <c r="P58" s="9"/>
      <c r="Q58" s="9"/>
      <c r="R58" s="9"/>
      <c r="S58" s="9"/>
      <c r="T58" s="9"/>
      <c r="U58" s="9"/>
      <c r="V58" s="9"/>
      <c r="W58" s="9"/>
      <c r="X58" s="9"/>
      <c r="AB58" s="58">
        <v>87</v>
      </c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58">
        <v>89</v>
      </c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58">
        <v>91</v>
      </c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T61" s="9"/>
      <c r="U61" s="9"/>
      <c r="V61" s="9"/>
      <c r="AB61" s="58">
        <v>93</v>
      </c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4"/>
      <c r="T62" s="9"/>
      <c r="U62" s="9"/>
      <c r="V62" s="9"/>
      <c r="AB62" s="58">
        <v>95</v>
      </c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T63" s="9"/>
      <c r="U63" s="9"/>
      <c r="V63" s="9"/>
      <c r="AB63" s="58">
        <v>97</v>
      </c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56"/>
      <c r="L64" s="57"/>
      <c r="M64" s="54"/>
      <c r="N64" s="54"/>
      <c r="O64" s="9"/>
      <c r="P64" s="9"/>
      <c r="Q64" s="9"/>
      <c r="R64" s="9"/>
      <c r="S64" s="9"/>
      <c r="T64" s="9"/>
      <c r="U64" s="9"/>
      <c r="V64" s="9"/>
      <c r="AB64" s="58">
        <v>99</v>
      </c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AB65" s="58">
        <v>101</v>
      </c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AB66" s="58">
        <v>103</v>
      </c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AB67" s="58">
        <v>105</v>
      </c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AB68" s="58">
        <v>107</v>
      </c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6"/>
      <c r="L69" s="57"/>
      <c r="M69" s="54"/>
      <c r="N69" s="54"/>
      <c r="O69" s="9"/>
      <c r="P69" s="9"/>
      <c r="Q69" s="9"/>
      <c r="R69" s="9"/>
      <c r="S69" s="9"/>
      <c r="T69" s="9"/>
      <c r="U69" s="9"/>
      <c r="V69" s="9"/>
      <c r="AB69" s="58">
        <v>109</v>
      </c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AB70" s="58">
        <v>111</v>
      </c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4"/>
      <c r="O71" s="9"/>
      <c r="P71" s="9"/>
      <c r="Q71" s="9"/>
      <c r="R71" s="9"/>
      <c r="S71" s="9"/>
      <c r="T71" s="9"/>
      <c r="U71" s="9"/>
      <c r="V71" s="9"/>
      <c r="AB71" s="58">
        <v>113</v>
      </c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AB72" s="58">
        <v>115</v>
      </c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AB73" s="58">
        <v>117</v>
      </c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54"/>
      <c r="O74" s="54"/>
      <c r="P74" s="9"/>
      <c r="Q74" s="9"/>
      <c r="R74" s="9"/>
      <c r="S74" s="9"/>
      <c r="T74" s="9"/>
      <c r="U74" s="9"/>
      <c r="V74" s="9"/>
      <c r="AB74" s="58">
        <v>119</v>
      </c>
    </row>
    <row r="75" spans="1:28" x14ac:dyDescent="0.25">
      <c r="AB75" s="58">
        <v>121</v>
      </c>
    </row>
    <row r="76" spans="1:28" x14ac:dyDescent="0.25">
      <c r="AB76" s="58">
        <v>123</v>
      </c>
    </row>
    <row r="77" spans="1:28" x14ac:dyDescent="0.25">
      <c r="AB77" s="58">
        <v>125</v>
      </c>
    </row>
    <row r="78" spans="1:28" x14ac:dyDescent="0.25">
      <c r="AB78" s="58">
        <v>127</v>
      </c>
    </row>
    <row r="79" spans="1:28" x14ac:dyDescent="0.25">
      <c r="AB79" s="58">
        <v>129</v>
      </c>
    </row>
    <row r="80" spans="1:28" x14ac:dyDescent="0.25">
      <c r="AB80" s="58">
        <v>131</v>
      </c>
    </row>
    <row r="81" spans="28:28" x14ac:dyDescent="0.25">
      <c r="AB81" s="58">
        <v>133</v>
      </c>
    </row>
    <row r="82" spans="28:28" x14ac:dyDescent="0.25">
      <c r="AB82" s="58">
        <v>135</v>
      </c>
    </row>
    <row r="83" spans="28:28" x14ac:dyDescent="0.25">
      <c r="AB83" s="58">
        <v>137</v>
      </c>
    </row>
    <row r="84" spans="28:28" x14ac:dyDescent="0.25">
      <c r="AB84" s="58">
        <v>139</v>
      </c>
    </row>
    <row r="85" spans="28:28" x14ac:dyDescent="0.25">
      <c r="AB85" s="58">
        <v>141</v>
      </c>
    </row>
    <row r="86" spans="28:28" x14ac:dyDescent="0.25">
      <c r="AB86" s="58">
        <v>143</v>
      </c>
    </row>
    <row r="87" spans="28:28" x14ac:dyDescent="0.25">
      <c r="AB87" s="58">
        <v>145</v>
      </c>
    </row>
    <row r="88" spans="28:28" x14ac:dyDescent="0.25">
      <c r="AB88" s="58">
        <v>147</v>
      </c>
    </row>
    <row r="89" spans="28:28" x14ac:dyDescent="0.25">
      <c r="AB89" s="58">
        <v>149</v>
      </c>
    </row>
    <row r="90" spans="28:28" x14ac:dyDescent="0.25">
      <c r="AB90" s="58">
        <v>151</v>
      </c>
    </row>
    <row r="91" spans="28:28" x14ac:dyDescent="0.25">
      <c r="AB91" s="58">
        <v>153</v>
      </c>
    </row>
    <row r="92" spans="28:28" x14ac:dyDescent="0.25">
      <c r="AB92" s="58">
        <v>155</v>
      </c>
    </row>
    <row r="93" spans="28:28" x14ac:dyDescent="0.25">
      <c r="AB93" s="58">
        <v>157</v>
      </c>
    </row>
    <row r="94" spans="28:28" x14ac:dyDescent="0.25">
      <c r="AB94" s="58">
        <v>159</v>
      </c>
    </row>
    <row r="95" spans="28:28" x14ac:dyDescent="0.25">
      <c r="AB95" s="58">
        <v>161</v>
      </c>
    </row>
    <row r="96" spans="28:28" x14ac:dyDescent="0.25">
      <c r="AB96" s="58">
        <v>163</v>
      </c>
    </row>
    <row r="97" spans="28:28" x14ac:dyDescent="0.25">
      <c r="AB97" s="58">
        <v>165</v>
      </c>
    </row>
    <row r="98" spans="28:28" x14ac:dyDescent="0.25">
      <c r="AB98" s="58">
        <v>167</v>
      </c>
    </row>
    <row r="99" spans="28:28" x14ac:dyDescent="0.25">
      <c r="AB99" s="58">
        <v>169</v>
      </c>
    </row>
    <row r="100" spans="28:28" x14ac:dyDescent="0.25">
      <c r="AB100" s="58">
        <v>171</v>
      </c>
    </row>
    <row r="101" spans="28:28" x14ac:dyDescent="0.25">
      <c r="AB101" s="58">
        <v>173</v>
      </c>
    </row>
    <row r="102" spans="28:28" x14ac:dyDescent="0.25">
      <c r="AB102" s="58">
        <v>175</v>
      </c>
    </row>
    <row r="103" spans="28:28" x14ac:dyDescent="0.25">
      <c r="AB103" s="58">
        <v>177</v>
      </c>
    </row>
    <row r="104" spans="28:28" x14ac:dyDescent="0.25">
      <c r="AB104" s="58">
        <v>179</v>
      </c>
    </row>
    <row r="105" spans="28:28" x14ac:dyDescent="0.25">
      <c r="AB105" s="58">
        <v>181</v>
      </c>
    </row>
    <row r="106" spans="28:28" x14ac:dyDescent="0.25">
      <c r="AB106" s="58">
        <v>183</v>
      </c>
    </row>
    <row r="107" spans="28:28" x14ac:dyDescent="0.25">
      <c r="AB107" s="58">
        <v>185</v>
      </c>
    </row>
    <row r="108" spans="28:28" x14ac:dyDescent="0.25">
      <c r="AB108" s="58">
        <v>187</v>
      </c>
    </row>
    <row r="109" spans="28:28" x14ac:dyDescent="0.25">
      <c r="AB109" s="58">
        <v>189</v>
      </c>
    </row>
    <row r="110" spans="28:28" x14ac:dyDescent="0.25">
      <c r="AB110" s="58">
        <v>191</v>
      </c>
    </row>
    <row r="111" spans="28:28" x14ac:dyDescent="0.25">
      <c r="AB111" s="58">
        <v>193</v>
      </c>
    </row>
    <row r="112" spans="28:28" x14ac:dyDescent="0.25">
      <c r="AB112" s="58">
        <v>195</v>
      </c>
    </row>
    <row r="113" spans="28:28" x14ac:dyDescent="0.25">
      <c r="AB113" s="58">
        <v>197</v>
      </c>
    </row>
    <row r="114" spans="28:28" x14ac:dyDescent="0.25">
      <c r="AB114" s="58">
        <v>199</v>
      </c>
    </row>
    <row r="115" spans="28:28" x14ac:dyDescent="0.25">
      <c r="AB115" s="58">
        <v>201</v>
      </c>
    </row>
    <row r="116" spans="28:28" x14ac:dyDescent="0.25">
      <c r="AB116" s="58">
        <v>203</v>
      </c>
    </row>
    <row r="117" spans="28:28" x14ac:dyDescent="0.25">
      <c r="AB117" s="58">
        <v>205</v>
      </c>
    </row>
    <row r="118" spans="28:28" x14ac:dyDescent="0.25">
      <c r="AB118" s="58">
        <v>207</v>
      </c>
    </row>
    <row r="119" spans="28:28" x14ac:dyDescent="0.25">
      <c r="AB119" s="58">
        <v>209</v>
      </c>
    </row>
    <row r="120" spans="28:28" x14ac:dyDescent="0.25">
      <c r="AB120" s="58">
        <v>211</v>
      </c>
    </row>
    <row r="121" spans="28:28" x14ac:dyDescent="0.25">
      <c r="AB121" s="58">
        <v>213</v>
      </c>
    </row>
    <row r="122" spans="28:28" x14ac:dyDescent="0.25">
      <c r="AB122" s="58">
        <v>215</v>
      </c>
    </row>
    <row r="123" spans="28:28" x14ac:dyDescent="0.25">
      <c r="AB123" s="58">
        <v>217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3"/>
  <sheetViews>
    <sheetView workbookViewId="0">
      <selection activeCell="B9" sqref="B9"/>
    </sheetView>
  </sheetViews>
  <sheetFormatPr defaultRowHeight="15" x14ac:dyDescent="0.25"/>
  <cols>
    <col min="2" max="2" width="38.7109375" customWidth="1"/>
    <col min="3" max="3" width="5.28515625" customWidth="1"/>
    <col min="4" max="13" width="5.7109375" customWidth="1"/>
    <col min="14" max="14" width="20.28515625" customWidth="1"/>
    <col min="15" max="15" width="11.140625" customWidth="1"/>
    <col min="16" max="16" width="11" customWidth="1"/>
    <col min="19" max="19" width="12" customWidth="1"/>
    <col min="21" max="21" width="16.28515625" customWidth="1"/>
    <col min="22" max="22" width="15.42578125" customWidth="1"/>
    <col min="23" max="23" width="5.7109375" customWidth="1"/>
    <col min="24" max="24" width="55.85546875" customWidth="1"/>
    <col min="27" max="27" width="34.85546875" customWidth="1"/>
  </cols>
  <sheetData>
    <row r="1" spans="1:121" ht="21.75" thickBot="1" x14ac:dyDescent="0.4">
      <c r="B1" s="169" t="s">
        <v>96</v>
      </c>
      <c r="C1" s="169"/>
      <c r="D1" s="106"/>
      <c r="E1" s="106"/>
      <c r="F1" s="106"/>
      <c r="G1" s="106"/>
      <c r="H1" s="106"/>
      <c r="I1" s="106"/>
      <c r="J1" s="106"/>
    </row>
    <row r="2" spans="1:121" ht="15.75" hidden="1" thickBo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1" ht="19.5" hidden="1" thickBot="1" x14ac:dyDescent="0.35">
      <c r="B3" s="107"/>
      <c r="C3" s="107"/>
      <c r="D3" s="107"/>
      <c r="E3" s="107"/>
      <c r="F3" s="107"/>
      <c r="G3" s="107"/>
      <c r="H3" s="107"/>
      <c r="I3" s="107"/>
      <c r="J3" s="107"/>
    </row>
    <row r="4" spans="1:121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21" ht="15.75" hidden="1" thickBot="1" x14ac:dyDescent="0.3"/>
    <row r="6" spans="1:121" ht="21.75" thickBot="1" x14ac:dyDescent="0.4">
      <c r="B6" s="407" t="s">
        <v>229</v>
      </c>
      <c r="C6" s="424"/>
      <c r="D6" s="408"/>
      <c r="E6" s="408"/>
      <c r="F6" s="408"/>
      <c r="G6" s="408"/>
      <c r="H6" s="408"/>
      <c r="I6" s="408"/>
      <c r="J6" s="408"/>
      <c r="K6" s="409"/>
      <c r="O6" s="305"/>
    </row>
    <row r="7" spans="1:121" hidden="1" x14ac:dyDescent="0.25"/>
    <row r="8" spans="1:121" hidden="1" x14ac:dyDescent="0.25"/>
    <row r="9" spans="1:121" ht="15.75" thickBot="1" x14ac:dyDescent="0.3"/>
    <row r="10" spans="1:121" ht="19.5" thickBot="1" x14ac:dyDescent="0.35">
      <c r="A10" s="199" t="str">
        <f>MID($B$6,ROW()-9,2)</f>
        <v>68</v>
      </c>
      <c r="B10" s="199" t="s">
        <v>0</v>
      </c>
      <c r="C10" s="32"/>
      <c r="E10" s="107"/>
      <c r="AB10" s="58" t="s">
        <v>39</v>
      </c>
      <c r="DL10" t="str">
        <f t="shared" ref="DL10:DQ10" si="0">MID($B$6,COLUMN(),2)</f>
        <v/>
      </c>
      <c r="DM10" t="str">
        <f t="shared" si="0"/>
        <v/>
      </c>
      <c r="DN10" t="str">
        <f t="shared" si="0"/>
        <v/>
      </c>
      <c r="DO10" t="str">
        <f t="shared" si="0"/>
        <v/>
      </c>
      <c r="DP10" t="str">
        <f t="shared" si="0"/>
        <v/>
      </c>
      <c r="DQ10" t="str">
        <f t="shared" si="0"/>
        <v/>
      </c>
    </row>
    <row r="11" spans="1:121" ht="15.75" thickBot="1" x14ac:dyDescent="0.3">
      <c r="A11" s="199" t="str">
        <f>MID($B$6,ROW()-7,2)</f>
        <v>0D</v>
      </c>
      <c r="B11" s="199" t="s">
        <v>9</v>
      </c>
      <c r="C11" s="32"/>
      <c r="AB11" s="58">
        <v>-7</v>
      </c>
    </row>
    <row r="12" spans="1:121" ht="15.75" thickBot="1" x14ac:dyDescent="0.3">
      <c r="A12" s="199" t="str">
        <f>MID($B$6,ROW()-5,2)</f>
        <v>0D</v>
      </c>
      <c r="B12" s="199" t="s">
        <v>9</v>
      </c>
      <c r="C12" s="32"/>
      <c r="AB12" s="58">
        <v>-5</v>
      </c>
    </row>
    <row r="13" spans="1:121" ht="15.75" thickBot="1" x14ac:dyDescent="0.3">
      <c r="A13" s="199" t="str">
        <f>MID($B$6,ROW()-3,2)</f>
        <v>68</v>
      </c>
      <c r="B13" s="199" t="s">
        <v>0</v>
      </c>
      <c r="C13" s="32"/>
      <c r="P13" s="9"/>
      <c r="AB13" s="58">
        <v>-3</v>
      </c>
    </row>
    <row r="14" spans="1:121" ht="15.75" thickBot="1" x14ac:dyDescent="0.3">
      <c r="A14" s="12" t="str">
        <f>MID($B$6,ROW()-1,2)</f>
        <v>53</v>
      </c>
      <c r="B14" s="34" t="str">
        <f>HEX2BIN(A14,8)</f>
        <v>01010011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14"/>
      <c r="P14" s="12" t="str">
        <f>MID(B14,1,1)</f>
        <v>0</v>
      </c>
      <c r="Q14" s="49" t="s">
        <v>5</v>
      </c>
      <c r="R14" s="33"/>
      <c r="S14" s="33"/>
      <c r="T14" s="33"/>
      <c r="U14" s="33"/>
      <c r="V14" s="33"/>
      <c r="W14" s="33"/>
      <c r="X14" s="33"/>
      <c r="AB14" s="58">
        <v>-1</v>
      </c>
    </row>
    <row r="15" spans="1:121" ht="15.75" thickBot="1" x14ac:dyDescent="0.3">
      <c r="A15" s="241" t="str">
        <f t="shared" ref="A15:A33" si="1">MID($B$6,ROW()+AB15,2)</f>
        <v>01</v>
      </c>
      <c r="B15" s="241" t="s">
        <v>11</v>
      </c>
      <c r="C15" s="9"/>
      <c r="P15" s="30" t="str">
        <f>MID(B14,2,1)</f>
        <v>1</v>
      </c>
      <c r="Q15" s="270" t="s">
        <v>186</v>
      </c>
      <c r="R15" s="13"/>
      <c r="S15" s="13"/>
      <c r="T15" s="13"/>
      <c r="U15" s="14"/>
      <c r="V15" s="13"/>
      <c r="W15" s="13"/>
      <c r="X15" s="14"/>
      <c r="AB15" s="58">
        <v>1</v>
      </c>
    </row>
    <row r="16" spans="1:121" ht="15.75" thickBot="1" x14ac:dyDescent="0.3">
      <c r="A16" s="18" t="str">
        <f t="shared" si="1"/>
        <v>18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20"/>
      <c r="P16" s="13" t="str">
        <f>MID(B14,3,1)</f>
        <v>0</v>
      </c>
      <c r="Q16" s="12" t="s">
        <v>185</v>
      </c>
      <c r="R16" s="13"/>
      <c r="S16" s="13"/>
      <c r="T16" s="13"/>
      <c r="U16" s="13"/>
      <c r="V16" s="13"/>
      <c r="W16" s="13"/>
      <c r="X16" s="14"/>
      <c r="Y16" t="str">
        <f>MID($B$8,COLUMN(),3)</f>
        <v/>
      </c>
      <c r="Z16" t="str">
        <f>MID($B$8,COLUMN(),3)</f>
        <v/>
      </c>
      <c r="AA16" t="str">
        <f>MID($B$8,COLUMN(),3)</f>
        <v/>
      </c>
      <c r="AB16" s="58">
        <v>3</v>
      </c>
    </row>
    <row r="17" spans="1:28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5"/>
      <c r="O17" s="37"/>
      <c r="P17" s="14" t="str">
        <f>MID(B14,4,1)</f>
        <v>1</v>
      </c>
      <c r="Q17" s="52" t="s">
        <v>187</v>
      </c>
      <c r="R17" s="53"/>
      <c r="S17" s="53"/>
      <c r="T17" s="53"/>
      <c r="U17" s="53"/>
      <c r="V17" s="53"/>
      <c r="W17" s="53"/>
      <c r="X17" s="52"/>
      <c r="AB17" s="58">
        <v>5</v>
      </c>
    </row>
    <row r="18" spans="1:28" ht="15.75" thickBot="1" x14ac:dyDescent="0.3">
      <c r="A18" s="242" t="str">
        <f t="shared" si="1"/>
        <v>1F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40"/>
      <c r="O18" s="37"/>
      <c r="P18" s="14" t="str">
        <f>MID(B14,5,4)</f>
        <v>0011</v>
      </c>
      <c r="Q18" s="52">
        <f>BIN2DEC(P18)</f>
        <v>3</v>
      </c>
      <c r="R18" s="12" t="s">
        <v>188</v>
      </c>
      <c r="S18" s="13"/>
      <c r="T18" s="13"/>
      <c r="U18" s="13"/>
      <c r="V18" s="13"/>
      <c r="W18" s="13"/>
      <c r="X18" s="14"/>
      <c r="AB18" s="58">
        <v>7</v>
      </c>
    </row>
    <row r="19" spans="1:28" ht="15.75" thickBot="1" x14ac:dyDescent="0.3">
      <c r="A19" s="205" t="str">
        <f t="shared" si="1"/>
        <v>01</v>
      </c>
      <c r="B19" s="209" t="s">
        <v>21</v>
      </c>
      <c r="C19" s="9"/>
      <c r="M19" s="308"/>
      <c r="N19" s="40"/>
      <c r="O19" s="37">
        <f>HEX2DEC(A16)</f>
        <v>24</v>
      </c>
      <c r="P19" s="38" t="s">
        <v>189</v>
      </c>
      <c r="Q19" s="19"/>
      <c r="R19" s="19"/>
      <c r="S19" s="19"/>
      <c r="T19" s="19"/>
      <c r="U19" s="19"/>
      <c r="V19" s="19"/>
      <c r="W19" s="19"/>
      <c r="X19" s="20"/>
      <c r="Y19" t="s">
        <v>13</v>
      </c>
      <c r="AB19" s="58">
        <v>9</v>
      </c>
    </row>
    <row r="20" spans="1:28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7"/>
      <c r="M20" s="245"/>
      <c r="N20" s="25"/>
      <c r="O20" s="24" t="str">
        <f>HEX2BIN(A17,8)</f>
        <v>10000001</v>
      </c>
      <c r="P20" s="39" t="str">
        <f>MID(O20,1,1)</f>
        <v>1</v>
      </c>
      <c r="Q20" s="36" t="s">
        <v>42</v>
      </c>
      <c r="R20" s="24"/>
      <c r="S20" s="24"/>
      <c r="T20" s="24"/>
      <c r="U20" s="24"/>
      <c r="V20" s="24"/>
      <c r="W20" s="24"/>
      <c r="X20" s="25"/>
      <c r="Y20" t="s">
        <v>15</v>
      </c>
      <c r="AB20" s="58">
        <v>11</v>
      </c>
    </row>
    <row r="21" spans="1:28" ht="15.75" thickBot="1" x14ac:dyDescent="0.3">
      <c r="A21" s="314" t="str">
        <f t="shared" si="1"/>
        <v>00</v>
      </c>
      <c r="B21" s="46" t="s">
        <v>86</v>
      </c>
      <c r="C21" s="4"/>
      <c r="D21" s="4"/>
      <c r="E21" s="4"/>
      <c r="F21" s="4"/>
      <c r="G21" s="4"/>
      <c r="H21" s="4"/>
      <c r="I21" s="4"/>
      <c r="J21" s="4"/>
      <c r="K21" s="5"/>
      <c r="L21" s="228"/>
      <c r="M21" s="245"/>
      <c r="P21" s="23" t="str">
        <f>MID(O20,2,7)</f>
        <v>0000001</v>
      </c>
      <c r="Q21" s="23">
        <f>BIN2DEC(P21)</f>
        <v>1</v>
      </c>
      <c r="R21" s="24" t="s">
        <v>20</v>
      </c>
      <c r="S21" s="24"/>
      <c r="T21" s="24"/>
      <c r="U21" s="24"/>
      <c r="V21" s="24"/>
      <c r="W21" s="24"/>
      <c r="X21" s="25"/>
      <c r="AB21" s="58">
        <v>13</v>
      </c>
    </row>
    <row r="22" spans="1:28" ht="15.75" thickBot="1" x14ac:dyDescent="0.3">
      <c r="A22" s="251" t="str">
        <f t="shared" si="1"/>
        <v>01</v>
      </c>
      <c r="B22" s="357" t="s">
        <v>99</v>
      </c>
      <c r="C22" s="357"/>
      <c r="D22" s="357"/>
      <c r="E22" s="357"/>
      <c r="F22" s="357"/>
      <c r="G22" s="357"/>
      <c r="H22" s="357"/>
      <c r="I22" s="357"/>
      <c r="J22" s="252"/>
      <c r="K22" s="314"/>
      <c r="L22" s="228"/>
      <c r="M22" s="313"/>
      <c r="N22" s="312"/>
      <c r="O22" s="249">
        <f>HEX2DEC(A18)</f>
        <v>31</v>
      </c>
      <c r="P22" s="242" t="s">
        <v>190</v>
      </c>
      <c r="Q22" s="243"/>
      <c r="R22" s="243"/>
      <c r="S22" s="243"/>
      <c r="T22" s="243"/>
      <c r="U22" s="243"/>
      <c r="V22" s="243"/>
      <c r="W22" s="243"/>
      <c r="X22" s="244"/>
      <c r="Y22" t="s">
        <v>18</v>
      </c>
      <c r="AB22" s="58">
        <v>15</v>
      </c>
    </row>
    <row r="23" spans="1:28" ht="15.75" thickBot="1" x14ac:dyDescent="0.3">
      <c r="A23" s="137" t="str">
        <f t="shared" si="1"/>
        <v>00</v>
      </c>
      <c r="B23" s="135" t="s">
        <v>100</v>
      </c>
      <c r="C23" s="135"/>
      <c r="D23" s="135"/>
      <c r="E23" s="135"/>
      <c r="F23" s="135"/>
      <c r="G23" s="135"/>
      <c r="H23" s="135"/>
      <c r="I23" s="136"/>
      <c r="J23" s="339"/>
      <c r="K23" s="315"/>
      <c r="L23" s="223"/>
      <c r="M23" s="223"/>
      <c r="N23" s="222"/>
      <c r="O23" s="222">
        <f>HEX2DEC(A20)</f>
        <v>255</v>
      </c>
      <c r="P23" s="224" t="s">
        <v>82</v>
      </c>
      <c r="Q23" s="224"/>
      <c r="R23" s="224"/>
      <c r="S23" s="224"/>
      <c r="T23" s="224"/>
      <c r="U23" s="224"/>
      <c r="V23" s="224"/>
      <c r="W23" s="224"/>
      <c r="X23" s="225"/>
      <c r="Y23" t="s">
        <v>26</v>
      </c>
      <c r="AB23" s="58">
        <v>17</v>
      </c>
    </row>
    <row r="24" spans="1:28" ht="15.75" thickBot="1" x14ac:dyDescent="0.3">
      <c r="A24" s="359" t="str">
        <f t="shared" si="1"/>
        <v>30</v>
      </c>
      <c r="B24" s="317" t="s">
        <v>84</v>
      </c>
      <c r="C24" s="318"/>
      <c r="D24" s="318"/>
      <c r="E24" s="318"/>
      <c r="F24" s="318"/>
      <c r="G24" s="318"/>
      <c r="H24" s="319"/>
      <c r="I24" s="280"/>
      <c r="J24" s="309"/>
      <c r="K24" s="109"/>
      <c r="L24" s="48"/>
      <c r="M24" s="48"/>
      <c r="N24" s="124"/>
      <c r="O24" s="124">
        <f>HEX2DEC(A21)</f>
        <v>0</v>
      </c>
      <c r="P24" s="48" t="s">
        <v>97</v>
      </c>
      <c r="Q24" s="48"/>
      <c r="R24" s="48"/>
      <c r="S24" s="48"/>
      <c r="T24" s="48"/>
      <c r="U24" s="48"/>
      <c r="V24" s="48"/>
      <c r="W24" s="48"/>
      <c r="X24" s="124"/>
      <c r="Y24" t="s">
        <v>27</v>
      </c>
      <c r="AB24" s="58">
        <v>19</v>
      </c>
    </row>
    <row r="25" spans="1:28" ht="15.75" thickBot="1" x14ac:dyDescent="0.3">
      <c r="A25" s="356" t="str">
        <f t="shared" si="1"/>
        <v>05</v>
      </c>
      <c r="B25" s="320"/>
      <c r="C25" s="321"/>
      <c r="D25" s="321"/>
      <c r="E25" s="321"/>
      <c r="F25" s="321"/>
      <c r="G25" s="321"/>
      <c r="H25" s="322"/>
      <c r="I25" s="281"/>
      <c r="J25" s="358"/>
      <c r="K25" s="357"/>
      <c r="L25" s="357"/>
      <c r="M25" s="357"/>
      <c r="N25" s="357"/>
      <c r="O25" s="251">
        <f>HEX2DEC(A22)</f>
        <v>1</v>
      </c>
      <c r="P25" s="357" t="s">
        <v>191</v>
      </c>
      <c r="Q25" s="357"/>
      <c r="R25" s="357"/>
      <c r="S25" s="357"/>
      <c r="T25" s="357"/>
      <c r="U25" s="357"/>
      <c r="V25" s="357"/>
      <c r="W25" s="357"/>
      <c r="X25" s="252"/>
      <c r="Y25" t="s">
        <v>98</v>
      </c>
      <c r="AB25" s="58">
        <v>21</v>
      </c>
    </row>
    <row r="26" spans="1:28" ht="15.75" thickBot="1" x14ac:dyDescent="0.3">
      <c r="A26" s="269" t="str">
        <f t="shared" si="1"/>
        <v>00</v>
      </c>
      <c r="B26" s="121" t="s">
        <v>105</v>
      </c>
      <c r="C26" s="121"/>
      <c r="D26" s="121"/>
      <c r="E26" s="121"/>
      <c r="F26" s="121"/>
      <c r="G26" s="122"/>
      <c r="H26" s="356"/>
      <c r="I26" s="134"/>
      <c r="J26" s="135"/>
      <c r="K26" s="135"/>
      <c r="L26" s="135"/>
      <c r="M26" s="135"/>
      <c r="N26" s="135"/>
      <c r="O26" s="137">
        <f>HEX2DEC(A23)</f>
        <v>0</v>
      </c>
      <c r="P26" s="360" t="s">
        <v>192</v>
      </c>
      <c r="Q26" s="135"/>
      <c r="R26" s="135"/>
      <c r="S26" s="135"/>
      <c r="T26" s="135"/>
      <c r="U26" s="135"/>
      <c r="V26" s="135"/>
      <c r="W26" s="135"/>
      <c r="X26" s="136"/>
      <c r="Y26" t="s">
        <v>102</v>
      </c>
      <c r="AB26" s="58">
        <v>23</v>
      </c>
    </row>
    <row r="27" spans="1:28" ht="15.75" thickBot="1" x14ac:dyDescent="0.3">
      <c r="A27" s="219" t="str">
        <f t="shared" si="1"/>
        <v>42</v>
      </c>
      <c r="B27" s="219" t="s">
        <v>3</v>
      </c>
      <c r="C27" s="9"/>
      <c r="D27" s="9"/>
      <c r="E27" s="9"/>
      <c r="F27" s="9"/>
      <c r="G27" s="269"/>
      <c r="H27" s="361"/>
      <c r="I27" s="362"/>
      <c r="J27" s="362"/>
      <c r="K27" s="362"/>
      <c r="L27" s="362"/>
      <c r="M27" s="362"/>
      <c r="N27" s="324" t="str">
        <f>CONCATENATE(HEX2BIN(A25,8),HEX2BIN(A24,8))</f>
        <v>0000010100110000</v>
      </c>
      <c r="O27" s="325" t="str">
        <f>CONCATENATE(BIN2HEX(MID(N27,1,8),2),BIN2HEX(MID(N27,9,8),2))</f>
        <v>0530</v>
      </c>
      <c r="P27" s="363">
        <f>HEX2DEC(O27)</f>
        <v>1328</v>
      </c>
      <c r="Q27" s="362" t="s">
        <v>104</v>
      </c>
      <c r="R27" s="362"/>
      <c r="S27" s="362"/>
      <c r="T27" s="362"/>
      <c r="U27" s="325"/>
      <c r="V27" s="9" t="s">
        <v>110</v>
      </c>
      <c r="W27" s="9"/>
      <c r="X27" s="9"/>
      <c r="AB27" s="58">
        <v>25</v>
      </c>
    </row>
    <row r="28" spans="1:28" ht="15.75" thickBot="1" x14ac:dyDescent="0.3">
      <c r="A28" s="219" t="str">
        <f t="shared" si="1"/>
        <v>16</v>
      </c>
      <c r="B28" s="219" t="s">
        <v>4</v>
      </c>
      <c r="C28" s="9"/>
      <c r="D28" s="9"/>
      <c r="E28" s="9"/>
      <c r="F28" s="9"/>
      <c r="G28" s="120"/>
      <c r="H28" s="121"/>
      <c r="I28" s="121"/>
      <c r="J28" s="121"/>
      <c r="K28" s="121"/>
      <c r="L28" s="121"/>
      <c r="M28" s="121"/>
      <c r="N28" s="121"/>
      <c r="O28" s="269">
        <f>HEX2DEC(A26)</f>
        <v>0</v>
      </c>
      <c r="P28" s="121" t="s">
        <v>106</v>
      </c>
      <c r="Q28" s="121"/>
      <c r="R28" s="121"/>
      <c r="S28" s="121"/>
      <c r="T28" s="121"/>
      <c r="U28" s="122"/>
      <c r="V28" s="9" t="s">
        <v>111</v>
      </c>
      <c r="W28" s="9"/>
      <c r="X28" s="9"/>
      <c r="AB28" s="58">
        <v>27</v>
      </c>
    </row>
    <row r="29" spans="1:28" x14ac:dyDescent="0.25">
      <c r="A29" s="9" t="str">
        <f t="shared" si="1"/>
        <v/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B29" s="58">
        <v>29</v>
      </c>
    </row>
    <row r="30" spans="1:28" x14ac:dyDescent="0.25">
      <c r="A30" s="9" t="str">
        <f t="shared" si="1"/>
        <v/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B30" s="58">
        <v>31</v>
      </c>
    </row>
    <row r="31" spans="1:28" x14ac:dyDescent="0.25">
      <c r="A31" s="9" t="str">
        <f t="shared" si="1"/>
        <v/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8"/>
      <c r="O31" s="9"/>
      <c r="P31" s="354"/>
      <c r="Q31" s="118"/>
      <c r="R31" s="9"/>
      <c r="S31" s="9"/>
      <c r="T31" s="9"/>
      <c r="U31" s="9"/>
      <c r="V31" s="9"/>
      <c r="W31" s="9"/>
      <c r="X31" s="9"/>
      <c r="AB31" s="58">
        <v>33</v>
      </c>
    </row>
    <row r="32" spans="1:28" x14ac:dyDescent="0.25">
      <c r="A32" s="9" t="str">
        <f t="shared" si="1"/>
        <v/>
      </c>
      <c r="B32" s="9"/>
      <c r="C32" s="9"/>
      <c r="D32" s="9"/>
      <c r="E32" s="9"/>
      <c r="F32" s="9"/>
      <c r="G32" s="9"/>
      <c r="H32" s="9"/>
      <c r="I32" s="9"/>
      <c r="J32" s="9"/>
      <c r="K32" s="56"/>
      <c r="L32" s="57"/>
      <c r="M32" s="54"/>
      <c r="N32" s="54"/>
      <c r="O32" s="54"/>
      <c r="P32" s="9"/>
      <c r="Q32" s="9"/>
      <c r="R32" s="9"/>
      <c r="S32" s="9"/>
      <c r="T32" s="9"/>
      <c r="U32" s="9"/>
      <c r="V32" s="9"/>
      <c r="W32" s="9"/>
      <c r="X32" s="9"/>
      <c r="AB32" s="58">
        <v>35</v>
      </c>
    </row>
    <row r="33" spans="1:28" x14ac:dyDescent="0.25">
      <c r="A33" s="9" t="str">
        <f t="shared" si="1"/>
        <v/>
      </c>
      <c r="B33" s="9"/>
      <c r="C33" s="9"/>
      <c r="D33" s="9"/>
      <c r="E33" s="9"/>
      <c r="F33" s="9"/>
      <c r="G33" s="9"/>
      <c r="H33" s="9"/>
      <c r="I33" s="9"/>
      <c r="J33" s="9"/>
      <c r="K33" s="56"/>
      <c r="L33" s="57"/>
      <c r="M33" s="54"/>
      <c r="N33" s="56"/>
      <c r="O33" s="9"/>
      <c r="P33" s="268"/>
      <c r="Q33" s="9"/>
      <c r="R33" s="9"/>
      <c r="S33" s="9"/>
      <c r="T33" s="9"/>
      <c r="U33" s="9"/>
      <c r="V33" s="9"/>
      <c r="W33" s="9"/>
      <c r="X33" s="9"/>
      <c r="AB33" s="58">
        <v>37</v>
      </c>
    </row>
    <row r="34" spans="1:28" x14ac:dyDescent="0.25">
      <c r="A34" s="15"/>
      <c r="B34" s="9"/>
      <c r="C34" s="9"/>
      <c r="D34" s="9"/>
      <c r="E34" s="9"/>
      <c r="F34" s="9"/>
      <c r="G34" s="9"/>
      <c r="H34" s="9"/>
      <c r="I34" s="9"/>
      <c r="J34" s="9"/>
      <c r="K34" s="56"/>
      <c r="L34" s="57"/>
      <c r="M34" s="54"/>
      <c r="N34" s="54"/>
      <c r="O34" s="54"/>
      <c r="P34" s="9"/>
      <c r="Q34" s="9"/>
      <c r="R34" s="9"/>
      <c r="S34" s="9"/>
      <c r="T34" s="9"/>
      <c r="U34" s="9"/>
      <c r="V34" s="9"/>
      <c r="W34" s="9"/>
      <c r="X34" s="9"/>
      <c r="AB34" s="58">
        <v>39</v>
      </c>
    </row>
    <row r="35" spans="1:28" x14ac:dyDescent="0.25">
      <c r="A35" s="15"/>
      <c r="B35" s="9"/>
      <c r="C35" s="9"/>
      <c r="D35" s="9"/>
      <c r="E35" s="9"/>
      <c r="F35" s="9"/>
      <c r="G35" s="9"/>
      <c r="H35" s="9"/>
      <c r="I35" s="9"/>
      <c r="J35" s="9"/>
      <c r="K35" s="56"/>
      <c r="L35" s="57"/>
      <c r="M35" s="54"/>
      <c r="N35" s="54"/>
      <c r="O35" s="54"/>
      <c r="P35" s="9"/>
      <c r="Q35" s="9"/>
      <c r="R35" s="9"/>
      <c r="S35" s="9"/>
      <c r="T35" s="9"/>
      <c r="U35" s="9"/>
      <c r="V35" s="9"/>
      <c r="W35" s="9"/>
      <c r="X35" s="9"/>
      <c r="AB35" s="58">
        <v>41</v>
      </c>
    </row>
    <row r="36" spans="1:28" x14ac:dyDescent="0.25">
      <c r="A36" s="15"/>
      <c r="B36" s="9"/>
      <c r="C36" s="9"/>
      <c r="D36" s="9"/>
      <c r="E36" s="9"/>
      <c r="F36" s="9"/>
      <c r="G36" s="9"/>
      <c r="H36" s="9"/>
      <c r="I36" s="9"/>
      <c r="J36" s="9"/>
      <c r="K36" s="56"/>
      <c r="L36" s="57"/>
      <c r="M36" s="54"/>
      <c r="N36" s="54"/>
      <c r="O36" s="54"/>
      <c r="P36" s="27"/>
      <c r="Q36" s="9"/>
      <c r="R36" s="9"/>
      <c r="S36" s="9"/>
      <c r="T36" s="9"/>
      <c r="U36" s="9"/>
      <c r="V36" s="9"/>
      <c r="W36" s="9"/>
      <c r="X36" s="9"/>
      <c r="AB36" s="58">
        <v>43</v>
      </c>
    </row>
    <row r="37" spans="1:28" x14ac:dyDescent="0.25">
      <c r="A37" s="15"/>
      <c r="B37" s="9"/>
      <c r="C37" s="9"/>
      <c r="D37" s="9"/>
      <c r="E37" s="9"/>
      <c r="F37" s="9"/>
      <c r="G37" s="9"/>
      <c r="H37" s="9"/>
      <c r="I37" s="9"/>
      <c r="J37" s="9"/>
      <c r="K37" s="56"/>
      <c r="L37" s="57"/>
      <c r="M37" s="54"/>
      <c r="N37" s="54"/>
      <c r="O37" s="54"/>
      <c r="P37" s="9"/>
      <c r="Q37" s="9"/>
      <c r="R37" s="9"/>
      <c r="S37" s="9"/>
      <c r="T37" s="9"/>
      <c r="U37" s="9"/>
      <c r="V37" s="9"/>
      <c r="W37" s="9"/>
      <c r="X37" s="9"/>
      <c r="AB37" s="58">
        <v>45</v>
      </c>
    </row>
    <row r="38" spans="1:2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4"/>
      <c r="O38" s="54"/>
      <c r="P38" s="9"/>
      <c r="Q38" s="9"/>
      <c r="R38" s="9"/>
      <c r="S38" s="9"/>
      <c r="T38" s="9"/>
      <c r="U38" s="9"/>
      <c r="V38" s="9"/>
      <c r="W38" s="9"/>
      <c r="X38" s="9"/>
      <c r="AB38" s="58">
        <v>47</v>
      </c>
    </row>
    <row r="39" spans="1:2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54"/>
      <c r="O39" s="54"/>
      <c r="P39" s="9"/>
      <c r="Q39" s="9"/>
      <c r="R39" s="9"/>
      <c r="S39" s="9"/>
      <c r="T39" s="9"/>
      <c r="U39" s="9"/>
      <c r="V39" s="9"/>
      <c r="W39" s="9"/>
      <c r="X39" s="9"/>
      <c r="AB39" s="58">
        <v>49</v>
      </c>
    </row>
    <row r="40" spans="1:2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4"/>
      <c r="O40" s="57"/>
      <c r="P40" s="9"/>
      <c r="Q40" s="9"/>
      <c r="R40" s="9"/>
      <c r="S40" s="9"/>
      <c r="T40" s="9"/>
      <c r="U40" s="9"/>
      <c r="V40" s="9"/>
      <c r="W40" s="9"/>
      <c r="X40" s="9"/>
      <c r="AB40" s="58">
        <v>51</v>
      </c>
    </row>
    <row r="41" spans="1:2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B41" s="58">
        <v>53</v>
      </c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54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B42" s="58">
        <v>55</v>
      </c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56"/>
      <c r="L43" s="57"/>
      <c r="M43" s="54"/>
      <c r="N43" s="54"/>
      <c r="O43" s="9"/>
      <c r="P43" s="353"/>
      <c r="Q43" s="9"/>
      <c r="R43" s="9"/>
      <c r="S43" s="9"/>
      <c r="T43" s="9"/>
      <c r="U43" s="9"/>
      <c r="V43" s="9"/>
      <c r="W43" s="9"/>
      <c r="X43" s="9"/>
      <c r="AB43" s="58">
        <v>57</v>
      </c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5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B44" s="58">
        <v>59</v>
      </c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56"/>
      <c r="L45" s="57"/>
      <c r="M45" s="54"/>
      <c r="N45" s="54"/>
      <c r="O45" s="9"/>
      <c r="P45" s="355"/>
      <c r="Q45" s="9"/>
      <c r="R45" s="9"/>
      <c r="S45" s="9"/>
      <c r="T45" s="9"/>
      <c r="U45" s="9"/>
      <c r="V45" s="9"/>
      <c r="W45" s="9"/>
      <c r="X45" s="9"/>
      <c r="AB45" s="58">
        <v>61</v>
      </c>
    </row>
    <row r="46" spans="1:28" x14ac:dyDescent="0.25">
      <c r="A46" t="str">
        <f t="shared" ref="A46:A51" si="2">MID($B$6,ROW()+AB46,2)</f>
        <v/>
      </c>
      <c r="B46" s="9"/>
      <c r="C46" s="9"/>
      <c r="D46" s="9"/>
      <c r="E46" s="9"/>
      <c r="F46" s="9"/>
      <c r="G46" s="9"/>
      <c r="H46" s="9"/>
      <c r="I46" s="9"/>
      <c r="J46" s="9"/>
      <c r="K46" s="55"/>
      <c r="L46" s="11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B46" s="58">
        <v>63</v>
      </c>
    </row>
    <row r="47" spans="1:28" x14ac:dyDescent="0.25">
      <c r="A47" t="str">
        <f t="shared" si="2"/>
        <v/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58">
        <v>65</v>
      </c>
    </row>
    <row r="48" spans="1:28" x14ac:dyDescent="0.25">
      <c r="A48" t="str">
        <f t="shared" si="2"/>
        <v/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58">
        <v>67</v>
      </c>
    </row>
    <row r="49" spans="1:28" x14ac:dyDescent="0.25">
      <c r="A49" t="str">
        <f t="shared" si="2"/>
        <v/>
      </c>
      <c r="K49" s="56"/>
      <c r="L49" s="9"/>
      <c r="M49" s="9"/>
      <c r="N49" s="9"/>
      <c r="O49" s="9"/>
      <c r="P49" s="9"/>
      <c r="Q49" s="115"/>
      <c r="R49" s="9"/>
      <c r="S49" s="9"/>
      <c r="T49" s="9"/>
      <c r="U49" s="9"/>
      <c r="V49" s="9"/>
      <c r="W49" s="9"/>
      <c r="X49" s="9"/>
      <c r="AB49" s="58">
        <v>69</v>
      </c>
    </row>
    <row r="50" spans="1:28" x14ac:dyDescent="0.25">
      <c r="A50" t="str">
        <f t="shared" si="2"/>
        <v/>
      </c>
      <c r="K50" s="9"/>
      <c r="L50" s="54"/>
      <c r="M50" s="54"/>
      <c r="N50" s="54"/>
      <c r="O50" s="9"/>
      <c r="P50" s="9"/>
      <c r="Q50" s="9"/>
      <c r="R50" s="9"/>
      <c r="S50" s="9"/>
      <c r="T50" s="9"/>
      <c r="U50" s="9"/>
      <c r="V50" s="9"/>
      <c r="W50" s="9"/>
      <c r="X50" s="9"/>
      <c r="AB50" s="58">
        <v>71</v>
      </c>
    </row>
    <row r="51" spans="1:28" x14ac:dyDescent="0.25">
      <c r="A51" t="str">
        <f t="shared" si="2"/>
        <v/>
      </c>
      <c r="K51" s="9"/>
      <c r="L51" s="54"/>
      <c r="M51" s="54"/>
      <c r="N51" s="54"/>
      <c r="O51" s="9"/>
      <c r="P51" s="9"/>
      <c r="Q51" s="9"/>
      <c r="R51" s="9"/>
      <c r="S51" s="9"/>
      <c r="T51" s="9"/>
      <c r="U51" s="9"/>
      <c r="V51" s="9"/>
      <c r="W51" s="9"/>
      <c r="X51" s="9"/>
      <c r="AB51" s="58">
        <v>73</v>
      </c>
    </row>
    <row r="52" spans="1:28" x14ac:dyDescent="0.25">
      <c r="K52" s="9"/>
      <c r="L52" s="54"/>
      <c r="M52" s="54"/>
      <c r="N52" s="54"/>
      <c r="O52" s="9"/>
      <c r="P52" s="9"/>
      <c r="Q52" s="9"/>
      <c r="R52" s="9"/>
      <c r="S52" s="9"/>
      <c r="T52" s="9"/>
      <c r="U52" s="9"/>
      <c r="V52" s="9"/>
      <c r="W52" s="9"/>
      <c r="X52" s="9"/>
      <c r="AB52" s="58">
        <v>75</v>
      </c>
    </row>
    <row r="53" spans="1:28" x14ac:dyDescent="0.25">
      <c r="K53" s="9"/>
      <c r="L53" s="54"/>
      <c r="M53" s="54"/>
      <c r="N53" s="54"/>
      <c r="O53" s="9"/>
      <c r="P53" s="9"/>
      <c r="Q53" s="9"/>
      <c r="R53" s="9"/>
      <c r="S53" s="9"/>
      <c r="T53" s="9"/>
      <c r="U53" s="9"/>
      <c r="V53" s="9"/>
      <c r="W53" s="9"/>
      <c r="X53" s="9"/>
      <c r="AB53" s="58">
        <v>77</v>
      </c>
    </row>
    <row r="54" spans="1:28" x14ac:dyDescent="0.25">
      <c r="K54" s="9"/>
      <c r="L54" s="54"/>
      <c r="M54" s="54"/>
      <c r="N54" s="54"/>
      <c r="O54" s="9"/>
      <c r="P54" s="9"/>
      <c r="Q54" s="9"/>
      <c r="R54" s="9"/>
      <c r="S54" s="9"/>
      <c r="T54" s="9"/>
      <c r="U54" s="9"/>
      <c r="V54" s="9"/>
      <c r="W54" s="9"/>
      <c r="X54" s="9"/>
      <c r="AB54" s="58">
        <v>79</v>
      </c>
    </row>
    <row r="55" spans="1:28" x14ac:dyDescent="0.25">
      <c r="K55" s="9"/>
      <c r="L55" s="54"/>
      <c r="M55" s="54"/>
      <c r="N55" s="54"/>
      <c r="O55" s="9"/>
      <c r="P55" s="9"/>
      <c r="Q55" s="9"/>
      <c r="R55" s="9"/>
      <c r="S55" s="9"/>
      <c r="T55" s="9"/>
      <c r="U55" s="9"/>
      <c r="V55" s="9"/>
      <c r="W55" s="9"/>
      <c r="X55" s="9"/>
      <c r="AB55" s="58">
        <v>81</v>
      </c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54"/>
      <c r="M56" s="54"/>
      <c r="N56" s="54"/>
      <c r="O56" s="9"/>
      <c r="P56" s="9"/>
      <c r="Q56" s="9"/>
      <c r="R56" s="9"/>
      <c r="S56" s="9"/>
      <c r="T56" s="9"/>
      <c r="U56" s="9"/>
      <c r="V56" s="9"/>
      <c r="W56" s="9"/>
      <c r="X56" s="9"/>
      <c r="AB56" s="58">
        <v>83</v>
      </c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54"/>
      <c r="M57" s="54"/>
      <c r="N57" s="54"/>
      <c r="O57" s="9"/>
      <c r="P57" s="9"/>
      <c r="Q57" s="9"/>
      <c r="R57" s="9"/>
      <c r="S57" s="9"/>
      <c r="T57" s="9"/>
      <c r="U57" s="9"/>
      <c r="V57" s="9"/>
      <c r="W57" s="9"/>
      <c r="X57" s="9"/>
      <c r="AB57" s="58">
        <v>85</v>
      </c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54"/>
      <c r="M58" s="54"/>
      <c r="N58" s="54"/>
      <c r="O58" s="9"/>
      <c r="P58" s="9"/>
      <c r="Q58" s="9"/>
      <c r="R58" s="9"/>
      <c r="S58" s="9"/>
      <c r="T58" s="9"/>
      <c r="U58" s="9"/>
      <c r="V58" s="9"/>
      <c r="W58" s="9"/>
      <c r="X58" s="9"/>
      <c r="AB58" s="58">
        <v>87</v>
      </c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58">
        <v>89</v>
      </c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58">
        <v>91</v>
      </c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T61" s="9"/>
      <c r="U61" s="9"/>
      <c r="V61" s="9"/>
      <c r="AB61" s="58">
        <v>93</v>
      </c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4"/>
      <c r="T62" s="9"/>
      <c r="U62" s="9"/>
      <c r="V62" s="9"/>
      <c r="AB62" s="58">
        <v>95</v>
      </c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T63" s="9"/>
      <c r="U63" s="9"/>
      <c r="V63" s="9"/>
      <c r="AB63" s="58">
        <v>97</v>
      </c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56"/>
      <c r="L64" s="57"/>
      <c r="M64" s="54"/>
      <c r="N64" s="54"/>
      <c r="O64" s="9"/>
      <c r="P64" s="9"/>
      <c r="Q64" s="9"/>
      <c r="R64" s="9"/>
      <c r="S64" s="9"/>
      <c r="T64" s="9"/>
      <c r="U64" s="9"/>
      <c r="V64" s="9"/>
      <c r="AB64" s="58">
        <v>99</v>
      </c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AB65" s="58">
        <v>101</v>
      </c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AB66" s="58">
        <v>103</v>
      </c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AB67" s="58">
        <v>105</v>
      </c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AB68" s="58">
        <v>107</v>
      </c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6"/>
      <c r="L69" s="57"/>
      <c r="M69" s="54"/>
      <c r="N69" s="54"/>
      <c r="O69" s="9"/>
      <c r="P69" s="9"/>
      <c r="Q69" s="9"/>
      <c r="R69" s="9"/>
      <c r="S69" s="9"/>
      <c r="T69" s="9"/>
      <c r="U69" s="9"/>
      <c r="V69" s="9"/>
      <c r="AB69" s="58">
        <v>109</v>
      </c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AB70" s="58">
        <v>111</v>
      </c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4"/>
      <c r="O71" s="9"/>
      <c r="P71" s="9"/>
      <c r="Q71" s="9"/>
      <c r="R71" s="9"/>
      <c r="S71" s="9"/>
      <c r="T71" s="9"/>
      <c r="U71" s="9"/>
      <c r="V71" s="9"/>
      <c r="AB71" s="58">
        <v>113</v>
      </c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AB72" s="58">
        <v>115</v>
      </c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AB73" s="58">
        <v>117</v>
      </c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54"/>
      <c r="O74" s="54"/>
      <c r="P74" s="9"/>
      <c r="Q74" s="9"/>
      <c r="R74" s="9"/>
      <c r="S74" s="9"/>
      <c r="T74" s="9"/>
      <c r="U74" s="9"/>
      <c r="V74" s="9"/>
      <c r="AB74" s="58">
        <v>119</v>
      </c>
    </row>
    <row r="75" spans="1:28" x14ac:dyDescent="0.25">
      <c r="AB75" s="58">
        <v>121</v>
      </c>
    </row>
    <row r="76" spans="1:28" x14ac:dyDescent="0.25">
      <c r="AB76" s="58">
        <v>123</v>
      </c>
    </row>
    <row r="77" spans="1:28" x14ac:dyDescent="0.25">
      <c r="AB77" s="58">
        <v>125</v>
      </c>
    </row>
    <row r="78" spans="1:28" x14ac:dyDescent="0.25">
      <c r="AB78" s="58">
        <v>127</v>
      </c>
    </row>
    <row r="79" spans="1:28" x14ac:dyDescent="0.25">
      <c r="AB79" s="58">
        <v>129</v>
      </c>
    </row>
    <row r="80" spans="1:28" x14ac:dyDescent="0.25">
      <c r="AB80" s="58">
        <v>131</v>
      </c>
    </row>
    <row r="81" spans="28:28" x14ac:dyDescent="0.25">
      <c r="AB81" s="58">
        <v>133</v>
      </c>
    </row>
    <row r="82" spans="28:28" x14ac:dyDescent="0.25">
      <c r="AB82" s="58">
        <v>135</v>
      </c>
    </row>
    <row r="83" spans="28:28" x14ac:dyDescent="0.25">
      <c r="AB83" s="58">
        <v>137</v>
      </c>
    </row>
    <row r="84" spans="28:28" x14ac:dyDescent="0.25">
      <c r="AB84" s="58">
        <v>139</v>
      </c>
    </row>
    <row r="85" spans="28:28" x14ac:dyDescent="0.25">
      <c r="AB85" s="58">
        <v>141</v>
      </c>
    </row>
    <row r="86" spans="28:28" x14ac:dyDescent="0.25">
      <c r="AB86" s="58">
        <v>143</v>
      </c>
    </row>
    <row r="87" spans="28:28" x14ac:dyDescent="0.25">
      <c r="AB87" s="58">
        <v>145</v>
      </c>
    </row>
    <row r="88" spans="28:28" x14ac:dyDescent="0.25">
      <c r="AB88" s="58">
        <v>147</v>
      </c>
    </row>
    <row r="89" spans="28:28" x14ac:dyDescent="0.25">
      <c r="AB89" s="58">
        <v>149</v>
      </c>
    </row>
    <row r="90" spans="28:28" x14ac:dyDescent="0.25">
      <c r="AB90" s="58">
        <v>151</v>
      </c>
    </row>
    <row r="91" spans="28:28" x14ac:dyDescent="0.25">
      <c r="AB91" s="58">
        <v>153</v>
      </c>
    </row>
    <row r="92" spans="28:28" x14ac:dyDescent="0.25">
      <c r="AB92" s="58">
        <v>155</v>
      </c>
    </row>
    <row r="93" spans="28:28" x14ac:dyDescent="0.25">
      <c r="AB93" s="58">
        <v>157</v>
      </c>
    </row>
    <row r="94" spans="28:28" x14ac:dyDescent="0.25">
      <c r="AB94" s="58">
        <v>159</v>
      </c>
    </row>
    <row r="95" spans="28:28" x14ac:dyDescent="0.25">
      <c r="AB95" s="58">
        <v>161</v>
      </c>
    </row>
    <row r="96" spans="28:28" x14ac:dyDescent="0.25">
      <c r="AB96" s="58">
        <v>163</v>
      </c>
    </row>
    <row r="97" spans="28:28" x14ac:dyDescent="0.25">
      <c r="AB97" s="58">
        <v>165</v>
      </c>
    </row>
    <row r="98" spans="28:28" x14ac:dyDescent="0.25">
      <c r="AB98" s="58">
        <v>167</v>
      </c>
    </row>
    <row r="99" spans="28:28" x14ac:dyDescent="0.25">
      <c r="AB99" s="58">
        <v>169</v>
      </c>
    </row>
    <row r="100" spans="28:28" x14ac:dyDescent="0.25">
      <c r="AB100" s="58">
        <v>171</v>
      </c>
    </row>
    <row r="101" spans="28:28" x14ac:dyDescent="0.25">
      <c r="AB101" s="58">
        <v>173</v>
      </c>
    </row>
    <row r="102" spans="28:28" x14ac:dyDescent="0.25">
      <c r="AB102" s="58">
        <v>175</v>
      </c>
    </row>
    <row r="103" spans="28:28" x14ac:dyDescent="0.25">
      <c r="AB103" s="58">
        <v>177</v>
      </c>
    </row>
    <row r="104" spans="28:28" x14ac:dyDescent="0.25">
      <c r="AB104" s="58">
        <v>179</v>
      </c>
    </row>
    <row r="105" spans="28:28" x14ac:dyDescent="0.25">
      <c r="AB105" s="58">
        <v>181</v>
      </c>
    </row>
    <row r="106" spans="28:28" x14ac:dyDescent="0.25">
      <c r="AB106" s="58">
        <v>183</v>
      </c>
    </row>
    <row r="107" spans="28:28" x14ac:dyDescent="0.25">
      <c r="AB107" s="58">
        <v>185</v>
      </c>
    </row>
    <row r="108" spans="28:28" x14ac:dyDescent="0.25">
      <c r="AB108" s="58">
        <v>187</v>
      </c>
    </row>
    <row r="109" spans="28:28" x14ac:dyDescent="0.25">
      <c r="AB109" s="58">
        <v>189</v>
      </c>
    </row>
    <row r="110" spans="28:28" x14ac:dyDescent="0.25">
      <c r="AB110" s="58">
        <v>191</v>
      </c>
    </row>
    <row r="111" spans="28:28" x14ac:dyDescent="0.25">
      <c r="AB111" s="58">
        <v>193</v>
      </c>
    </row>
    <row r="112" spans="28:28" x14ac:dyDescent="0.25">
      <c r="AB112" s="58">
        <v>195</v>
      </c>
    </row>
    <row r="113" spans="28:28" x14ac:dyDescent="0.25">
      <c r="AB113" s="58">
        <v>197</v>
      </c>
    </row>
    <row r="114" spans="28:28" x14ac:dyDescent="0.25">
      <c r="AB114" s="58">
        <v>199</v>
      </c>
    </row>
    <row r="115" spans="28:28" x14ac:dyDescent="0.25">
      <c r="AB115" s="58">
        <v>201</v>
      </c>
    </row>
    <row r="116" spans="28:28" x14ac:dyDescent="0.25">
      <c r="AB116" s="58">
        <v>203</v>
      </c>
    </row>
    <row r="117" spans="28:28" x14ac:dyDescent="0.25">
      <c r="AB117" s="58">
        <v>205</v>
      </c>
    </row>
    <row r="118" spans="28:28" x14ac:dyDescent="0.25">
      <c r="AB118" s="58">
        <v>207</v>
      </c>
    </row>
    <row r="119" spans="28:28" x14ac:dyDescent="0.25">
      <c r="AB119" s="58">
        <v>209</v>
      </c>
    </row>
    <row r="120" spans="28:28" x14ac:dyDescent="0.25">
      <c r="AB120" s="58">
        <v>211</v>
      </c>
    </row>
    <row r="121" spans="28:28" x14ac:dyDescent="0.25">
      <c r="AB121" s="58">
        <v>213</v>
      </c>
    </row>
    <row r="122" spans="28:28" x14ac:dyDescent="0.25">
      <c r="AB122" s="58">
        <v>215</v>
      </c>
    </row>
    <row r="123" spans="28:28" x14ac:dyDescent="0.25">
      <c r="AB123" s="58">
        <v>217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3"/>
  <sheetViews>
    <sheetView topLeftCell="A9" workbookViewId="0">
      <selection activeCell="G12" sqref="G12"/>
    </sheetView>
  </sheetViews>
  <sheetFormatPr defaultRowHeight="15" x14ac:dyDescent="0.25"/>
  <cols>
    <col min="2" max="2" width="38.7109375" customWidth="1"/>
    <col min="3" max="3" width="5.28515625" customWidth="1"/>
    <col min="4" max="13" width="5.7109375" customWidth="1"/>
    <col min="14" max="14" width="20.28515625" customWidth="1"/>
    <col min="15" max="15" width="11.140625" customWidth="1"/>
    <col min="16" max="16" width="11" customWidth="1"/>
    <col min="19" max="19" width="12" customWidth="1"/>
    <col min="21" max="21" width="16.28515625" customWidth="1"/>
    <col min="22" max="22" width="15.42578125" customWidth="1"/>
    <col min="23" max="23" width="5.7109375" customWidth="1"/>
    <col min="24" max="24" width="147" customWidth="1"/>
    <col min="27" max="27" width="34.85546875" customWidth="1"/>
  </cols>
  <sheetData>
    <row r="1" spans="1:121" ht="21.75" thickBot="1" x14ac:dyDescent="0.4">
      <c r="B1" s="169" t="s">
        <v>108</v>
      </c>
      <c r="C1" s="169"/>
      <c r="D1" s="106"/>
      <c r="E1" s="106"/>
      <c r="F1" s="106"/>
      <c r="G1" s="106"/>
      <c r="H1" s="106"/>
      <c r="I1" s="106"/>
      <c r="J1" s="106"/>
    </row>
    <row r="2" spans="1:121" ht="15.75" hidden="1" thickBo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1" ht="19.5" hidden="1" thickBot="1" x14ac:dyDescent="0.35">
      <c r="B3" s="107"/>
      <c r="C3" s="107"/>
      <c r="D3" s="107"/>
      <c r="E3" s="107"/>
      <c r="F3" s="107"/>
      <c r="G3" s="107"/>
      <c r="H3" s="107"/>
      <c r="I3" s="107"/>
      <c r="J3" s="107"/>
    </row>
    <row r="4" spans="1:121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21" ht="15.75" hidden="1" thickBot="1" x14ac:dyDescent="0.3"/>
    <row r="6" spans="1:121" ht="19.5" thickBot="1" x14ac:dyDescent="0.35">
      <c r="B6" s="377" t="s">
        <v>230</v>
      </c>
      <c r="C6" s="378"/>
      <c r="D6" s="379"/>
      <c r="E6" s="379"/>
      <c r="F6" s="379"/>
      <c r="G6" s="379"/>
      <c r="H6" s="379"/>
      <c r="I6" s="379"/>
      <c r="J6" s="379"/>
      <c r="K6" s="379"/>
      <c r="L6" s="379"/>
      <c r="M6" s="380"/>
      <c r="O6" s="305"/>
    </row>
    <row r="7" spans="1:121" hidden="1" x14ac:dyDescent="0.25"/>
    <row r="8" spans="1:121" hidden="1" x14ac:dyDescent="0.25"/>
    <row r="9" spans="1:121" ht="15.75" thickBot="1" x14ac:dyDescent="0.3"/>
    <row r="10" spans="1:121" ht="19.5" thickBot="1" x14ac:dyDescent="0.35">
      <c r="A10" s="199" t="str">
        <f>MID($B$6,ROW()-9,2)</f>
        <v>68</v>
      </c>
      <c r="B10" s="199" t="s">
        <v>0</v>
      </c>
      <c r="C10" s="32"/>
      <c r="E10" s="107"/>
      <c r="AB10" s="58" t="s">
        <v>39</v>
      </c>
      <c r="DL10" t="str">
        <f t="shared" ref="DL10:DQ10" si="0">MID($B$6,COLUMN(),2)</f>
        <v/>
      </c>
      <c r="DM10" t="str">
        <f t="shared" si="0"/>
        <v/>
      </c>
      <c r="DN10" t="str">
        <f t="shared" si="0"/>
        <v/>
      </c>
      <c r="DO10" t="str">
        <f t="shared" si="0"/>
        <v/>
      </c>
      <c r="DP10" t="str">
        <f t="shared" si="0"/>
        <v/>
      </c>
      <c r="DQ10" t="str">
        <f t="shared" si="0"/>
        <v/>
      </c>
    </row>
    <row r="11" spans="1:121" ht="15.75" thickBot="1" x14ac:dyDescent="0.3">
      <c r="A11" s="199" t="str">
        <f>MID($B$6,ROW()-7,2)</f>
        <v>17</v>
      </c>
      <c r="B11" s="199" t="s">
        <v>9</v>
      </c>
      <c r="C11" s="32"/>
      <c r="AB11" s="58">
        <v>-7</v>
      </c>
    </row>
    <row r="12" spans="1:121" ht="15.75" thickBot="1" x14ac:dyDescent="0.3">
      <c r="A12" s="199" t="str">
        <f>MID($B$6,ROW()-5,2)</f>
        <v>17</v>
      </c>
      <c r="B12" s="199" t="s">
        <v>9</v>
      </c>
      <c r="C12" s="32"/>
      <c r="AB12" s="58">
        <v>-5</v>
      </c>
    </row>
    <row r="13" spans="1:121" ht="15.75" thickBot="1" x14ac:dyDescent="0.3">
      <c r="A13" s="199" t="str">
        <f>MID($B$6,ROW()-3,2)</f>
        <v>68</v>
      </c>
      <c r="B13" s="199" t="s">
        <v>0</v>
      </c>
      <c r="C13" s="32"/>
      <c r="P13" s="9"/>
      <c r="AB13" s="58">
        <v>-3</v>
      </c>
    </row>
    <row r="14" spans="1:121" ht="15.75" thickBot="1" x14ac:dyDescent="0.3">
      <c r="A14" s="12" t="str">
        <f>MID($B$6,ROW()-1,2)</f>
        <v>08</v>
      </c>
      <c r="B14" s="34" t="str">
        <f>HEX2BIN(A14,8)</f>
        <v>00001000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14"/>
      <c r="P14" s="12" t="str">
        <f>MID(B14,1,1)</f>
        <v>0</v>
      </c>
      <c r="Q14" s="49" t="s">
        <v>5</v>
      </c>
      <c r="R14" s="33"/>
      <c r="S14" s="33"/>
      <c r="T14" s="33"/>
      <c r="U14" s="33"/>
      <c r="V14" s="33"/>
      <c r="W14" s="33"/>
      <c r="X14" s="33"/>
      <c r="AB14" s="58">
        <v>-1</v>
      </c>
    </row>
    <row r="15" spans="1:121" ht="15.75" thickBot="1" x14ac:dyDescent="0.3">
      <c r="A15" s="241" t="str">
        <f t="shared" ref="A15:A38" si="1">MID($B$6,ROW()+AB15,2)</f>
        <v>01</v>
      </c>
      <c r="B15" s="241" t="s">
        <v>11</v>
      </c>
      <c r="C15" s="9"/>
      <c r="P15" s="30" t="str">
        <f>MID(B14,2,1)</f>
        <v>0</v>
      </c>
      <c r="Q15" s="270" t="s">
        <v>78</v>
      </c>
      <c r="R15" s="13"/>
      <c r="S15" s="13"/>
      <c r="T15" s="13"/>
      <c r="U15" s="14"/>
      <c r="V15" s="13"/>
      <c r="W15" s="13"/>
      <c r="X15" s="14"/>
      <c r="AB15" s="58">
        <v>1</v>
      </c>
    </row>
    <row r="16" spans="1:121" ht="15.75" thickBot="1" x14ac:dyDescent="0.3">
      <c r="A16" s="18" t="str">
        <f t="shared" si="1"/>
        <v>1A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20"/>
      <c r="P16" s="13" t="str">
        <f>MID(B14,3,1)</f>
        <v>0</v>
      </c>
      <c r="Q16" s="12" t="s">
        <v>79</v>
      </c>
      <c r="R16" s="13"/>
      <c r="S16" s="13"/>
      <c r="T16" s="13"/>
      <c r="U16" s="13"/>
      <c r="V16" s="13"/>
      <c r="W16" s="13"/>
      <c r="X16" s="14"/>
      <c r="Y16" t="str">
        <f>MID($B$8,COLUMN(),3)</f>
        <v/>
      </c>
      <c r="Z16" t="str">
        <f>MID($B$8,COLUMN(),3)</f>
        <v/>
      </c>
      <c r="AA16" t="str">
        <f>MID($B$8,COLUMN(),3)</f>
        <v/>
      </c>
      <c r="AB16" s="58">
        <v>3</v>
      </c>
    </row>
    <row r="17" spans="1:28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5"/>
      <c r="O17" s="37"/>
      <c r="P17" s="14" t="str">
        <f>MID(B14,4,1)</f>
        <v>0</v>
      </c>
      <c r="Q17" s="52" t="s">
        <v>80</v>
      </c>
      <c r="R17" s="53"/>
      <c r="S17" s="53"/>
      <c r="T17" s="53"/>
      <c r="U17" s="53"/>
      <c r="V17" s="53"/>
      <c r="W17" s="53"/>
      <c r="X17" s="52"/>
      <c r="AB17" s="58">
        <v>5</v>
      </c>
    </row>
    <row r="18" spans="1:28" ht="15.75" thickBot="1" x14ac:dyDescent="0.3">
      <c r="A18" s="242" t="str">
        <f t="shared" si="1"/>
        <v>1F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40"/>
      <c r="O18" s="37"/>
      <c r="P18" s="14" t="str">
        <f>MID(B14,5,4)</f>
        <v>1000</v>
      </c>
      <c r="Q18" s="52">
        <f>BIN2DEC(P18)</f>
        <v>8</v>
      </c>
      <c r="R18" s="12" t="s">
        <v>68</v>
      </c>
      <c r="S18" s="13"/>
      <c r="T18" s="13"/>
      <c r="U18" s="13"/>
      <c r="V18" s="13"/>
      <c r="W18" s="13"/>
      <c r="X18" s="14"/>
      <c r="AB18" s="58">
        <v>7</v>
      </c>
    </row>
    <row r="19" spans="1:28" ht="15.75" thickBot="1" x14ac:dyDescent="0.3">
      <c r="A19" s="205" t="str">
        <f t="shared" si="1"/>
        <v>01</v>
      </c>
      <c r="B19" s="209" t="s">
        <v>21</v>
      </c>
      <c r="C19" s="9"/>
      <c r="M19" s="308"/>
      <c r="N19" s="40"/>
      <c r="O19" s="37">
        <f>HEX2DEC(A16)</f>
        <v>26</v>
      </c>
      <c r="P19" s="38" t="s">
        <v>109</v>
      </c>
      <c r="Q19" s="19"/>
      <c r="R19" s="19"/>
      <c r="S19" s="19"/>
      <c r="T19" s="19"/>
      <c r="U19" s="19"/>
      <c r="V19" s="19"/>
      <c r="W19" s="19"/>
      <c r="X19" s="20"/>
      <c r="Y19" t="s">
        <v>13</v>
      </c>
      <c r="AB19" s="58">
        <v>9</v>
      </c>
    </row>
    <row r="20" spans="1:28" ht="15.75" thickBot="1" x14ac:dyDescent="0.3">
      <c r="A20" s="220" t="str">
        <f t="shared" si="1"/>
        <v>0A</v>
      </c>
      <c r="B20" s="230" t="s">
        <v>22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7"/>
      <c r="M20" s="245"/>
      <c r="N20" s="25"/>
      <c r="O20" s="24" t="str">
        <f>HEX2BIN(A17,8)</f>
        <v>10000001</v>
      </c>
      <c r="P20" s="39" t="str">
        <f>MID(O20,1,1)</f>
        <v>1</v>
      </c>
      <c r="Q20" s="36" t="s">
        <v>42</v>
      </c>
      <c r="R20" s="24"/>
      <c r="S20" s="24"/>
      <c r="T20" s="24"/>
      <c r="U20" s="24"/>
      <c r="V20" s="24"/>
      <c r="W20" s="24"/>
      <c r="X20" s="25"/>
      <c r="Y20" t="s">
        <v>15</v>
      </c>
      <c r="AB20" s="58">
        <v>11</v>
      </c>
    </row>
    <row r="21" spans="1:28" ht="15.75" thickBot="1" x14ac:dyDescent="0.3">
      <c r="A21" s="119" t="str">
        <f t="shared" si="1"/>
        <v>00</v>
      </c>
      <c r="B21" s="119" t="s">
        <v>86</v>
      </c>
      <c r="C21" s="48"/>
      <c r="D21" s="48"/>
      <c r="E21" s="48"/>
      <c r="F21" s="48"/>
      <c r="G21" s="48"/>
      <c r="H21" s="48"/>
      <c r="I21" s="48"/>
      <c r="J21" s="48"/>
      <c r="K21" s="124"/>
      <c r="L21" s="228"/>
      <c r="M21" s="245"/>
      <c r="P21" s="23" t="str">
        <f>MID(O20,2,7)</f>
        <v>0000001</v>
      </c>
      <c r="Q21" s="23">
        <f>BIN2DEC(P21)</f>
        <v>1</v>
      </c>
      <c r="R21" s="24" t="s">
        <v>20</v>
      </c>
      <c r="S21" s="24"/>
      <c r="T21" s="24"/>
      <c r="U21" s="24"/>
      <c r="V21" s="24"/>
      <c r="W21" s="24"/>
      <c r="X21" s="25"/>
      <c r="AB21" s="58">
        <v>13</v>
      </c>
    </row>
    <row r="22" spans="1:28" ht="15.75" thickBot="1" x14ac:dyDescent="0.3">
      <c r="A22" s="46" t="str">
        <f t="shared" si="1"/>
        <v>00</v>
      </c>
      <c r="B22" s="366" t="s">
        <v>86</v>
      </c>
      <c r="C22" s="157"/>
      <c r="D22" s="157"/>
      <c r="E22" s="157"/>
      <c r="F22" s="157"/>
      <c r="G22" s="157"/>
      <c r="H22" s="157"/>
      <c r="I22" s="157"/>
      <c r="J22" s="157"/>
      <c r="K22" s="158"/>
      <c r="L22" s="228"/>
      <c r="M22" s="313"/>
      <c r="N22" s="312"/>
      <c r="O22" s="249">
        <f>HEX2DEC(A18)</f>
        <v>31</v>
      </c>
      <c r="P22" s="242" t="s">
        <v>107</v>
      </c>
      <c r="Q22" s="243"/>
      <c r="R22" s="243"/>
      <c r="S22" s="243"/>
      <c r="T22" s="243"/>
      <c r="U22" s="243"/>
      <c r="V22" s="243"/>
      <c r="W22" s="243"/>
      <c r="X22" s="244"/>
      <c r="Y22" t="s">
        <v>18</v>
      </c>
      <c r="AB22" s="58">
        <v>15</v>
      </c>
    </row>
    <row r="23" spans="1:28" ht="15.75" thickBot="1" x14ac:dyDescent="0.3">
      <c r="A23" s="137" t="str">
        <f t="shared" si="1"/>
        <v>01</v>
      </c>
      <c r="B23" s="282" t="s">
        <v>100</v>
      </c>
      <c r="C23" s="282"/>
      <c r="D23" s="282"/>
      <c r="E23" s="282"/>
      <c r="F23" s="282"/>
      <c r="G23" s="282"/>
      <c r="H23" s="282"/>
      <c r="I23" s="283"/>
      <c r="J23" s="114"/>
      <c r="K23" s="315"/>
      <c r="L23" s="223"/>
      <c r="M23" s="223"/>
      <c r="N23" s="222"/>
      <c r="O23" s="222">
        <f>HEX2DEC(A20)</f>
        <v>10</v>
      </c>
      <c r="P23" s="224" t="s">
        <v>82</v>
      </c>
      <c r="Q23" s="224"/>
      <c r="R23" s="224"/>
      <c r="S23" s="224"/>
      <c r="T23" s="224"/>
      <c r="U23" s="224"/>
      <c r="V23" s="224"/>
      <c r="W23" s="224"/>
      <c r="X23" s="225"/>
      <c r="Y23" t="s">
        <v>26</v>
      </c>
      <c r="AB23" s="58">
        <v>17</v>
      </c>
    </row>
    <row r="24" spans="1:28" ht="15.75" thickBot="1" x14ac:dyDescent="0.3">
      <c r="A24" s="359" t="str">
        <f t="shared" si="1"/>
        <v>30</v>
      </c>
      <c r="B24" s="317" t="s">
        <v>84</v>
      </c>
      <c r="C24" s="318"/>
      <c r="D24" s="318"/>
      <c r="E24" s="318"/>
      <c r="F24" s="318"/>
      <c r="G24" s="318"/>
      <c r="H24" s="319"/>
      <c r="I24" s="280"/>
      <c r="J24" s="114"/>
      <c r="K24" s="109"/>
      <c r="L24" s="48"/>
      <c r="M24" s="48"/>
      <c r="N24" s="124"/>
      <c r="O24" s="124">
        <f>HEX2DEC(A21)</f>
        <v>0</v>
      </c>
      <c r="P24" s="48" t="s">
        <v>97</v>
      </c>
      <c r="Q24" s="48"/>
      <c r="R24" s="48"/>
      <c r="S24" s="48"/>
      <c r="T24" s="48"/>
      <c r="U24" s="48"/>
      <c r="V24" s="48"/>
      <c r="W24" s="48"/>
      <c r="X24" s="124"/>
      <c r="Y24" t="s">
        <v>27</v>
      </c>
      <c r="AB24" s="58">
        <v>19</v>
      </c>
    </row>
    <row r="25" spans="1:28" ht="15.75" thickBot="1" x14ac:dyDescent="0.3">
      <c r="A25" s="356" t="str">
        <f t="shared" si="1"/>
        <v>05</v>
      </c>
      <c r="B25" s="328"/>
      <c r="C25" s="310"/>
      <c r="D25" s="310"/>
      <c r="E25" s="310"/>
      <c r="F25" s="310"/>
      <c r="G25" s="310"/>
      <c r="H25" s="322"/>
      <c r="I25" s="281"/>
      <c r="J25" s="259"/>
      <c r="K25" s="260"/>
      <c r="L25" s="260"/>
      <c r="M25" s="260"/>
      <c r="N25" s="260"/>
      <c r="O25" s="219"/>
      <c r="P25" s="260"/>
      <c r="Q25" s="260"/>
      <c r="R25" s="260"/>
      <c r="S25" s="260"/>
      <c r="T25" s="260"/>
      <c r="U25" s="260"/>
      <c r="V25" s="260"/>
      <c r="W25" s="260"/>
      <c r="X25" s="262"/>
      <c r="Y25" s="15"/>
      <c r="Z25" s="15"/>
      <c r="AA25" s="15"/>
      <c r="AB25" s="58">
        <v>21</v>
      </c>
    </row>
    <row r="26" spans="1:28" ht="15.75" thickBot="1" x14ac:dyDescent="0.3">
      <c r="A26" s="367" t="str">
        <f t="shared" si="1"/>
        <v>30</v>
      </c>
      <c r="B26" s="370" t="s">
        <v>113</v>
      </c>
      <c r="C26" s="371"/>
      <c r="D26" s="371"/>
      <c r="E26" s="371"/>
      <c r="F26" s="371"/>
      <c r="G26" s="372"/>
      <c r="H26" s="325"/>
      <c r="I26" s="134"/>
      <c r="J26" s="135"/>
      <c r="K26" s="135"/>
      <c r="L26" s="135"/>
      <c r="M26" s="135"/>
      <c r="N26" s="135"/>
      <c r="O26" s="137">
        <f>HEX2DEC(A23)</f>
        <v>1</v>
      </c>
      <c r="P26" s="360" t="s">
        <v>101</v>
      </c>
      <c r="Q26" s="135"/>
      <c r="R26" s="135"/>
      <c r="S26" s="135"/>
      <c r="T26" s="135"/>
      <c r="U26" s="135"/>
      <c r="V26" s="135"/>
      <c r="W26" s="135"/>
      <c r="X26" s="136"/>
      <c r="Y26" t="s">
        <v>102</v>
      </c>
      <c r="AB26" s="58">
        <v>23</v>
      </c>
    </row>
    <row r="27" spans="1:28" ht="15.75" thickBot="1" x14ac:dyDescent="0.3">
      <c r="A27" s="367" t="str">
        <f t="shared" si="1"/>
        <v>05</v>
      </c>
      <c r="B27" s="368"/>
      <c r="C27" s="369"/>
      <c r="D27" s="369"/>
      <c r="E27" s="369"/>
      <c r="F27" s="369"/>
      <c r="G27" s="373"/>
      <c r="H27" s="362"/>
      <c r="I27" s="362"/>
      <c r="J27" s="362"/>
      <c r="K27" s="362"/>
      <c r="L27" s="362"/>
      <c r="M27" s="362"/>
      <c r="N27" s="324" t="str">
        <f>CONCATENATE(HEX2BIN(A25,8),HEX2BIN(A24,8))</f>
        <v>0000010100110000</v>
      </c>
      <c r="O27" s="325" t="str">
        <f>CONCATENATE(BIN2HEX(MID(N27,1,8),2),BIN2HEX(MID(N27,9,8),2))</f>
        <v>0530</v>
      </c>
      <c r="P27" s="363">
        <f>HEX2DEC(O27)</f>
        <v>1328</v>
      </c>
      <c r="Q27" s="362" t="s">
        <v>104</v>
      </c>
      <c r="R27" s="362"/>
      <c r="S27" s="362"/>
      <c r="T27" s="362"/>
      <c r="U27" s="325"/>
      <c r="V27" s="9" t="s">
        <v>110</v>
      </c>
      <c r="W27" s="9"/>
      <c r="X27" s="9"/>
      <c r="AB27" s="58">
        <v>25</v>
      </c>
    </row>
    <row r="28" spans="1:28" ht="15.75" thickBot="1" x14ac:dyDescent="0.3">
      <c r="A28" s="291" t="str">
        <f t="shared" si="1"/>
        <v>04</v>
      </c>
      <c r="B28" s="299" t="s">
        <v>115</v>
      </c>
      <c r="C28" s="299"/>
      <c r="D28" s="299"/>
      <c r="E28" s="299"/>
      <c r="F28" s="293"/>
      <c r="G28" s="368"/>
      <c r="H28" s="165"/>
      <c r="I28" s="165"/>
      <c r="J28" s="165"/>
      <c r="K28" s="165"/>
      <c r="L28" s="165"/>
      <c r="M28" s="165"/>
      <c r="N28" s="326" t="str">
        <f>CONCATENATE(HEX2BIN(A27,8),HEX2BIN(A26,8))</f>
        <v>0000010100110000</v>
      </c>
      <c r="O28" s="217" t="str">
        <f>CONCATENATE(BIN2HEX(MID(N28,1,8),2),BIN2HEX(MID(N28,9,8),2))</f>
        <v>0530</v>
      </c>
      <c r="P28" s="374">
        <f>HEX2DEC(O28)</f>
        <v>1328</v>
      </c>
      <c r="Q28" s="165" t="s">
        <v>114</v>
      </c>
      <c r="R28" s="165"/>
      <c r="S28" s="165"/>
      <c r="T28" s="165"/>
      <c r="U28" s="217"/>
      <c r="V28" s="9" t="s">
        <v>112</v>
      </c>
      <c r="W28" s="9"/>
      <c r="X28" s="9"/>
      <c r="AB28" s="58">
        <v>27</v>
      </c>
    </row>
    <row r="29" spans="1:28" ht="15.75" thickBot="1" x14ac:dyDescent="0.3">
      <c r="A29" s="202" t="str">
        <f t="shared" si="1"/>
        <v>40</v>
      </c>
      <c r="B29" s="179" t="s">
        <v>118</v>
      </c>
      <c r="C29" s="375"/>
      <c r="D29" s="375"/>
      <c r="E29" s="180"/>
      <c r="F29" s="299"/>
      <c r="G29" s="299"/>
      <c r="H29" s="299"/>
      <c r="I29" s="299"/>
      <c r="J29" s="299"/>
      <c r="K29" s="299"/>
      <c r="L29" s="299"/>
      <c r="M29" s="299"/>
      <c r="N29" s="299"/>
      <c r="O29" s="291">
        <f>HEX2DEC(A28)</f>
        <v>4</v>
      </c>
      <c r="P29" s="292" t="s">
        <v>116</v>
      </c>
      <c r="Q29" s="299"/>
      <c r="R29" s="299"/>
      <c r="S29" s="299"/>
      <c r="T29" s="299"/>
      <c r="U29" s="293"/>
      <c r="V29" s="9" t="s">
        <v>117</v>
      </c>
      <c r="W29" s="9"/>
      <c r="X29" s="9"/>
      <c r="AB29" s="58">
        <v>29</v>
      </c>
    </row>
    <row r="30" spans="1:28" ht="15.75" thickBot="1" x14ac:dyDescent="0.3">
      <c r="A30" s="202" t="str">
        <f t="shared" si="1"/>
        <v>01</v>
      </c>
      <c r="B30" s="181"/>
      <c r="C30" s="376"/>
      <c r="D30" s="376"/>
      <c r="E30" s="182"/>
      <c r="F30" s="340"/>
      <c r="G30" s="341"/>
      <c r="H30" s="341"/>
      <c r="I30" s="341"/>
      <c r="J30" s="341"/>
      <c r="K30" s="341"/>
      <c r="L30" s="341"/>
      <c r="M30" s="341"/>
      <c r="N30" s="202" t="str">
        <f>CONCATENATE(HEX2BIN(A30,8),HEX2BIN(A29,8))</f>
        <v>0000000101000000</v>
      </c>
      <c r="O30" s="202" t="str">
        <f>CONCATENATE(BIN2HEX(MID(N30,1,8),2),BIN2HEX(MID(N30,9,8),2))</f>
        <v>0140</v>
      </c>
      <c r="P30" s="382">
        <f>HEX2DEC(O30)</f>
        <v>320</v>
      </c>
      <c r="Q30" s="341" t="s">
        <v>119</v>
      </c>
      <c r="R30" s="341"/>
      <c r="S30" s="341"/>
      <c r="T30" s="341"/>
      <c r="U30" s="342"/>
      <c r="V30" s="9" t="s">
        <v>120</v>
      </c>
      <c r="W30" s="9"/>
      <c r="X30" s="9"/>
      <c r="AB30" s="58">
        <v>31</v>
      </c>
    </row>
    <row r="31" spans="1:28" ht="15.75" thickBot="1" x14ac:dyDescent="0.3">
      <c r="A31" s="250" t="str">
        <f t="shared" si="1"/>
        <v>E2</v>
      </c>
      <c r="B31" s="249" t="s">
        <v>121</v>
      </c>
      <c r="C31" s="249"/>
      <c r="D31" s="249"/>
      <c r="E31" s="248"/>
      <c r="F31" s="242"/>
      <c r="G31" s="243"/>
      <c r="H31" s="243"/>
      <c r="I31" s="243"/>
      <c r="J31" s="243"/>
      <c r="K31" s="243"/>
      <c r="L31" s="243"/>
      <c r="M31" s="243"/>
      <c r="N31" s="383" t="str">
        <f>CONCATENATE(HEX2BIN(A32,8),HEX2BIN(A31,8))</f>
        <v>0000010011100010</v>
      </c>
      <c r="O31" s="250" t="str">
        <f>CONCATENATE(BIN2HEX(MID(N31,1,8),2),BIN2HEX(MID(N31,9,8),2))</f>
        <v>04E2</v>
      </c>
      <c r="P31" s="384">
        <f>HEX2DEC(O31)</f>
        <v>1250</v>
      </c>
      <c r="Q31" s="381" t="s">
        <v>124</v>
      </c>
      <c r="R31" s="243"/>
      <c r="S31" s="243"/>
      <c r="T31" s="243"/>
      <c r="U31" s="244"/>
      <c r="V31" s="9" t="s">
        <v>122</v>
      </c>
      <c r="W31" s="9"/>
      <c r="X31" s="9"/>
      <c r="AB31" s="58">
        <v>33</v>
      </c>
    </row>
    <row r="32" spans="1:28" ht="15.75" thickBot="1" x14ac:dyDescent="0.3">
      <c r="A32" s="308" t="str">
        <f t="shared" si="1"/>
        <v>04</v>
      </c>
      <c r="B32" s="306"/>
      <c r="C32" s="306"/>
      <c r="D32" s="306"/>
      <c r="E32" s="246"/>
      <c r="F32" s="9"/>
      <c r="G32" s="9"/>
      <c r="H32" s="9"/>
      <c r="I32" s="9"/>
      <c r="J32" s="9"/>
      <c r="K32" s="56"/>
      <c r="L32" s="57"/>
      <c r="M32" s="54"/>
      <c r="N32" s="54"/>
      <c r="O32" s="54"/>
      <c r="P32" s="9"/>
      <c r="Q32" s="9"/>
      <c r="R32" s="9"/>
      <c r="S32" s="9"/>
      <c r="T32" s="9"/>
      <c r="U32" s="9"/>
      <c r="V32" s="9"/>
      <c r="W32" s="9"/>
      <c r="X32" s="9"/>
      <c r="AB32" s="58">
        <v>35</v>
      </c>
    </row>
    <row r="33" spans="1:28" ht="15.75" thickBot="1" x14ac:dyDescent="0.3">
      <c r="A33" s="388" t="str">
        <f t="shared" si="1"/>
        <v>9C</v>
      </c>
      <c r="B33" s="390"/>
      <c r="C33" s="391"/>
      <c r="D33" s="391"/>
      <c r="E33" s="391"/>
      <c r="F33" s="391"/>
      <c r="G33" s="391"/>
      <c r="H33" s="391"/>
      <c r="I33" s="391"/>
      <c r="J33" s="391"/>
      <c r="K33" s="392"/>
      <c r="L33" s="393"/>
      <c r="M33" s="394"/>
      <c r="N33" s="389" t="str">
        <f>CONCATENATE(HEX2BIN(A34,8),HEX2BIN(A33,8))</f>
        <v>0110110010011100</v>
      </c>
      <c r="O33" s="385" t="str">
        <f>CONCATENATE(BIN2HEX(MID(N33,1,8),2),BIN2HEX(MID(N33,9,8),2))</f>
        <v>6C9C</v>
      </c>
      <c r="P33" s="386">
        <f>HEX2DEC(O33)</f>
        <v>27804</v>
      </c>
      <c r="Q33" s="387" t="s">
        <v>46</v>
      </c>
      <c r="R33" s="385"/>
      <c r="S33" s="9"/>
      <c r="T33" s="9"/>
      <c r="U33" s="9"/>
      <c r="V33" s="9" t="s">
        <v>123</v>
      </c>
      <c r="W33" s="9"/>
      <c r="X33" s="9"/>
      <c r="AB33" s="58">
        <v>37</v>
      </c>
    </row>
    <row r="34" spans="1:28" ht="15.75" thickBot="1" x14ac:dyDescent="0.3">
      <c r="A34" s="388" t="str">
        <f t="shared" si="1"/>
        <v>6C</v>
      </c>
      <c r="B34" s="395"/>
      <c r="C34" s="396"/>
      <c r="D34" s="396"/>
      <c r="E34" s="396"/>
      <c r="F34" s="396"/>
      <c r="G34" s="396"/>
      <c r="H34" s="396"/>
      <c r="I34" s="396"/>
      <c r="J34" s="396"/>
      <c r="K34" s="397"/>
      <c r="L34" s="398"/>
      <c r="M34" s="399"/>
      <c r="N34" s="54"/>
      <c r="O34" s="54"/>
      <c r="P34" s="9"/>
      <c r="Q34" s="9"/>
      <c r="R34" s="9"/>
      <c r="S34" s="9"/>
      <c r="T34" s="9"/>
      <c r="U34" s="9"/>
      <c r="V34" s="9"/>
      <c r="W34" s="9"/>
      <c r="X34" s="9"/>
      <c r="AB34" s="58">
        <v>39</v>
      </c>
    </row>
    <row r="35" spans="1:28" ht="15.75" thickBot="1" x14ac:dyDescent="0.3">
      <c r="A35" s="12" t="str">
        <f t="shared" si="1"/>
        <v>23</v>
      </c>
      <c r="B35" s="13"/>
      <c r="C35" s="13"/>
      <c r="D35" s="13"/>
      <c r="E35" s="13"/>
      <c r="F35" s="13"/>
      <c r="G35" s="13"/>
      <c r="H35" s="13"/>
      <c r="I35" s="13"/>
      <c r="J35" s="13"/>
      <c r="K35" s="264"/>
      <c r="L35" s="265"/>
      <c r="M35" s="267"/>
      <c r="N35" s="266"/>
      <c r="O35" s="12" t="str">
        <f>HEX2BIN(A35,8)</f>
        <v>00100011</v>
      </c>
      <c r="P35" s="279" t="str">
        <f>MID(O35,1,1)</f>
        <v>0</v>
      </c>
      <c r="Q35" s="133" t="s">
        <v>47</v>
      </c>
      <c r="R35" s="14"/>
      <c r="S35" s="13"/>
      <c r="T35" s="13"/>
      <c r="U35" s="14"/>
      <c r="V35" s="9"/>
      <c r="W35" s="9"/>
      <c r="X35" s="9"/>
      <c r="AB35" s="58">
        <v>41</v>
      </c>
    </row>
    <row r="36" spans="1:28" ht="15.75" thickBot="1" x14ac:dyDescent="0.3">
      <c r="A36" s="137" t="str">
        <f t="shared" si="1"/>
        <v>08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9"/>
      <c r="L36" s="140"/>
      <c r="M36" s="142"/>
      <c r="N36" s="54"/>
      <c r="O36" s="54"/>
      <c r="P36" s="12" t="str">
        <f>MID(O35,2,1)</f>
        <v>0</v>
      </c>
      <c r="Q36" s="13" t="s">
        <v>48</v>
      </c>
      <c r="R36" s="13"/>
      <c r="S36" s="13"/>
      <c r="T36" s="13"/>
      <c r="U36" s="14"/>
      <c r="V36" s="9"/>
      <c r="W36" s="9"/>
      <c r="X36" s="9"/>
      <c r="AB36" s="58">
        <v>43</v>
      </c>
    </row>
    <row r="37" spans="1:28" ht="15.75" thickBot="1" x14ac:dyDescent="0.3">
      <c r="A37" s="338" t="str">
        <f t="shared" si="1"/>
        <v>97</v>
      </c>
      <c r="B37" s="338" t="s">
        <v>3</v>
      </c>
      <c r="C37" s="9"/>
      <c r="D37" s="9"/>
      <c r="E37" s="9"/>
      <c r="F37" s="9"/>
      <c r="G37" s="9"/>
      <c r="H37" s="9"/>
      <c r="I37" s="9"/>
      <c r="J37" s="9"/>
      <c r="K37" s="56"/>
      <c r="L37" s="57"/>
      <c r="M37" s="400"/>
      <c r="N37" s="54"/>
      <c r="O37" s="54"/>
      <c r="P37" s="12">
        <f>BIN2DEC(MID(O35,3,6))</f>
        <v>35</v>
      </c>
      <c r="Q37" s="13" t="s">
        <v>51</v>
      </c>
      <c r="R37" s="13"/>
      <c r="S37" s="13"/>
      <c r="T37" s="13"/>
      <c r="U37" s="14"/>
      <c r="V37" s="9"/>
      <c r="W37" s="9"/>
      <c r="X37" s="9"/>
      <c r="AB37" s="58">
        <v>45</v>
      </c>
    </row>
    <row r="38" spans="1:28" ht="15.75" thickBot="1" x14ac:dyDescent="0.3">
      <c r="A38" s="219" t="str">
        <f t="shared" si="1"/>
        <v>16</v>
      </c>
      <c r="B38" s="219" t="s">
        <v>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34"/>
      <c r="N38" s="142"/>
      <c r="O38" s="141" t="str">
        <f>HEX2BIN(A36,8)</f>
        <v>00001000</v>
      </c>
      <c r="P38" s="137" t="str">
        <f>MID(O38,1,1)</f>
        <v>0</v>
      </c>
      <c r="Q38" s="135" t="s">
        <v>49</v>
      </c>
      <c r="R38" s="135"/>
      <c r="S38" s="135"/>
      <c r="T38" s="135"/>
      <c r="U38" s="136"/>
      <c r="V38" s="9"/>
      <c r="W38" s="9"/>
      <c r="X38" s="9"/>
      <c r="AB38" s="58">
        <v>47</v>
      </c>
    </row>
    <row r="39" spans="1:28" ht="15.75" thickBo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54"/>
      <c r="O39" s="54"/>
      <c r="P39" s="137" t="str">
        <f>MID(O38,2,2)</f>
        <v>00</v>
      </c>
      <c r="Q39" s="135" t="s">
        <v>50</v>
      </c>
      <c r="R39" s="135"/>
      <c r="S39" s="135"/>
      <c r="T39" s="135"/>
      <c r="U39" s="136"/>
      <c r="V39" s="9"/>
      <c r="W39" s="9"/>
      <c r="X39" s="9"/>
      <c r="AB39" s="58">
        <v>49</v>
      </c>
    </row>
    <row r="40" spans="1:28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4"/>
      <c r="O40" s="54"/>
      <c r="P40" s="281">
        <f>BIN2DEC(MID(O38,4,5))</f>
        <v>8</v>
      </c>
      <c r="Q40" s="282" t="s">
        <v>52</v>
      </c>
      <c r="R40" s="282"/>
      <c r="S40" s="282"/>
      <c r="T40" s="282"/>
      <c r="U40" s="283"/>
      <c r="V40" s="9"/>
      <c r="W40" s="9"/>
      <c r="X40" s="9"/>
      <c r="AB40" s="58">
        <v>51</v>
      </c>
    </row>
    <row r="41" spans="1:28" ht="15.75" thickBo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54"/>
      <c r="O41" s="304" t="s">
        <v>53</v>
      </c>
      <c r="P41" s="46" t="str">
        <f>CONCATENATE(TEXT(P40,"00"),":",TEXT(P37,"00"),":",TEXT((P33/1000),"00,000"))</f>
        <v>08:35:27,804</v>
      </c>
      <c r="Q41" s="5"/>
      <c r="R41" s="46" t="s">
        <v>125</v>
      </c>
      <c r="S41" s="4"/>
      <c r="T41" s="4"/>
      <c r="U41" s="5"/>
      <c r="V41" s="9"/>
      <c r="W41" s="9"/>
      <c r="X41" s="9"/>
      <c r="AB41" s="58">
        <v>53</v>
      </c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54"/>
      <c r="V42" s="9"/>
      <c r="W42" s="9"/>
      <c r="X42" s="9"/>
      <c r="AB42" s="58">
        <v>55</v>
      </c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56"/>
      <c r="L43" s="57"/>
      <c r="M43" s="54"/>
      <c r="N43" s="54"/>
      <c r="O43" s="9"/>
      <c r="P43" s="353"/>
      <c r="Q43" s="9"/>
      <c r="R43" s="9"/>
      <c r="S43" s="9"/>
      <c r="T43" s="9"/>
      <c r="U43" s="9"/>
      <c r="V43" s="9"/>
      <c r="W43" s="9"/>
      <c r="X43" s="9"/>
      <c r="AB43" s="58">
        <v>57</v>
      </c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5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B44" s="58">
        <v>59</v>
      </c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56"/>
      <c r="L45" s="57"/>
      <c r="M45" s="54"/>
      <c r="N45" s="54"/>
      <c r="O45" s="9"/>
      <c r="P45" s="355"/>
      <c r="Q45" s="9"/>
      <c r="R45" s="9"/>
      <c r="S45" s="9"/>
      <c r="T45" s="9"/>
      <c r="U45" s="9"/>
      <c r="V45" s="9"/>
      <c r="W45" s="9"/>
      <c r="X45" s="9"/>
      <c r="AB45" s="58">
        <v>61</v>
      </c>
    </row>
    <row r="46" spans="1:28" x14ac:dyDescent="0.25">
      <c r="A46" t="str">
        <f t="shared" ref="A46:A51" si="2">MID($B$6,ROW()+AB46,2)</f>
        <v/>
      </c>
      <c r="B46" s="9"/>
      <c r="C46" s="9"/>
      <c r="D46" s="9"/>
      <c r="E46" s="9"/>
      <c r="F46" s="9"/>
      <c r="G46" s="9"/>
      <c r="H46" s="9"/>
      <c r="I46" s="9"/>
      <c r="J46" s="9"/>
      <c r="K46" s="55"/>
      <c r="L46" s="11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B46" s="58">
        <v>63</v>
      </c>
    </row>
    <row r="47" spans="1:28" x14ac:dyDescent="0.25">
      <c r="A47" t="str">
        <f t="shared" si="2"/>
        <v/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58">
        <v>65</v>
      </c>
    </row>
    <row r="48" spans="1:28" x14ac:dyDescent="0.25">
      <c r="A48" t="str">
        <f t="shared" si="2"/>
        <v/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58">
        <v>67</v>
      </c>
    </row>
    <row r="49" spans="1:28" x14ac:dyDescent="0.25">
      <c r="A49" t="str">
        <f t="shared" si="2"/>
        <v/>
      </c>
      <c r="K49" s="56"/>
      <c r="L49" s="9"/>
      <c r="M49" s="9"/>
      <c r="N49" s="9"/>
      <c r="O49" s="9"/>
      <c r="P49" s="9"/>
      <c r="Q49" s="115"/>
      <c r="R49" s="9"/>
      <c r="S49" s="9"/>
      <c r="T49" s="9"/>
      <c r="U49" s="9"/>
      <c r="V49" s="9"/>
      <c r="W49" s="9"/>
      <c r="X49" s="9"/>
      <c r="AB49" s="58">
        <v>69</v>
      </c>
    </row>
    <row r="50" spans="1:28" x14ac:dyDescent="0.25">
      <c r="A50" t="str">
        <f t="shared" si="2"/>
        <v/>
      </c>
      <c r="K50" s="9"/>
      <c r="L50" s="54"/>
      <c r="M50" s="54"/>
      <c r="N50" s="54"/>
      <c r="O50" s="9"/>
      <c r="P50" s="9"/>
      <c r="Q50" s="9"/>
      <c r="R50" s="9"/>
      <c r="S50" s="9"/>
      <c r="T50" s="9"/>
      <c r="U50" s="9"/>
      <c r="V50" s="9"/>
      <c r="W50" s="9"/>
      <c r="X50" s="9"/>
      <c r="AB50" s="58">
        <v>71</v>
      </c>
    </row>
    <row r="51" spans="1:28" x14ac:dyDescent="0.25">
      <c r="A51" t="str">
        <f t="shared" si="2"/>
        <v/>
      </c>
      <c r="K51" s="9"/>
      <c r="L51" s="54"/>
      <c r="M51" s="54"/>
      <c r="N51" s="54"/>
      <c r="O51" s="9"/>
      <c r="P51" s="9"/>
      <c r="Q51" s="9"/>
      <c r="R51" s="9"/>
      <c r="S51" s="9"/>
      <c r="T51" s="9"/>
      <c r="U51" s="9"/>
      <c r="V51" s="9"/>
      <c r="W51" s="9"/>
      <c r="X51" s="9"/>
      <c r="AB51" s="58">
        <v>73</v>
      </c>
    </row>
    <row r="52" spans="1:28" x14ac:dyDescent="0.25">
      <c r="K52" s="9"/>
      <c r="L52" s="54"/>
      <c r="M52" s="54"/>
      <c r="N52" s="54"/>
      <c r="O52" s="9"/>
      <c r="P52" s="9"/>
      <c r="Q52" s="9"/>
      <c r="R52" s="9"/>
      <c r="S52" s="9"/>
      <c r="T52" s="9"/>
      <c r="U52" s="9"/>
      <c r="V52" s="9"/>
      <c r="W52" s="9"/>
      <c r="X52" s="9"/>
      <c r="AB52" s="58">
        <v>75</v>
      </c>
    </row>
    <row r="53" spans="1:28" x14ac:dyDescent="0.25">
      <c r="K53" s="9"/>
      <c r="L53" s="54"/>
      <c r="M53" s="54"/>
      <c r="N53" s="54"/>
      <c r="O53" s="9"/>
      <c r="P53" s="9"/>
      <c r="Q53" s="9"/>
      <c r="R53" s="9"/>
      <c r="S53" s="9"/>
      <c r="T53" s="9"/>
      <c r="U53" s="9"/>
      <c r="V53" s="9"/>
      <c r="W53" s="9"/>
      <c r="X53" s="9"/>
      <c r="AB53" s="58">
        <v>77</v>
      </c>
    </row>
    <row r="54" spans="1:28" x14ac:dyDescent="0.25">
      <c r="K54" s="9"/>
      <c r="L54" s="54"/>
      <c r="M54" s="54"/>
      <c r="N54" s="54"/>
      <c r="O54" s="9"/>
      <c r="P54" s="9"/>
      <c r="Q54" s="9"/>
      <c r="R54" s="9"/>
      <c r="S54" s="9"/>
      <c r="T54" s="9"/>
      <c r="U54" s="9"/>
      <c r="V54" s="9"/>
      <c r="W54" s="9"/>
      <c r="X54" s="9"/>
      <c r="AB54" s="58">
        <v>79</v>
      </c>
    </row>
    <row r="55" spans="1:28" x14ac:dyDescent="0.25">
      <c r="K55" s="9"/>
      <c r="L55" s="54"/>
      <c r="M55" s="54"/>
      <c r="N55" s="54"/>
      <c r="O55" s="9"/>
      <c r="P55" s="9"/>
      <c r="Q55" s="9"/>
      <c r="R55" s="9"/>
      <c r="S55" s="9"/>
      <c r="T55" s="9"/>
      <c r="U55" s="9"/>
      <c r="V55" s="9"/>
      <c r="W55" s="9"/>
      <c r="X55" s="9"/>
      <c r="AB55" s="58">
        <v>81</v>
      </c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54"/>
      <c r="M56" s="54"/>
      <c r="N56" s="54"/>
      <c r="O56" s="9"/>
      <c r="P56" s="9"/>
      <c r="Q56" s="9"/>
      <c r="R56" s="9"/>
      <c r="S56" s="9"/>
      <c r="T56" s="9"/>
      <c r="U56" s="9"/>
      <c r="V56" s="9"/>
      <c r="W56" s="9"/>
      <c r="X56" s="9"/>
      <c r="AB56" s="58">
        <v>83</v>
      </c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54"/>
      <c r="M57" s="54"/>
      <c r="N57" s="54"/>
      <c r="O57" s="9"/>
      <c r="P57" s="9"/>
      <c r="Q57" s="9"/>
      <c r="R57" s="9"/>
      <c r="S57" s="9"/>
      <c r="T57" s="9"/>
      <c r="U57" s="9"/>
      <c r="V57" s="9"/>
      <c r="W57" s="9"/>
      <c r="X57" s="9"/>
      <c r="AB57" s="58">
        <v>85</v>
      </c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54"/>
      <c r="M58" s="54"/>
      <c r="N58" s="54"/>
      <c r="O58" s="9"/>
      <c r="P58" s="9"/>
      <c r="Q58" s="9"/>
      <c r="R58" s="9"/>
      <c r="S58" s="9"/>
      <c r="T58" s="9"/>
      <c r="U58" s="9"/>
      <c r="V58" s="9"/>
      <c r="W58" s="9"/>
      <c r="X58" s="9"/>
      <c r="AB58" s="58">
        <v>87</v>
      </c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58">
        <v>89</v>
      </c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58">
        <v>91</v>
      </c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T61" s="9"/>
      <c r="U61" s="9"/>
      <c r="V61" s="9"/>
      <c r="AB61" s="58">
        <v>93</v>
      </c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4"/>
      <c r="T62" s="9"/>
      <c r="U62" s="9"/>
      <c r="V62" s="9"/>
      <c r="AB62" s="58">
        <v>95</v>
      </c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T63" s="9"/>
      <c r="U63" s="9"/>
      <c r="V63" s="9"/>
      <c r="AB63" s="58">
        <v>97</v>
      </c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56"/>
      <c r="L64" s="57"/>
      <c r="M64" s="54"/>
      <c r="N64" s="54"/>
      <c r="O64" s="9"/>
      <c r="P64" s="9"/>
      <c r="Q64" s="9"/>
      <c r="R64" s="9"/>
      <c r="S64" s="9"/>
      <c r="T64" s="9"/>
      <c r="U64" s="9"/>
      <c r="V64" s="9"/>
      <c r="AB64" s="58">
        <v>99</v>
      </c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AB65" s="58">
        <v>101</v>
      </c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AB66" s="58">
        <v>103</v>
      </c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AB67" s="58">
        <v>105</v>
      </c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AB68" s="58">
        <v>107</v>
      </c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6"/>
      <c r="L69" s="57"/>
      <c r="M69" s="54"/>
      <c r="N69" s="54"/>
      <c r="O69" s="9"/>
      <c r="P69" s="9"/>
      <c r="Q69" s="9"/>
      <c r="R69" s="9"/>
      <c r="S69" s="9"/>
      <c r="T69" s="9"/>
      <c r="U69" s="9"/>
      <c r="V69" s="9"/>
      <c r="AB69" s="58">
        <v>109</v>
      </c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AB70" s="58">
        <v>111</v>
      </c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4"/>
      <c r="O71" s="9"/>
      <c r="P71" s="9"/>
      <c r="Q71" s="9"/>
      <c r="R71" s="9"/>
      <c r="S71" s="9"/>
      <c r="T71" s="9"/>
      <c r="U71" s="9"/>
      <c r="V71" s="9"/>
      <c r="AB71" s="58">
        <v>113</v>
      </c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AB72" s="58">
        <v>115</v>
      </c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AB73" s="58">
        <v>117</v>
      </c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54"/>
      <c r="O74" s="54"/>
      <c r="P74" s="9"/>
      <c r="Q74" s="9"/>
      <c r="R74" s="9"/>
      <c r="S74" s="9"/>
      <c r="T74" s="9"/>
      <c r="U74" s="9"/>
      <c r="V74" s="9"/>
      <c r="AB74" s="58">
        <v>119</v>
      </c>
    </row>
    <row r="75" spans="1:28" x14ac:dyDescent="0.25">
      <c r="AB75" s="58">
        <v>121</v>
      </c>
    </row>
    <row r="76" spans="1:28" x14ac:dyDescent="0.25">
      <c r="AB76" s="58">
        <v>123</v>
      </c>
    </row>
    <row r="77" spans="1:28" x14ac:dyDescent="0.25">
      <c r="AB77" s="58">
        <v>125</v>
      </c>
    </row>
    <row r="78" spans="1:28" x14ac:dyDescent="0.25">
      <c r="AB78" s="58">
        <v>127</v>
      </c>
    </row>
    <row r="79" spans="1:28" x14ac:dyDescent="0.25">
      <c r="AB79" s="58">
        <v>129</v>
      </c>
    </row>
    <row r="80" spans="1:28" x14ac:dyDescent="0.25">
      <c r="AB80" s="58">
        <v>131</v>
      </c>
    </row>
    <row r="81" spans="28:28" x14ac:dyDescent="0.25">
      <c r="AB81" s="58">
        <v>133</v>
      </c>
    </row>
    <row r="82" spans="28:28" x14ac:dyDescent="0.25">
      <c r="AB82" s="58">
        <v>135</v>
      </c>
    </row>
    <row r="83" spans="28:28" x14ac:dyDescent="0.25">
      <c r="AB83" s="58">
        <v>137</v>
      </c>
    </row>
    <row r="84" spans="28:28" x14ac:dyDescent="0.25">
      <c r="AB84" s="58">
        <v>139</v>
      </c>
    </row>
    <row r="85" spans="28:28" x14ac:dyDescent="0.25">
      <c r="AB85" s="58">
        <v>141</v>
      </c>
    </row>
    <row r="86" spans="28:28" x14ac:dyDescent="0.25">
      <c r="AB86" s="58">
        <v>143</v>
      </c>
    </row>
    <row r="87" spans="28:28" x14ac:dyDescent="0.25">
      <c r="AB87" s="58">
        <v>145</v>
      </c>
    </row>
    <row r="88" spans="28:28" x14ac:dyDescent="0.25">
      <c r="AB88" s="58">
        <v>147</v>
      </c>
    </row>
    <row r="89" spans="28:28" x14ac:dyDescent="0.25">
      <c r="AB89" s="58">
        <v>149</v>
      </c>
    </row>
    <row r="90" spans="28:28" x14ac:dyDescent="0.25">
      <c r="AB90" s="58">
        <v>151</v>
      </c>
    </row>
    <row r="91" spans="28:28" x14ac:dyDescent="0.25">
      <c r="AB91" s="58">
        <v>153</v>
      </c>
    </row>
    <row r="92" spans="28:28" x14ac:dyDescent="0.25">
      <c r="AB92" s="58">
        <v>155</v>
      </c>
    </row>
    <row r="93" spans="28:28" x14ac:dyDescent="0.25">
      <c r="AB93" s="58">
        <v>157</v>
      </c>
    </row>
    <row r="94" spans="28:28" x14ac:dyDescent="0.25">
      <c r="AB94" s="58">
        <v>159</v>
      </c>
    </row>
    <row r="95" spans="28:28" x14ac:dyDescent="0.25">
      <c r="AB95" s="58">
        <v>161</v>
      </c>
    </row>
    <row r="96" spans="28:28" x14ac:dyDescent="0.25">
      <c r="AB96" s="58">
        <v>163</v>
      </c>
    </row>
    <row r="97" spans="28:28" x14ac:dyDescent="0.25">
      <c r="AB97" s="58">
        <v>165</v>
      </c>
    </row>
    <row r="98" spans="28:28" x14ac:dyDescent="0.25">
      <c r="AB98" s="58">
        <v>167</v>
      </c>
    </row>
    <row r="99" spans="28:28" x14ac:dyDescent="0.25">
      <c r="AB99" s="58">
        <v>169</v>
      </c>
    </row>
    <row r="100" spans="28:28" x14ac:dyDescent="0.25">
      <c r="AB100" s="58">
        <v>171</v>
      </c>
    </row>
    <row r="101" spans="28:28" x14ac:dyDescent="0.25">
      <c r="AB101" s="58">
        <v>173</v>
      </c>
    </row>
    <row r="102" spans="28:28" x14ac:dyDescent="0.25">
      <c r="AB102" s="58">
        <v>175</v>
      </c>
    </row>
    <row r="103" spans="28:28" x14ac:dyDescent="0.25">
      <c r="AB103" s="58">
        <v>177</v>
      </c>
    </row>
    <row r="104" spans="28:28" x14ac:dyDescent="0.25">
      <c r="AB104" s="58">
        <v>179</v>
      </c>
    </row>
    <row r="105" spans="28:28" x14ac:dyDescent="0.25">
      <c r="AB105" s="58">
        <v>181</v>
      </c>
    </row>
    <row r="106" spans="28:28" x14ac:dyDescent="0.25">
      <c r="AB106" s="58">
        <v>183</v>
      </c>
    </row>
    <row r="107" spans="28:28" x14ac:dyDescent="0.25">
      <c r="AB107" s="58">
        <v>185</v>
      </c>
    </row>
    <row r="108" spans="28:28" x14ac:dyDescent="0.25">
      <c r="AB108" s="58">
        <v>187</v>
      </c>
    </row>
    <row r="109" spans="28:28" x14ac:dyDescent="0.25">
      <c r="AB109" s="58">
        <v>189</v>
      </c>
    </row>
    <row r="110" spans="28:28" x14ac:dyDescent="0.25">
      <c r="AB110" s="58">
        <v>191</v>
      </c>
    </row>
    <row r="111" spans="28:28" x14ac:dyDescent="0.25">
      <c r="AB111" s="58">
        <v>193</v>
      </c>
    </row>
    <row r="112" spans="28:28" x14ac:dyDescent="0.25">
      <c r="AB112" s="58">
        <v>195</v>
      </c>
    </row>
    <row r="113" spans="28:28" x14ac:dyDescent="0.25">
      <c r="AB113" s="58">
        <v>197</v>
      </c>
    </row>
    <row r="114" spans="28:28" x14ac:dyDescent="0.25">
      <c r="AB114" s="58">
        <v>199</v>
      </c>
    </row>
    <row r="115" spans="28:28" x14ac:dyDescent="0.25">
      <c r="AB115" s="58">
        <v>201</v>
      </c>
    </row>
    <row r="116" spans="28:28" x14ac:dyDescent="0.25">
      <c r="AB116" s="58">
        <v>203</v>
      </c>
    </row>
    <row r="117" spans="28:28" x14ac:dyDescent="0.25">
      <c r="AB117" s="58">
        <v>205</v>
      </c>
    </row>
    <row r="118" spans="28:28" x14ac:dyDescent="0.25">
      <c r="AB118" s="58">
        <v>207</v>
      </c>
    </row>
    <row r="119" spans="28:28" x14ac:dyDescent="0.25">
      <c r="AB119" s="58">
        <v>209</v>
      </c>
    </row>
    <row r="120" spans="28:28" x14ac:dyDescent="0.25">
      <c r="AB120" s="58">
        <v>211</v>
      </c>
    </row>
    <row r="121" spans="28:28" x14ac:dyDescent="0.25">
      <c r="AB121" s="58">
        <v>213</v>
      </c>
    </row>
    <row r="122" spans="28:28" x14ac:dyDescent="0.25">
      <c r="AB122" s="58">
        <v>215</v>
      </c>
    </row>
    <row r="123" spans="28:28" x14ac:dyDescent="0.25">
      <c r="AB123" s="58">
        <v>217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3"/>
  <sheetViews>
    <sheetView workbookViewId="0">
      <selection activeCell="N10" sqref="N10"/>
    </sheetView>
  </sheetViews>
  <sheetFormatPr defaultRowHeight="15" x14ac:dyDescent="0.25"/>
  <cols>
    <col min="2" max="2" width="38.7109375" customWidth="1"/>
    <col min="3" max="3" width="5.28515625" customWidth="1"/>
    <col min="4" max="13" width="5.7109375" customWidth="1"/>
    <col min="14" max="14" width="20.28515625" customWidth="1"/>
    <col min="15" max="15" width="11.140625" customWidth="1"/>
    <col min="16" max="16" width="11" customWidth="1"/>
    <col min="19" max="19" width="12" customWidth="1"/>
    <col min="21" max="21" width="16.28515625" customWidth="1"/>
    <col min="22" max="22" width="15.42578125" customWidth="1"/>
    <col min="23" max="23" width="5.7109375" customWidth="1"/>
    <col min="24" max="24" width="124.85546875" customWidth="1"/>
    <col min="27" max="27" width="34.85546875" customWidth="1"/>
  </cols>
  <sheetData>
    <row r="1" spans="1:121" ht="21.75" thickBot="1" x14ac:dyDescent="0.4">
      <c r="B1" s="169" t="s">
        <v>128</v>
      </c>
      <c r="C1" s="169"/>
      <c r="D1" s="106"/>
      <c r="E1" s="106"/>
      <c r="F1" s="106"/>
      <c r="G1" s="106"/>
      <c r="H1" s="106"/>
      <c r="I1" s="106"/>
      <c r="J1" s="106"/>
    </row>
    <row r="2" spans="1:121" ht="15.75" hidden="1" thickBo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1" ht="19.5" hidden="1" thickBot="1" x14ac:dyDescent="0.35">
      <c r="B3" s="107"/>
      <c r="C3" s="107"/>
      <c r="D3" s="107"/>
      <c r="E3" s="107"/>
      <c r="F3" s="107"/>
      <c r="G3" s="107"/>
      <c r="H3" s="107"/>
      <c r="I3" s="107"/>
      <c r="J3" s="107"/>
    </row>
    <row r="4" spans="1:121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21" ht="15.75" hidden="1" thickBot="1" x14ac:dyDescent="0.3"/>
    <row r="6" spans="1:121" ht="19.5" thickBot="1" x14ac:dyDescent="0.35">
      <c r="B6" s="216" t="s">
        <v>127</v>
      </c>
      <c r="C6" s="289"/>
      <c r="D6" s="165"/>
      <c r="E6" s="165"/>
      <c r="F6" s="165"/>
      <c r="G6" s="165"/>
      <c r="H6" s="165"/>
      <c r="I6" s="165"/>
      <c r="J6" s="165"/>
      <c r="K6" s="217"/>
      <c r="O6" s="305"/>
    </row>
    <row r="7" spans="1:121" hidden="1" x14ac:dyDescent="0.25"/>
    <row r="8" spans="1:121" hidden="1" x14ac:dyDescent="0.25"/>
    <row r="9" spans="1:121" ht="15.75" thickBot="1" x14ac:dyDescent="0.3"/>
    <row r="10" spans="1:121" ht="19.5" thickBot="1" x14ac:dyDescent="0.35">
      <c r="A10" s="199" t="str">
        <f>MID($B$6,ROW()-9,2)</f>
        <v>68</v>
      </c>
      <c r="B10" s="199" t="s">
        <v>0</v>
      </c>
      <c r="C10" s="32"/>
      <c r="E10" s="107"/>
      <c r="AB10" s="58" t="s">
        <v>39</v>
      </c>
      <c r="DL10" t="str">
        <f t="shared" ref="DL10:DQ10" si="0">MID($B$6,COLUMN(),2)</f>
        <v/>
      </c>
      <c r="DM10" t="str">
        <f t="shared" si="0"/>
        <v/>
      </c>
      <c r="DN10" t="str">
        <f t="shared" si="0"/>
        <v/>
      </c>
      <c r="DO10" t="str">
        <f t="shared" si="0"/>
        <v/>
      </c>
      <c r="DP10" t="str">
        <f t="shared" si="0"/>
        <v/>
      </c>
      <c r="DQ10" t="str">
        <f t="shared" si="0"/>
        <v/>
      </c>
    </row>
    <row r="11" spans="1:121" ht="15.75" thickBot="1" x14ac:dyDescent="0.3">
      <c r="A11" s="199" t="str">
        <f>MID($B$6,ROW()-7,2)</f>
        <v>0C</v>
      </c>
      <c r="B11" s="199" t="s">
        <v>9</v>
      </c>
      <c r="C11" s="32"/>
      <c r="AB11" s="58">
        <v>-7</v>
      </c>
    </row>
    <row r="12" spans="1:121" ht="15.75" thickBot="1" x14ac:dyDescent="0.3">
      <c r="A12" s="199" t="str">
        <f>MID($B$6,ROW()-5,2)</f>
        <v>0C</v>
      </c>
      <c r="B12" s="199" t="s">
        <v>9</v>
      </c>
      <c r="C12" s="32"/>
      <c r="AB12" s="58">
        <v>-5</v>
      </c>
    </row>
    <row r="13" spans="1:121" ht="15.75" thickBot="1" x14ac:dyDescent="0.3">
      <c r="A13" s="199" t="str">
        <f>MID($B$6,ROW()-3,2)</f>
        <v>68</v>
      </c>
      <c r="B13" s="199" t="s">
        <v>0</v>
      </c>
      <c r="C13" s="32"/>
      <c r="P13" s="9"/>
      <c r="AB13" s="58">
        <v>-3</v>
      </c>
    </row>
    <row r="14" spans="1:121" ht="15.75" thickBot="1" x14ac:dyDescent="0.3">
      <c r="A14" s="12" t="str">
        <f>MID($B$6,ROW()-1,2)</f>
        <v>08</v>
      </c>
      <c r="B14" s="34" t="str">
        <f>HEX2BIN(A14,8)</f>
        <v>00001000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14"/>
      <c r="P14" s="12" t="str">
        <f>MID(B14,1,1)</f>
        <v>0</v>
      </c>
      <c r="Q14" s="49" t="s">
        <v>5</v>
      </c>
      <c r="R14" s="33"/>
      <c r="S14" s="33"/>
      <c r="T14" s="33"/>
      <c r="U14" s="33"/>
      <c r="V14" s="33"/>
      <c r="W14" s="33"/>
      <c r="X14" s="33"/>
      <c r="AB14" s="58">
        <v>-1</v>
      </c>
    </row>
    <row r="15" spans="1:121" ht="15.75" thickBot="1" x14ac:dyDescent="0.3">
      <c r="A15" s="241" t="str">
        <f t="shared" ref="A15:A33" si="1">MID($B$6,ROW()+AB15,2)</f>
        <v>02</v>
      </c>
      <c r="B15" s="241" t="s">
        <v>11</v>
      </c>
      <c r="C15" s="9"/>
      <c r="P15" s="30" t="str">
        <f>MID(B14,2,1)</f>
        <v>0</v>
      </c>
      <c r="Q15" s="270" t="s">
        <v>130</v>
      </c>
      <c r="R15" s="13"/>
      <c r="S15" s="13"/>
      <c r="T15" s="13"/>
      <c r="U15" s="14"/>
      <c r="V15" s="13"/>
      <c r="W15" s="13"/>
      <c r="X15" s="14"/>
      <c r="AB15" s="58">
        <v>1</v>
      </c>
    </row>
    <row r="16" spans="1:121" ht="15.75" thickBot="1" x14ac:dyDescent="0.3">
      <c r="A16" s="18" t="str">
        <f t="shared" si="1"/>
        <v>1C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20"/>
      <c r="P16" s="13" t="str">
        <f>MID(B14,3,1)</f>
        <v>0</v>
      </c>
      <c r="Q16" s="12" t="s">
        <v>131</v>
      </c>
      <c r="R16" s="13"/>
      <c r="S16" s="13"/>
      <c r="T16" s="13"/>
      <c r="U16" s="13"/>
      <c r="V16" s="13"/>
      <c r="W16" s="13"/>
      <c r="X16" s="14"/>
      <c r="Y16" t="str">
        <f>MID($B$8,COLUMN(),3)</f>
        <v/>
      </c>
      <c r="Z16" t="str">
        <f>MID($B$8,COLUMN(),3)</f>
        <v/>
      </c>
      <c r="AA16" t="str">
        <f>MID($B$8,COLUMN(),3)</f>
        <v/>
      </c>
      <c r="AB16" s="58">
        <v>3</v>
      </c>
    </row>
    <row r="17" spans="1:28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5"/>
      <c r="O17" s="37"/>
      <c r="P17" s="14" t="str">
        <f>MID(B14,4,1)</f>
        <v>0</v>
      </c>
      <c r="Q17" s="52" t="s">
        <v>132</v>
      </c>
      <c r="R17" s="53"/>
      <c r="S17" s="53"/>
      <c r="T17" s="53"/>
      <c r="U17" s="53"/>
      <c r="V17" s="53"/>
      <c r="W17" s="53"/>
      <c r="X17" s="52"/>
      <c r="AB17" s="58">
        <v>5</v>
      </c>
    </row>
    <row r="18" spans="1:28" ht="15.75" thickBot="1" x14ac:dyDescent="0.3">
      <c r="A18" s="242" t="str">
        <f t="shared" si="1"/>
        <v>1F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40"/>
      <c r="O18" s="37"/>
      <c r="P18" s="14" t="str">
        <f>MID(B14,5,4)</f>
        <v>1000</v>
      </c>
      <c r="Q18" s="52">
        <f>BIN2DEC(P18)</f>
        <v>8</v>
      </c>
      <c r="R18" s="12" t="s">
        <v>129</v>
      </c>
      <c r="S18" s="13"/>
      <c r="T18" s="13"/>
      <c r="U18" s="13"/>
      <c r="V18" s="13"/>
      <c r="W18" s="13"/>
      <c r="X18" s="14"/>
      <c r="AB18" s="58">
        <v>7</v>
      </c>
    </row>
    <row r="19" spans="1:28" ht="15.75" thickBot="1" x14ac:dyDescent="0.3">
      <c r="A19" s="205" t="str">
        <f t="shared" si="1"/>
        <v>02</v>
      </c>
      <c r="B19" s="209" t="s">
        <v>21</v>
      </c>
      <c r="C19" s="9"/>
      <c r="M19" s="308"/>
      <c r="N19" s="40"/>
      <c r="O19" s="37">
        <f>HEX2DEC(A16)</f>
        <v>28</v>
      </c>
      <c r="P19" s="38" t="s">
        <v>148</v>
      </c>
      <c r="Q19" s="19"/>
      <c r="R19" s="19"/>
      <c r="S19" s="19"/>
      <c r="T19" s="19"/>
      <c r="U19" s="19"/>
      <c r="V19" s="19"/>
      <c r="W19" s="19"/>
      <c r="X19" s="20"/>
      <c r="Y19" t="s">
        <v>13</v>
      </c>
      <c r="AB19" s="58">
        <v>9</v>
      </c>
    </row>
    <row r="20" spans="1:28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7"/>
      <c r="M20" s="245"/>
      <c r="N20" s="25"/>
      <c r="O20" s="24" t="str">
        <f>HEX2BIN(A17,8)</f>
        <v>10000001</v>
      </c>
      <c r="P20" s="39" t="str">
        <f>MID(O20,1,1)</f>
        <v>1</v>
      </c>
      <c r="Q20" s="36" t="s">
        <v>42</v>
      </c>
      <c r="R20" s="24"/>
      <c r="S20" s="24"/>
      <c r="T20" s="24"/>
      <c r="U20" s="24"/>
      <c r="V20" s="24"/>
      <c r="W20" s="24"/>
      <c r="X20" s="25"/>
      <c r="Y20" t="s">
        <v>15</v>
      </c>
      <c r="AB20" s="58">
        <v>11</v>
      </c>
    </row>
    <row r="21" spans="1:28" ht="15.75" thickBot="1" x14ac:dyDescent="0.3">
      <c r="A21" s="314" t="str">
        <f t="shared" si="1"/>
        <v>00</v>
      </c>
      <c r="B21" s="46" t="s">
        <v>86</v>
      </c>
      <c r="C21" s="4"/>
      <c r="D21" s="4"/>
      <c r="E21" s="4"/>
      <c r="F21" s="4"/>
      <c r="G21" s="4"/>
      <c r="H21" s="4"/>
      <c r="I21" s="4"/>
      <c r="J21" s="4"/>
      <c r="K21" s="5"/>
      <c r="L21" s="228"/>
      <c r="M21" s="245"/>
      <c r="P21" s="23" t="str">
        <f>MID(O20,2,7)</f>
        <v>0000001</v>
      </c>
      <c r="Q21" s="23">
        <f>BIN2DEC(P21)</f>
        <v>1</v>
      </c>
      <c r="R21" s="24" t="s">
        <v>20</v>
      </c>
      <c r="S21" s="24"/>
      <c r="T21" s="24"/>
      <c r="U21" s="24"/>
      <c r="V21" s="24"/>
      <c r="W21" s="24"/>
      <c r="X21" s="25"/>
      <c r="AB21" s="58">
        <v>13</v>
      </c>
    </row>
    <row r="22" spans="1:28" ht="15.75" thickBot="1" x14ac:dyDescent="0.3">
      <c r="A22" s="3" t="str">
        <f t="shared" si="1"/>
        <v>00</v>
      </c>
      <c r="B22" s="46" t="s">
        <v>86</v>
      </c>
      <c r="C22" s="4"/>
      <c r="D22" s="4"/>
      <c r="E22" s="4"/>
      <c r="F22" s="4"/>
      <c r="G22" s="4"/>
      <c r="H22" s="4"/>
      <c r="I22" s="4"/>
      <c r="J22" s="4"/>
      <c r="K22" s="5"/>
      <c r="L22" s="228"/>
      <c r="M22" s="313"/>
      <c r="N22" s="312"/>
      <c r="O22" s="249">
        <f>HEX2DEC(A18)</f>
        <v>31</v>
      </c>
      <c r="P22" s="242" t="s">
        <v>107</v>
      </c>
      <c r="Q22" s="243"/>
      <c r="R22" s="243"/>
      <c r="S22" s="243"/>
      <c r="T22" s="243"/>
      <c r="U22" s="243"/>
      <c r="V22" s="243"/>
      <c r="W22" s="243"/>
      <c r="X22" s="244"/>
      <c r="Y22" t="s">
        <v>18</v>
      </c>
      <c r="AB22" s="58">
        <v>15</v>
      </c>
    </row>
    <row r="23" spans="1:28" ht="15.75" thickBot="1" x14ac:dyDescent="0.3">
      <c r="A23" s="3" t="str">
        <f t="shared" si="1"/>
        <v>00</v>
      </c>
      <c r="B23" s="46" t="s">
        <v>86</v>
      </c>
      <c r="C23" s="4"/>
      <c r="D23" s="4"/>
      <c r="E23" s="4"/>
      <c r="F23" s="4"/>
      <c r="G23" s="4"/>
      <c r="H23" s="4"/>
      <c r="I23" s="4"/>
      <c r="J23" s="4"/>
      <c r="K23" s="5"/>
      <c r="L23" s="223"/>
      <c r="M23" s="223"/>
      <c r="N23" s="222"/>
      <c r="O23" s="222">
        <f>HEX2DEC(A20)</f>
        <v>255</v>
      </c>
      <c r="P23" s="224" t="s">
        <v>82</v>
      </c>
      <c r="Q23" s="224"/>
      <c r="R23" s="224"/>
      <c r="S23" s="224"/>
      <c r="T23" s="224"/>
      <c r="U23" s="224"/>
      <c r="V23" s="224"/>
      <c r="W23" s="224"/>
      <c r="X23" s="225"/>
      <c r="Y23" t="s">
        <v>26</v>
      </c>
      <c r="AB23" s="58">
        <v>17</v>
      </c>
    </row>
    <row r="24" spans="1:28" ht="15.75" thickBot="1" x14ac:dyDescent="0.3">
      <c r="A24" s="359" t="str">
        <f t="shared" si="1"/>
        <v>C3</v>
      </c>
      <c r="B24" s="317" t="s">
        <v>84</v>
      </c>
      <c r="C24" s="318"/>
      <c r="D24" s="318"/>
      <c r="E24" s="318"/>
      <c r="F24" s="318"/>
      <c r="G24" s="318"/>
      <c r="H24" s="319"/>
      <c r="I24" s="314"/>
      <c r="J24" s="6"/>
      <c r="K24" s="109"/>
      <c r="L24" s="48"/>
      <c r="M24" s="48"/>
      <c r="N24" s="124"/>
      <c r="O24" s="124">
        <f>HEX2DEC(A21)</f>
        <v>0</v>
      </c>
      <c r="P24" s="48" t="s">
        <v>97</v>
      </c>
      <c r="Q24" s="48"/>
      <c r="R24" s="48"/>
      <c r="S24" s="48"/>
      <c r="T24" s="48"/>
      <c r="U24" s="48"/>
      <c r="V24" s="48"/>
      <c r="W24" s="48"/>
      <c r="X24" s="124"/>
      <c r="AB24" s="58">
        <v>19</v>
      </c>
    </row>
    <row r="25" spans="1:28" ht="15.75" thickBot="1" x14ac:dyDescent="0.3">
      <c r="A25" s="356" t="str">
        <f t="shared" si="1"/>
        <v>00</v>
      </c>
      <c r="B25" s="320"/>
      <c r="C25" s="321"/>
      <c r="D25" s="321"/>
      <c r="E25" s="321"/>
      <c r="F25" s="321"/>
      <c r="G25" s="321"/>
      <c r="H25" s="322"/>
      <c r="I25" s="315"/>
      <c r="J25" s="46"/>
      <c r="K25" s="4"/>
      <c r="L25" s="4"/>
      <c r="M25" s="4"/>
      <c r="N25" s="4"/>
      <c r="O25" s="3">
        <f>HEX2DEC(A22)</f>
        <v>0</v>
      </c>
      <c r="P25" s="4" t="s">
        <v>133</v>
      </c>
      <c r="Q25" s="4"/>
      <c r="R25" s="4"/>
      <c r="S25" s="4"/>
      <c r="T25" s="4"/>
      <c r="U25" s="4"/>
      <c r="V25" s="4"/>
      <c r="W25" s="4"/>
      <c r="X25" s="5"/>
      <c r="AB25" s="58">
        <v>21</v>
      </c>
    </row>
    <row r="26" spans="1:28" ht="15.75" thickBot="1" x14ac:dyDescent="0.3">
      <c r="A26" s="219" t="str">
        <f t="shared" si="1"/>
        <v>8A</v>
      </c>
      <c r="B26" s="219" t="s">
        <v>3</v>
      </c>
      <c r="C26" s="9"/>
      <c r="D26" s="9"/>
      <c r="E26" s="9"/>
      <c r="F26" s="9"/>
      <c r="G26" s="9"/>
      <c r="H26" s="356"/>
      <c r="I26" s="46"/>
      <c r="J26" s="4"/>
      <c r="K26" s="4"/>
      <c r="L26" s="4"/>
      <c r="M26" s="4"/>
      <c r="N26" s="4"/>
      <c r="O26" s="3">
        <f>HEX2DEC(A23)</f>
        <v>0</v>
      </c>
      <c r="P26" s="401" t="s">
        <v>133</v>
      </c>
      <c r="Q26" s="4"/>
      <c r="R26" s="4"/>
      <c r="S26" s="4"/>
      <c r="T26" s="4"/>
      <c r="U26" s="4"/>
      <c r="V26" s="4"/>
      <c r="W26" s="4"/>
      <c r="X26" s="5"/>
      <c r="AB26" s="58">
        <v>23</v>
      </c>
    </row>
    <row r="27" spans="1:28" ht="15.75" thickBot="1" x14ac:dyDescent="0.3">
      <c r="A27" s="219" t="str">
        <f t="shared" si="1"/>
        <v>16</v>
      </c>
      <c r="B27" s="219" t="s">
        <v>4</v>
      </c>
      <c r="C27" s="9"/>
      <c r="D27" s="9"/>
      <c r="E27" s="9"/>
      <c r="F27" s="9"/>
      <c r="G27" s="9"/>
      <c r="H27" s="361"/>
      <c r="I27" s="362"/>
      <c r="J27" s="362"/>
      <c r="K27" s="362"/>
      <c r="L27" s="362"/>
      <c r="M27" s="362"/>
      <c r="N27" s="324" t="str">
        <f>CONCATENATE(HEX2BIN(A25,8),HEX2BIN(A24,8))</f>
        <v>0000000011000011</v>
      </c>
      <c r="O27" s="325" t="str">
        <f>CONCATENATE(BIN2HEX(MID(N27,1,8),2),BIN2HEX(MID(N27,9,8),2))</f>
        <v>00C3</v>
      </c>
      <c r="P27" s="363">
        <f>HEX2DEC(O27)</f>
        <v>195</v>
      </c>
      <c r="Q27" s="362" t="s">
        <v>104</v>
      </c>
      <c r="R27" s="362"/>
      <c r="S27" s="362"/>
      <c r="T27" s="362"/>
      <c r="U27" s="325"/>
      <c r="V27" s="9" t="s">
        <v>110</v>
      </c>
      <c r="W27" s="9"/>
      <c r="X27" s="9"/>
      <c r="AB27" s="58">
        <v>25</v>
      </c>
    </row>
    <row r="28" spans="1:28" x14ac:dyDescent="0.25">
      <c r="A28" s="9" t="str">
        <f t="shared" si="1"/>
        <v/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B28" s="58">
        <v>27</v>
      </c>
    </row>
    <row r="29" spans="1:28" x14ac:dyDescent="0.25">
      <c r="A29" s="9" t="str">
        <f t="shared" si="1"/>
        <v/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B29" s="58">
        <v>29</v>
      </c>
    </row>
    <row r="30" spans="1:28" x14ac:dyDescent="0.25">
      <c r="A30" s="9" t="str">
        <f t="shared" si="1"/>
        <v/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B30" s="58">
        <v>31</v>
      </c>
    </row>
    <row r="31" spans="1:28" x14ac:dyDescent="0.25">
      <c r="A31" s="9" t="str">
        <f t="shared" si="1"/>
        <v/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8"/>
      <c r="O31" s="9"/>
      <c r="P31" s="354"/>
      <c r="Q31" s="118"/>
      <c r="R31" s="9"/>
      <c r="S31" s="9"/>
      <c r="T31" s="9"/>
      <c r="U31" s="9"/>
      <c r="V31" s="9"/>
      <c r="W31" s="9"/>
      <c r="X31" s="9"/>
      <c r="AB31" s="58">
        <v>33</v>
      </c>
    </row>
    <row r="32" spans="1:28" x14ac:dyDescent="0.25">
      <c r="A32" s="9" t="str">
        <f t="shared" si="1"/>
        <v/>
      </c>
      <c r="B32" s="9"/>
      <c r="C32" s="9"/>
      <c r="D32" s="9"/>
      <c r="E32" s="9"/>
      <c r="F32" s="9"/>
      <c r="G32" s="9"/>
      <c r="H32" s="9"/>
      <c r="I32" s="9"/>
      <c r="J32" s="9"/>
      <c r="K32" s="56"/>
      <c r="L32" s="57"/>
      <c r="M32" s="54"/>
      <c r="N32" s="54"/>
      <c r="O32" s="54"/>
      <c r="P32" s="9"/>
      <c r="Q32" s="9"/>
      <c r="R32" s="9"/>
      <c r="S32" s="9"/>
      <c r="T32" s="9"/>
      <c r="U32" s="9"/>
      <c r="V32" s="9"/>
      <c r="W32" s="9"/>
      <c r="X32" s="9"/>
      <c r="AB32" s="58">
        <v>35</v>
      </c>
    </row>
    <row r="33" spans="1:28" x14ac:dyDescent="0.25">
      <c r="A33" s="9" t="str">
        <f t="shared" si="1"/>
        <v/>
      </c>
      <c r="B33" s="9"/>
      <c r="C33" s="9"/>
      <c r="D33" s="9"/>
      <c r="E33" s="9"/>
      <c r="F33" s="9"/>
      <c r="G33" s="9"/>
      <c r="H33" s="9"/>
      <c r="I33" s="9"/>
      <c r="J33" s="9"/>
      <c r="K33" s="56"/>
      <c r="L33" s="57"/>
      <c r="M33" s="54"/>
      <c r="N33" s="56"/>
      <c r="O33" s="9"/>
      <c r="P33" s="268"/>
      <c r="Q33" s="9"/>
      <c r="R33" s="9"/>
      <c r="S33" s="9"/>
      <c r="T33" s="9"/>
      <c r="U33" s="9"/>
      <c r="V33" s="9"/>
      <c r="W33" s="9"/>
      <c r="X33" s="9"/>
      <c r="AB33" s="58">
        <v>37</v>
      </c>
    </row>
    <row r="34" spans="1:28" x14ac:dyDescent="0.25">
      <c r="A34" s="15"/>
      <c r="B34" s="9"/>
      <c r="C34" s="9"/>
      <c r="D34" s="9"/>
      <c r="E34" s="9"/>
      <c r="F34" s="9"/>
      <c r="G34" s="9"/>
      <c r="H34" s="9"/>
      <c r="I34" s="9"/>
      <c r="J34" s="9"/>
      <c r="K34" s="56"/>
      <c r="L34" s="57"/>
      <c r="M34" s="54"/>
      <c r="N34" s="54"/>
      <c r="O34" s="54"/>
      <c r="P34" s="9"/>
      <c r="Q34" s="9"/>
      <c r="R34" s="9"/>
      <c r="S34" s="9"/>
      <c r="T34" s="9"/>
      <c r="U34" s="9"/>
      <c r="V34" s="9"/>
      <c r="W34" s="9"/>
      <c r="X34" s="9"/>
      <c r="AB34" s="58">
        <v>39</v>
      </c>
    </row>
    <row r="35" spans="1:28" x14ac:dyDescent="0.25">
      <c r="A35" s="15"/>
      <c r="B35" s="9"/>
      <c r="C35" s="9"/>
      <c r="D35" s="9"/>
      <c r="E35" s="9"/>
      <c r="F35" s="9"/>
      <c r="G35" s="9"/>
      <c r="H35" s="9"/>
      <c r="I35" s="9"/>
      <c r="J35" s="9"/>
      <c r="K35" s="56"/>
      <c r="L35" s="57"/>
      <c r="M35" s="54"/>
      <c r="N35" s="54"/>
      <c r="O35" s="54"/>
      <c r="P35" s="9"/>
      <c r="Q35" s="9"/>
      <c r="R35" s="9"/>
      <c r="S35" s="9"/>
      <c r="T35" s="9"/>
      <c r="U35" s="9"/>
      <c r="V35" s="9"/>
      <c r="W35" s="9"/>
      <c r="X35" s="9"/>
      <c r="AB35" s="58">
        <v>41</v>
      </c>
    </row>
    <row r="36" spans="1:28" x14ac:dyDescent="0.25">
      <c r="A36" s="15"/>
      <c r="B36" s="9"/>
      <c r="C36" s="9"/>
      <c r="D36" s="9"/>
      <c r="E36" s="9"/>
      <c r="F36" s="9"/>
      <c r="G36" s="9"/>
      <c r="H36" s="9"/>
      <c r="I36" s="9"/>
      <c r="J36" s="9"/>
      <c r="K36" s="56"/>
      <c r="L36" s="57"/>
      <c r="M36" s="54"/>
      <c r="N36" s="54"/>
      <c r="O36" s="54"/>
      <c r="P36" s="27"/>
      <c r="Q36" s="9"/>
      <c r="R36" s="9"/>
      <c r="S36" s="9"/>
      <c r="T36" s="9"/>
      <c r="U36" s="9"/>
      <c r="V36" s="9"/>
      <c r="W36" s="9"/>
      <c r="X36" s="9"/>
      <c r="AB36" s="58">
        <v>43</v>
      </c>
    </row>
    <row r="37" spans="1:28" x14ac:dyDescent="0.25">
      <c r="A37" s="15"/>
      <c r="B37" s="9"/>
      <c r="C37" s="9"/>
      <c r="D37" s="9"/>
      <c r="E37" s="9"/>
      <c r="F37" s="9"/>
      <c r="G37" s="9"/>
      <c r="H37" s="9"/>
      <c r="I37" s="9"/>
      <c r="J37" s="9"/>
      <c r="K37" s="56"/>
      <c r="L37" s="57"/>
      <c r="M37" s="54"/>
      <c r="N37" s="54"/>
      <c r="O37" s="54"/>
      <c r="P37" s="9"/>
      <c r="Q37" s="9"/>
      <c r="R37" s="9"/>
      <c r="S37" s="9"/>
      <c r="T37" s="9"/>
      <c r="U37" s="9"/>
      <c r="V37" s="9"/>
      <c r="W37" s="9"/>
      <c r="X37" s="9"/>
      <c r="AB37" s="58">
        <v>45</v>
      </c>
    </row>
    <row r="38" spans="1:2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4"/>
      <c r="O38" s="54"/>
      <c r="P38" s="9"/>
      <c r="Q38" s="9"/>
      <c r="R38" s="9"/>
      <c r="S38" s="9"/>
      <c r="T38" s="9"/>
      <c r="U38" s="9"/>
      <c r="V38" s="9"/>
      <c r="W38" s="9"/>
      <c r="X38" s="9"/>
      <c r="AB38" s="58">
        <v>47</v>
      </c>
    </row>
    <row r="39" spans="1:2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54"/>
      <c r="O39" s="54"/>
      <c r="P39" s="9"/>
      <c r="Q39" s="9"/>
      <c r="R39" s="9"/>
      <c r="S39" s="9"/>
      <c r="T39" s="9"/>
      <c r="U39" s="9"/>
      <c r="V39" s="9"/>
      <c r="W39" s="9"/>
      <c r="X39" s="9"/>
      <c r="AB39" s="58">
        <v>49</v>
      </c>
    </row>
    <row r="40" spans="1:2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4"/>
      <c r="O40" s="57"/>
      <c r="P40" s="9"/>
      <c r="Q40" s="9"/>
      <c r="R40" s="9"/>
      <c r="S40" s="9"/>
      <c r="T40" s="9"/>
      <c r="U40" s="9"/>
      <c r="V40" s="9"/>
      <c r="W40" s="9"/>
      <c r="X40" s="9"/>
      <c r="AB40" s="58">
        <v>51</v>
      </c>
    </row>
    <row r="41" spans="1:2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B41" s="58">
        <v>53</v>
      </c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54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B42" s="58">
        <v>55</v>
      </c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56"/>
      <c r="L43" s="57"/>
      <c r="M43" s="54"/>
      <c r="N43" s="54"/>
      <c r="O43" s="9"/>
      <c r="P43" s="353"/>
      <c r="Q43" s="9"/>
      <c r="R43" s="9"/>
      <c r="S43" s="9"/>
      <c r="T43" s="9"/>
      <c r="U43" s="9"/>
      <c r="V43" s="9"/>
      <c r="W43" s="9"/>
      <c r="X43" s="9"/>
      <c r="AB43" s="58">
        <v>57</v>
      </c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5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B44" s="58">
        <v>59</v>
      </c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56"/>
      <c r="L45" s="57"/>
      <c r="M45" s="54"/>
      <c r="N45" s="54"/>
      <c r="O45" s="9"/>
      <c r="P45" s="355"/>
      <c r="Q45" s="9"/>
      <c r="R45" s="9"/>
      <c r="S45" s="9"/>
      <c r="T45" s="9"/>
      <c r="U45" s="9"/>
      <c r="V45" s="9"/>
      <c r="W45" s="9"/>
      <c r="X45" s="9"/>
      <c r="AB45" s="58">
        <v>61</v>
      </c>
    </row>
    <row r="46" spans="1:28" x14ac:dyDescent="0.25">
      <c r="A46" t="str">
        <f t="shared" ref="A46:A51" si="2">MID($B$6,ROW()+AB46,2)</f>
        <v/>
      </c>
      <c r="B46" s="9"/>
      <c r="C46" s="9"/>
      <c r="D46" s="9"/>
      <c r="E46" s="9"/>
      <c r="F46" s="9"/>
      <c r="G46" s="9"/>
      <c r="H46" s="9"/>
      <c r="I46" s="9"/>
      <c r="J46" s="9"/>
      <c r="K46" s="55"/>
      <c r="L46" s="11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B46" s="58">
        <v>63</v>
      </c>
    </row>
    <row r="47" spans="1:28" x14ac:dyDescent="0.25">
      <c r="A47" t="str">
        <f t="shared" si="2"/>
        <v/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58">
        <v>65</v>
      </c>
    </row>
    <row r="48" spans="1:28" x14ac:dyDescent="0.25">
      <c r="A48" t="str">
        <f t="shared" si="2"/>
        <v/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58">
        <v>67</v>
      </c>
    </row>
    <row r="49" spans="1:28" x14ac:dyDescent="0.25">
      <c r="A49" t="str">
        <f t="shared" si="2"/>
        <v/>
      </c>
      <c r="K49" s="56"/>
      <c r="L49" s="9"/>
      <c r="M49" s="9"/>
      <c r="N49" s="9"/>
      <c r="O49" s="9"/>
      <c r="P49" s="9"/>
      <c r="Q49" s="115"/>
      <c r="R49" s="9"/>
      <c r="S49" s="9"/>
      <c r="T49" s="9"/>
      <c r="U49" s="9"/>
      <c r="V49" s="9"/>
      <c r="W49" s="9"/>
      <c r="X49" s="9"/>
      <c r="AB49" s="58">
        <v>69</v>
      </c>
    </row>
    <row r="50" spans="1:28" x14ac:dyDescent="0.25">
      <c r="A50" t="str">
        <f t="shared" si="2"/>
        <v/>
      </c>
      <c r="K50" s="9"/>
      <c r="L50" s="54"/>
      <c r="M50" s="54"/>
      <c r="N50" s="54"/>
      <c r="O50" s="9"/>
      <c r="P50" s="9"/>
      <c r="Q50" s="9"/>
      <c r="R50" s="9"/>
      <c r="S50" s="9"/>
      <c r="T50" s="9"/>
      <c r="U50" s="9"/>
      <c r="V50" s="9"/>
      <c r="W50" s="9"/>
      <c r="X50" s="9"/>
      <c r="AB50" s="58">
        <v>71</v>
      </c>
    </row>
    <row r="51" spans="1:28" x14ac:dyDescent="0.25">
      <c r="A51" t="str">
        <f t="shared" si="2"/>
        <v/>
      </c>
      <c r="K51" s="9"/>
      <c r="L51" s="54"/>
      <c r="M51" s="54"/>
      <c r="N51" s="54"/>
      <c r="O51" s="9"/>
      <c r="P51" s="9"/>
      <c r="Q51" s="9"/>
      <c r="R51" s="9"/>
      <c r="S51" s="9"/>
      <c r="T51" s="9"/>
      <c r="U51" s="9"/>
      <c r="V51" s="9"/>
      <c r="W51" s="9"/>
      <c r="X51" s="9"/>
      <c r="AB51" s="58">
        <v>73</v>
      </c>
    </row>
    <row r="52" spans="1:28" x14ac:dyDescent="0.25">
      <c r="K52" s="9"/>
      <c r="L52" s="54"/>
      <c r="M52" s="54"/>
      <c r="N52" s="54"/>
      <c r="O52" s="9"/>
      <c r="P52" s="9"/>
      <c r="Q52" s="9"/>
      <c r="R52" s="9"/>
      <c r="S52" s="9"/>
      <c r="T52" s="9"/>
      <c r="U52" s="9"/>
      <c r="V52" s="9"/>
      <c r="W52" s="9"/>
      <c r="X52" s="9"/>
      <c r="AB52" s="58">
        <v>75</v>
      </c>
    </row>
    <row r="53" spans="1:28" x14ac:dyDescent="0.25">
      <c r="K53" s="9"/>
      <c r="L53" s="54"/>
      <c r="M53" s="54"/>
      <c r="N53" s="54"/>
      <c r="O53" s="9"/>
      <c r="P53" s="9"/>
      <c r="Q53" s="9"/>
      <c r="R53" s="9"/>
      <c r="S53" s="9"/>
      <c r="T53" s="9"/>
      <c r="U53" s="9"/>
      <c r="V53" s="9"/>
      <c r="W53" s="9"/>
      <c r="X53" s="9"/>
      <c r="AB53" s="58">
        <v>77</v>
      </c>
    </row>
    <row r="54" spans="1:28" x14ac:dyDescent="0.25">
      <c r="K54" s="9"/>
      <c r="L54" s="54"/>
      <c r="M54" s="54"/>
      <c r="N54" s="54"/>
      <c r="O54" s="9"/>
      <c r="P54" s="9"/>
      <c r="Q54" s="9"/>
      <c r="R54" s="9"/>
      <c r="S54" s="9"/>
      <c r="T54" s="9"/>
      <c r="U54" s="9"/>
      <c r="V54" s="9"/>
      <c r="W54" s="9"/>
      <c r="X54" s="9"/>
      <c r="AB54" s="58">
        <v>79</v>
      </c>
    </row>
    <row r="55" spans="1:28" x14ac:dyDescent="0.25">
      <c r="K55" s="9"/>
      <c r="L55" s="54"/>
      <c r="M55" s="54"/>
      <c r="N55" s="54"/>
      <c r="O55" s="9"/>
      <c r="P55" s="9"/>
      <c r="Q55" s="9"/>
      <c r="R55" s="9"/>
      <c r="S55" s="9"/>
      <c r="T55" s="9"/>
      <c r="U55" s="9"/>
      <c r="V55" s="9"/>
      <c r="W55" s="9"/>
      <c r="X55" s="9"/>
      <c r="AB55" s="58">
        <v>81</v>
      </c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54"/>
      <c r="M56" s="54"/>
      <c r="N56" s="54"/>
      <c r="O56" s="9"/>
      <c r="P56" s="9"/>
      <c r="Q56" s="9"/>
      <c r="R56" s="9"/>
      <c r="S56" s="9"/>
      <c r="T56" s="9"/>
      <c r="U56" s="9"/>
      <c r="V56" s="9"/>
      <c r="W56" s="9"/>
      <c r="X56" s="9"/>
      <c r="AB56" s="58">
        <v>83</v>
      </c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54"/>
      <c r="M57" s="54"/>
      <c r="N57" s="54"/>
      <c r="O57" s="9"/>
      <c r="P57" s="9"/>
      <c r="Q57" s="9"/>
      <c r="R57" s="9"/>
      <c r="S57" s="9"/>
      <c r="T57" s="9"/>
      <c r="U57" s="9"/>
      <c r="V57" s="9"/>
      <c r="W57" s="9"/>
      <c r="X57" s="9"/>
      <c r="AB57" s="58">
        <v>85</v>
      </c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54"/>
      <c r="M58" s="54"/>
      <c r="N58" s="54"/>
      <c r="O58" s="9"/>
      <c r="P58" s="9"/>
      <c r="Q58" s="9"/>
      <c r="R58" s="9"/>
      <c r="S58" s="9"/>
      <c r="T58" s="9"/>
      <c r="U58" s="9"/>
      <c r="V58" s="9"/>
      <c r="W58" s="9"/>
      <c r="X58" s="9"/>
      <c r="AB58" s="58">
        <v>87</v>
      </c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58">
        <v>89</v>
      </c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58">
        <v>91</v>
      </c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T61" s="9"/>
      <c r="U61" s="9"/>
      <c r="V61" s="9"/>
      <c r="AB61" s="58">
        <v>93</v>
      </c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4"/>
      <c r="T62" s="9"/>
      <c r="U62" s="9"/>
      <c r="V62" s="9"/>
      <c r="AB62" s="58">
        <v>95</v>
      </c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T63" s="9"/>
      <c r="U63" s="9"/>
      <c r="V63" s="9"/>
      <c r="AB63" s="58">
        <v>97</v>
      </c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56"/>
      <c r="L64" s="57"/>
      <c r="M64" s="54"/>
      <c r="N64" s="54"/>
      <c r="O64" s="9"/>
      <c r="P64" s="9"/>
      <c r="Q64" s="9"/>
      <c r="R64" s="9"/>
      <c r="S64" s="9"/>
      <c r="T64" s="9"/>
      <c r="U64" s="9"/>
      <c r="V64" s="9"/>
      <c r="AB64" s="58">
        <v>99</v>
      </c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AB65" s="58">
        <v>101</v>
      </c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AB66" s="58">
        <v>103</v>
      </c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AB67" s="58">
        <v>105</v>
      </c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AB68" s="58">
        <v>107</v>
      </c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6"/>
      <c r="L69" s="57"/>
      <c r="M69" s="54"/>
      <c r="N69" s="54"/>
      <c r="O69" s="9"/>
      <c r="P69" s="9"/>
      <c r="Q69" s="9"/>
      <c r="R69" s="9"/>
      <c r="S69" s="9"/>
      <c r="T69" s="9"/>
      <c r="U69" s="9"/>
      <c r="V69" s="9"/>
      <c r="AB69" s="58">
        <v>109</v>
      </c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AB70" s="58">
        <v>111</v>
      </c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4"/>
      <c r="O71" s="9"/>
      <c r="P71" s="9"/>
      <c r="Q71" s="9"/>
      <c r="R71" s="9"/>
      <c r="S71" s="9"/>
      <c r="T71" s="9"/>
      <c r="U71" s="9"/>
      <c r="V71" s="9"/>
      <c r="AB71" s="58">
        <v>113</v>
      </c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AB72" s="58">
        <v>115</v>
      </c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AB73" s="58">
        <v>117</v>
      </c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54"/>
      <c r="O74" s="54"/>
      <c r="P74" s="9"/>
      <c r="Q74" s="9"/>
      <c r="R74" s="9"/>
      <c r="S74" s="9"/>
      <c r="T74" s="9"/>
      <c r="U74" s="9"/>
      <c r="V74" s="9"/>
      <c r="AB74" s="58">
        <v>119</v>
      </c>
    </row>
    <row r="75" spans="1:28" x14ac:dyDescent="0.25">
      <c r="AB75" s="58">
        <v>121</v>
      </c>
    </row>
    <row r="76" spans="1:28" x14ac:dyDescent="0.25">
      <c r="AB76" s="58">
        <v>123</v>
      </c>
    </row>
    <row r="77" spans="1:28" x14ac:dyDescent="0.25">
      <c r="AB77" s="58">
        <v>125</v>
      </c>
    </row>
    <row r="78" spans="1:28" x14ac:dyDescent="0.25">
      <c r="AB78" s="58">
        <v>127</v>
      </c>
    </row>
    <row r="79" spans="1:28" x14ac:dyDescent="0.25">
      <c r="AB79" s="58">
        <v>129</v>
      </c>
    </row>
    <row r="80" spans="1:28" x14ac:dyDescent="0.25">
      <c r="AB80" s="58">
        <v>131</v>
      </c>
    </row>
    <row r="81" spans="28:28" x14ac:dyDescent="0.25">
      <c r="AB81" s="58">
        <v>133</v>
      </c>
    </row>
    <row r="82" spans="28:28" x14ac:dyDescent="0.25">
      <c r="AB82" s="58">
        <v>135</v>
      </c>
    </row>
    <row r="83" spans="28:28" x14ac:dyDescent="0.25">
      <c r="AB83" s="58">
        <v>137</v>
      </c>
    </row>
    <row r="84" spans="28:28" x14ac:dyDescent="0.25">
      <c r="AB84" s="58">
        <v>139</v>
      </c>
    </row>
    <row r="85" spans="28:28" x14ac:dyDescent="0.25">
      <c r="AB85" s="58">
        <v>141</v>
      </c>
    </row>
    <row r="86" spans="28:28" x14ac:dyDescent="0.25">
      <c r="AB86" s="58">
        <v>143</v>
      </c>
    </row>
    <row r="87" spans="28:28" x14ac:dyDescent="0.25">
      <c r="AB87" s="58">
        <v>145</v>
      </c>
    </row>
    <row r="88" spans="28:28" x14ac:dyDescent="0.25">
      <c r="AB88" s="58">
        <v>147</v>
      </c>
    </row>
    <row r="89" spans="28:28" x14ac:dyDescent="0.25">
      <c r="AB89" s="58">
        <v>149</v>
      </c>
    </row>
    <row r="90" spans="28:28" x14ac:dyDescent="0.25">
      <c r="AB90" s="58">
        <v>151</v>
      </c>
    </row>
    <row r="91" spans="28:28" x14ac:dyDescent="0.25">
      <c r="AB91" s="58">
        <v>153</v>
      </c>
    </row>
    <row r="92" spans="28:28" x14ac:dyDescent="0.25">
      <c r="AB92" s="58">
        <v>155</v>
      </c>
    </row>
    <row r="93" spans="28:28" x14ac:dyDescent="0.25">
      <c r="AB93" s="58">
        <v>157</v>
      </c>
    </row>
    <row r="94" spans="28:28" x14ac:dyDescent="0.25">
      <c r="AB94" s="58">
        <v>159</v>
      </c>
    </row>
    <row r="95" spans="28:28" x14ac:dyDescent="0.25">
      <c r="AB95" s="58">
        <v>161</v>
      </c>
    </row>
    <row r="96" spans="28:28" x14ac:dyDescent="0.25">
      <c r="AB96" s="58">
        <v>163</v>
      </c>
    </row>
    <row r="97" spans="28:28" x14ac:dyDescent="0.25">
      <c r="AB97" s="58">
        <v>165</v>
      </c>
    </row>
    <row r="98" spans="28:28" x14ac:dyDescent="0.25">
      <c r="AB98" s="58">
        <v>167</v>
      </c>
    </row>
    <row r="99" spans="28:28" x14ac:dyDescent="0.25">
      <c r="AB99" s="58">
        <v>169</v>
      </c>
    </row>
    <row r="100" spans="28:28" x14ac:dyDescent="0.25">
      <c r="AB100" s="58">
        <v>171</v>
      </c>
    </row>
    <row r="101" spans="28:28" x14ac:dyDescent="0.25">
      <c r="AB101" s="58">
        <v>173</v>
      </c>
    </row>
    <row r="102" spans="28:28" x14ac:dyDescent="0.25">
      <c r="AB102" s="58">
        <v>175</v>
      </c>
    </row>
    <row r="103" spans="28:28" x14ac:dyDescent="0.25">
      <c r="AB103" s="58">
        <v>177</v>
      </c>
    </row>
    <row r="104" spans="28:28" x14ac:dyDescent="0.25">
      <c r="AB104" s="58">
        <v>179</v>
      </c>
    </row>
    <row r="105" spans="28:28" x14ac:dyDescent="0.25">
      <c r="AB105" s="58">
        <v>181</v>
      </c>
    </row>
    <row r="106" spans="28:28" x14ac:dyDescent="0.25">
      <c r="AB106" s="58">
        <v>183</v>
      </c>
    </row>
    <row r="107" spans="28:28" x14ac:dyDescent="0.25">
      <c r="AB107" s="58">
        <v>185</v>
      </c>
    </row>
    <row r="108" spans="28:28" x14ac:dyDescent="0.25">
      <c r="AB108" s="58">
        <v>187</v>
      </c>
    </row>
    <row r="109" spans="28:28" x14ac:dyDescent="0.25">
      <c r="AB109" s="58">
        <v>189</v>
      </c>
    </row>
    <row r="110" spans="28:28" x14ac:dyDescent="0.25">
      <c r="AB110" s="58">
        <v>191</v>
      </c>
    </row>
    <row r="111" spans="28:28" x14ac:dyDescent="0.25">
      <c r="AB111" s="58">
        <v>193</v>
      </c>
    </row>
    <row r="112" spans="28:28" x14ac:dyDescent="0.25">
      <c r="AB112" s="58">
        <v>195</v>
      </c>
    </row>
    <row r="113" spans="28:28" x14ac:dyDescent="0.25">
      <c r="AB113" s="58">
        <v>197</v>
      </c>
    </row>
    <row r="114" spans="28:28" x14ac:dyDescent="0.25">
      <c r="AB114" s="58">
        <v>199</v>
      </c>
    </row>
    <row r="115" spans="28:28" x14ac:dyDescent="0.25">
      <c r="AB115" s="58">
        <v>201</v>
      </c>
    </row>
    <row r="116" spans="28:28" x14ac:dyDescent="0.25">
      <c r="AB116" s="58">
        <v>203</v>
      </c>
    </row>
    <row r="117" spans="28:28" x14ac:dyDescent="0.25">
      <c r="AB117" s="58">
        <v>205</v>
      </c>
    </row>
    <row r="118" spans="28:28" x14ac:dyDescent="0.25">
      <c r="AB118" s="58">
        <v>207</v>
      </c>
    </row>
    <row r="119" spans="28:28" x14ac:dyDescent="0.25">
      <c r="AB119" s="58">
        <v>209</v>
      </c>
    </row>
    <row r="120" spans="28:28" x14ac:dyDescent="0.25">
      <c r="AB120" s="58">
        <v>211</v>
      </c>
    </row>
    <row r="121" spans="28:28" x14ac:dyDescent="0.25">
      <c r="AB121" s="58">
        <v>213</v>
      </c>
    </row>
    <row r="122" spans="28:28" x14ac:dyDescent="0.25">
      <c r="AB122" s="58">
        <v>215</v>
      </c>
    </row>
    <row r="123" spans="28:28" x14ac:dyDescent="0.25">
      <c r="AB123" s="58">
        <v>217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workbookViewId="0">
      <selection activeCell="D16" sqref="D16"/>
    </sheetView>
  </sheetViews>
  <sheetFormatPr defaultRowHeight="15" x14ac:dyDescent="0.25"/>
  <cols>
    <col min="2" max="6" width="5.7109375" customWidth="1"/>
    <col min="9" max="9" width="10.85546875" customWidth="1"/>
    <col min="11" max="11" width="9.85546875" customWidth="1"/>
    <col min="12" max="12" width="45.140625" customWidth="1"/>
    <col min="13" max="13" width="31.42578125" customWidth="1"/>
  </cols>
  <sheetData>
    <row r="1" spans="2:19" ht="21" x14ac:dyDescent="0.35">
      <c r="B1" s="405" t="s">
        <v>147</v>
      </c>
    </row>
    <row r="2" spans="2:19" ht="15.75" thickBot="1" x14ac:dyDescent="0.3"/>
    <row r="3" spans="2:19" ht="21.75" thickBot="1" x14ac:dyDescent="0.4">
      <c r="B3" s="407" t="s">
        <v>220</v>
      </c>
      <c r="C3" s="408"/>
      <c r="D3" s="409"/>
      <c r="E3" s="409"/>
    </row>
    <row r="4" spans="2:19" ht="15.75" thickBot="1" x14ac:dyDescent="0.3"/>
    <row r="5" spans="2:19" x14ac:dyDescent="0.25">
      <c r="B5" s="2" t="str">
        <f>MID(B3,1,2)</f>
        <v>10</v>
      </c>
      <c r="C5" s="10" t="str">
        <f>MID(B3,4,2)</f>
        <v>7B</v>
      </c>
      <c r="D5" s="16" t="str">
        <f>MID(B3,7,2)</f>
        <v>13</v>
      </c>
      <c r="E5" s="21" t="str">
        <f>MID(B3,10,2)</f>
        <v>8E</v>
      </c>
      <c r="F5" s="410" t="str">
        <f>MID(B3,13,2)</f>
        <v>16</v>
      </c>
      <c r="G5" s="1"/>
    </row>
    <row r="6" spans="2:19" ht="15.75" thickBot="1" x14ac:dyDescent="0.3">
      <c r="B6" s="6"/>
      <c r="C6" s="11"/>
      <c r="D6" s="17"/>
      <c r="E6" s="22"/>
      <c r="F6" s="334"/>
    </row>
    <row r="7" spans="2:19" ht="15.75" thickBot="1" x14ac:dyDescent="0.3">
      <c r="B7" s="6"/>
      <c r="C7" s="11"/>
      <c r="D7" s="17"/>
      <c r="E7" s="22"/>
      <c r="F7" s="269"/>
      <c r="G7" s="121"/>
      <c r="H7" s="60" t="s">
        <v>4</v>
      </c>
    </row>
    <row r="8" spans="2:19" ht="15.75" thickBot="1" x14ac:dyDescent="0.3">
      <c r="B8" s="6"/>
      <c r="C8" s="11"/>
      <c r="D8" s="17"/>
      <c r="E8" s="23"/>
      <c r="F8" s="24"/>
      <c r="G8" s="24"/>
      <c r="H8" s="23" t="s">
        <v>3</v>
      </c>
      <c r="I8" s="25"/>
    </row>
    <row r="9" spans="2:19" ht="15.75" thickBot="1" x14ac:dyDescent="0.3">
      <c r="B9" s="6"/>
      <c r="C9" s="11"/>
      <c r="D9" s="18"/>
      <c r="E9" s="19"/>
      <c r="F9" s="19"/>
      <c r="G9" s="19"/>
      <c r="H9" s="18" t="s">
        <v>2</v>
      </c>
      <c r="I9" s="20"/>
    </row>
    <row r="10" spans="2:19" ht="15.75" thickBot="1" x14ac:dyDescent="0.3">
      <c r="B10" s="6"/>
      <c r="C10" s="12"/>
      <c r="D10" s="13"/>
      <c r="E10" s="13"/>
      <c r="F10" s="13"/>
      <c r="G10" s="13"/>
      <c r="H10" s="14" t="s">
        <v>1</v>
      </c>
      <c r="I10" s="133"/>
      <c r="J10" s="14"/>
      <c r="K10" s="12" t="str">
        <f>HEX2BIN(C5,8)</f>
        <v>01111011</v>
      </c>
      <c r="M10" t="s">
        <v>8</v>
      </c>
    </row>
    <row r="11" spans="2:19" ht="15.75" thickBot="1" x14ac:dyDescent="0.3">
      <c r="B11" s="3"/>
      <c r="C11" s="4"/>
      <c r="D11" s="4"/>
      <c r="E11" s="4"/>
      <c r="F11" s="4"/>
      <c r="G11" s="4"/>
      <c r="H11" s="5" t="s">
        <v>0</v>
      </c>
      <c r="K11" s="11"/>
    </row>
    <row r="12" spans="2:19" ht="15.75" thickBot="1" x14ac:dyDescent="0.3">
      <c r="K12" s="12" t="str">
        <f>MID(K10,1,1)</f>
        <v>0</v>
      </c>
      <c r="L12" s="8" t="s">
        <v>5</v>
      </c>
    </row>
    <row r="13" spans="2:19" ht="15.75" thickBot="1" x14ac:dyDescent="0.3">
      <c r="K13" s="30" t="str">
        <f>MID(K10,2,1)</f>
        <v>1</v>
      </c>
      <c r="L13" s="31" t="s">
        <v>7</v>
      </c>
      <c r="O13" t="s">
        <v>10</v>
      </c>
    </row>
    <row r="14" spans="2:19" ht="15.75" thickBot="1" x14ac:dyDescent="0.3">
      <c r="K14" s="12" t="str">
        <f>MID(K10,3,1)</f>
        <v>1</v>
      </c>
      <c r="L14" s="8" t="s">
        <v>6</v>
      </c>
      <c r="M14" s="7"/>
      <c r="N14" s="7"/>
      <c r="O14" s="7"/>
      <c r="P14" s="7"/>
      <c r="Q14" s="7"/>
      <c r="R14" s="7"/>
      <c r="S14" s="8"/>
    </row>
    <row r="15" spans="2:19" ht="15.75" thickBot="1" x14ac:dyDescent="0.3">
      <c r="K15" s="12" t="str">
        <f>MID(K10,4,1)</f>
        <v>1</v>
      </c>
      <c r="L15" s="8" t="s">
        <v>141</v>
      </c>
      <c r="M15" s="7"/>
      <c r="N15" s="7"/>
      <c r="O15" s="7"/>
      <c r="P15" s="7"/>
      <c r="Q15" s="7"/>
      <c r="R15" s="7"/>
      <c r="S15" s="8"/>
    </row>
    <row r="16" spans="2:19" ht="75.75" thickBot="1" x14ac:dyDescent="0.3">
      <c r="K16" s="12" t="str">
        <f>MID(K10,5,4)</f>
        <v>1011</v>
      </c>
      <c r="L16" s="423">
        <f>BIN2DEC(K16)</f>
        <v>11</v>
      </c>
      <c r="M16" s="29" t="s">
        <v>219</v>
      </c>
    </row>
    <row r="17" spans="7:7" x14ac:dyDescent="0.25">
      <c r="G17" s="2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workbookViewId="0">
      <selection activeCell="E16" sqref="E16"/>
    </sheetView>
  </sheetViews>
  <sheetFormatPr defaultRowHeight="15" x14ac:dyDescent="0.25"/>
  <cols>
    <col min="2" max="6" width="5.7109375" customWidth="1"/>
    <col min="9" max="9" width="10.85546875" customWidth="1"/>
    <col min="11" max="11" width="9.85546875" customWidth="1"/>
    <col min="12" max="12" width="45.140625" customWidth="1"/>
    <col min="13" max="13" width="45.85546875" customWidth="1"/>
  </cols>
  <sheetData>
    <row r="1" spans="2:19" ht="21" x14ac:dyDescent="0.35">
      <c r="B1" s="405" t="s">
        <v>166</v>
      </c>
    </row>
    <row r="2" spans="2:19" ht="15.75" thickBot="1" x14ac:dyDescent="0.3"/>
    <row r="3" spans="2:19" ht="21.75" thickBot="1" x14ac:dyDescent="0.4">
      <c r="B3" s="407" t="s">
        <v>223</v>
      </c>
      <c r="C3" s="408"/>
      <c r="D3" s="409"/>
      <c r="E3" s="409"/>
    </row>
    <row r="4" spans="2:19" ht="15.75" thickBot="1" x14ac:dyDescent="0.3"/>
    <row r="5" spans="2:19" x14ac:dyDescent="0.25">
      <c r="B5" s="2" t="str">
        <f>MID(B3,1,2)</f>
        <v>10</v>
      </c>
      <c r="C5" s="10" t="str">
        <f>MID(B3,4,2)</f>
        <v>09</v>
      </c>
      <c r="D5" s="16" t="str">
        <f>MID(B3,7,2)</f>
        <v>13</v>
      </c>
      <c r="E5" s="21" t="str">
        <f>MID(B3,10,2)</f>
        <v>1C</v>
      </c>
      <c r="F5" s="410" t="str">
        <f>MID(B3,13,2)</f>
        <v>16</v>
      </c>
      <c r="G5" s="1"/>
    </row>
    <row r="6" spans="2:19" ht="15.75" thickBot="1" x14ac:dyDescent="0.3">
      <c r="B6" s="6"/>
      <c r="C6" s="11"/>
      <c r="D6" s="17"/>
      <c r="E6" s="22"/>
      <c r="F6" s="334"/>
    </row>
    <row r="7" spans="2:19" ht="15.75" thickBot="1" x14ac:dyDescent="0.3">
      <c r="B7" s="6"/>
      <c r="C7" s="11"/>
      <c r="D7" s="17"/>
      <c r="E7" s="22"/>
      <c r="F7" s="269"/>
      <c r="G7" s="121"/>
      <c r="H7" s="60" t="s">
        <v>4</v>
      </c>
    </row>
    <row r="8" spans="2:19" ht="15.75" thickBot="1" x14ac:dyDescent="0.3">
      <c r="B8" s="6"/>
      <c r="C8" s="11"/>
      <c r="D8" s="17"/>
      <c r="E8" s="23"/>
      <c r="F8" s="24"/>
      <c r="G8" s="24"/>
      <c r="H8" s="23" t="s">
        <v>3</v>
      </c>
      <c r="I8" s="25"/>
    </row>
    <row r="9" spans="2:19" ht="15.75" thickBot="1" x14ac:dyDescent="0.3">
      <c r="B9" s="6"/>
      <c r="C9" s="11"/>
      <c r="D9" s="18"/>
      <c r="E9" s="19"/>
      <c r="F9" s="19"/>
      <c r="G9" s="19"/>
      <c r="H9" s="18" t="s">
        <v>2</v>
      </c>
      <c r="I9" s="20"/>
    </row>
    <row r="10" spans="2:19" ht="15.75" thickBot="1" x14ac:dyDescent="0.3">
      <c r="B10" s="6"/>
      <c r="C10" s="12"/>
      <c r="D10" s="13"/>
      <c r="E10" s="13"/>
      <c r="F10" s="13"/>
      <c r="G10" s="13"/>
      <c r="H10" s="14" t="s">
        <v>1</v>
      </c>
      <c r="I10" s="133"/>
      <c r="J10" s="14"/>
      <c r="K10" s="12" t="str">
        <f>HEX2BIN(C5,8)</f>
        <v>00001001</v>
      </c>
      <c r="M10" t="s">
        <v>8</v>
      </c>
    </row>
    <row r="11" spans="2:19" ht="15.75" thickBot="1" x14ac:dyDescent="0.3">
      <c r="B11" s="3"/>
      <c r="C11" s="4"/>
      <c r="D11" s="4"/>
      <c r="E11" s="4"/>
      <c r="F11" s="4"/>
      <c r="G11" s="4"/>
      <c r="H11" s="5" t="s">
        <v>0</v>
      </c>
      <c r="K11" s="11"/>
    </row>
    <row r="12" spans="2:19" ht="15.75" thickBot="1" x14ac:dyDescent="0.3">
      <c r="K12" s="12" t="str">
        <f>MID(K10,1,1)</f>
        <v>0</v>
      </c>
      <c r="L12" s="8" t="s">
        <v>5</v>
      </c>
    </row>
    <row r="13" spans="2:19" ht="15.75" thickBot="1" x14ac:dyDescent="0.3">
      <c r="K13" s="30" t="str">
        <f>MID(K10,2,1)</f>
        <v>0</v>
      </c>
      <c r="L13" s="31" t="s">
        <v>159</v>
      </c>
      <c r="O13" t="s">
        <v>158</v>
      </c>
    </row>
    <row r="14" spans="2:19" ht="15.75" thickBot="1" x14ac:dyDescent="0.3">
      <c r="K14" s="12" t="str">
        <f>MID(K10,3,1)</f>
        <v>0</v>
      </c>
      <c r="L14" s="8" t="s">
        <v>165</v>
      </c>
      <c r="M14" s="7"/>
      <c r="N14" s="7"/>
      <c r="O14" s="7"/>
      <c r="P14" s="7"/>
      <c r="Q14" s="7"/>
      <c r="R14" s="7"/>
      <c r="S14" s="8"/>
    </row>
    <row r="15" spans="2:19" ht="15.75" thickBot="1" x14ac:dyDescent="0.3">
      <c r="K15" s="12" t="str">
        <f>MID(K10,4,1)</f>
        <v>0</v>
      </c>
      <c r="L15" s="8" t="s">
        <v>168</v>
      </c>
      <c r="M15" s="7"/>
      <c r="N15" s="7"/>
      <c r="O15" s="7"/>
      <c r="P15" s="7"/>
      <c r="Q15" s="7"/>
      <c r="R15" s="7"/>
      <c r="S15" s="8"/>
    </row>
    <row r="16" spans="2:19" ht="105.75" thickBot="1" x14ac:dyDescent="0.3">
      <c r="K16" s="12" t="str">
        <f>MID(K10,5,4)</f>
        <v>1001</v>
      </c>
      <c r="L16" s="423">
        <f>BIN2DEC(K16)</f>
        <v>9</v>
      </c>
      <c r="M16" s="29" t="s">
        <v>206</v>
      </c>
    </row>
    <row r="17" spans="7:7" x14ac:dyDescent="0.25">
      <c r="G17" s="2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1"/>
  <sheetViews>
    <sheetView workbookViewId="0">
      <selection activeCell="B6" sqref="B6"/>
    </sheetView>
  </sheetViews>
  <sheetFormatPr defaultRowHeight="15" x14ac:dyDescent="0.25"/>
  <cols>
    <col min="2" max="2" width="38.7109375" customWidth="1"/>
    <col min="3" max="10" width="5.7109375" customWidth="1"/>
    <col min="11" max="11" width="20.28515625" customWidth="1"/>
    <col min="12" max="12" width="17.85546875" customWidth="1"/>
    <col min="16" max="16" width="12" customWidth="1"/>
    <col min="18" max="18" width="16.28515625" customWidth="1"/>
    <col min="19" max="19" width="15.42578125" customWidth="1"/>
    <col min="20" max="20" width="5.7109375" customWidth="1"/>
    <col min="21" max="21" width="74.42578125" customWidth="1"/>
  </cols>
  <sheetData>
    <row r="1" spans="1:118" ht="21.75" thickBot="1" x14ac:dyDescent="0.4">
      <c r="B1" s="169" t="s">
        <v>41</v>
      </c>
      <c r="C1" s="106"/>
      <c r="D1" s="106"/>
      <c r="E1" s="106"/>
      <c r="F1" s="106"/>
      <c r="G1" s="106"/>
    </row>
    <row r="2" spans="1:118" hidden="1" x14ac:dyDescent="0.25">
      <c r="B2" s="32"/>
      <c r="C2" s="32"/>
      <c r="D2" s="32"/>
      <c r="E2" s="32"/>
      <c r="F2" s="32"/>
      <c r="G2" s="32"/>
      <c r="H2" s="32"/>
      <c r="I2" s="32"/>
    </row>
    <row r="3" spans="1:118" ht="18.75" hidden="1" x14ac:dyDescent="0.3">
      <c r="B3" s="107"/>
      <c r="C3" s="107"/>
      <c r="D3" s="107"/>
      <c r="E3" s="107"/>
      <c r="F3" s="107"/>
      <c r="G3" s="107"/>
    </row>
    <row r="4" spans="1:118" hidden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18" ht="15.75" hidden="1" thickBot="1" x14ac:dyDescent="0.3"/>
    <row r="6" spans="1:118" ht="21.75" thickBot="1" x14ac:dyDescent="0.4">
      <c r="B6" s="407" t="s">
        <v>226</v>
      </c>
      <c r="C6" s="425"/>
      <c r="D6" s="425"/>
      <c r="E6" s="425"/>
      <c r="F6" s="425"/>
      <c r="G6" s="425"/>
      <c r="H6" s="426"/>
      <c r="I6" s="408"/>
      <c r="J6" s="409"/>
    </row>
    <row r="7" spans="1:118" hidden="1" x14ac:dyDescent="0.25"/>
    <row r="8" spans="1:118" hidden="1" x14ac:dyDescent="0.25"/>
    <row r="9" spans="1:118" ht="15.75" thickBot="1" x14ac:dyDescent="0.3"/>
    <row r="10" spans="1:118" ht="15.75" thickBot="1" x14ac:dyDescent="0.3">
      <c r="A10" s="199" t="str">
        <f>MID($B$6,ROW()-9,2)</f>
        <v>68</v>
      </c>
      <c r="B10" s="199" t="s">
        <v>0</v>
      </c>
      <c r="Y10" s="58" t="s">
        <v>39</v>
      </c>
      <c r="DI10" t="str">
        <f t="shared" ref="DI10:DN10" si="0">MID($B$6,COLUMN(),2)</f>
        <v/>
      </c>
      <c r="DJ10" t="str">
        <f t="shared" si="0"/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</row>
    <row r="11" spans="1:118" ht="15.75" thickBot="1" x14ac:dyDescent="0.3">
      <c r="A11" s="199" t="str">
        <f>MID($B$6,ROW()-7,2)</f>
        <v>0E</v>
      </c>
      <c r="B11" s="199" t="s">
        <v>9</v>
      </c>
      <c r="Y11" s="58">
        <v>-7</v>
      </c>
    </row>
    <row r="12" spans="1:118" ht="15.75" thickBot="1" x14ac:dyDescent="0.3">
      <c r="A12" s="199" t="str">
        <f>MID($B$6,ROW()-5,2)</f>
        <v>0E</v>
      </c>
      <c r="B12" s="199" t="s">
        <v>9</v>
      </c>
      <c r="Y12" s="58">
        <v>-5</v>
      </c>
    </row>
    <row r="13" spans="1:118" ht="15.75" thickBot="1" x14ac:dyDescent="0.3">
      <c r="A13" s="199" t="str">
        <f>MID($B$6,ROW()-3,2)</f>
        <v>68</v>
      </c>
      <c r="B13" s="199" t="s">
        <v>0</v>
      </c>
      <c r="M13" s="9"/>
      <c r="Y13" s="58">
        <v>-3</v>
      </c>
    </row>
    <row r="14" spans="1:118" ht="15.75" thickBot="1" x14ac:dyDescent="0.3">
      <c r="A14" s="12" t="str">
        <f>MID($B$6,ROW()-1,2)</f>
        <v>28</v>
      </c>
      <c r="B14" s="34" t="str">
        <f>HEX2BIN(A14,8)</f>
        <v>00101000</v>
      </c>
      <c r="C14" s="35"/>
      <c r="D14" s="35"/>
      <c r="E14" s="35"/>
      <c r="F14" s="35"/>
      <c r="G14" s="35"/>
      <c r="H14" s="35"/>
      <c r="I14" s="35"/>
      <c r="J14" s="35"/>
      <c r="K14" s="35"/>
      <c r="L14" s="14"/>
      <c r="M14" s="12" t="str">
        <f>MID(B14,1,1)</f>
        <v>0</v>
      </c>
      <c r="N14" s="49" t="s">
        <v>5</v>
      </c>
      <c r="O14" s="33"/>
      <c r="P14" s="33"/>
      <c r="Q14" s="33"/>
      <c r="R14" s="33"/>
      <c r="S14" s="33"/>
      <c r="T14" s="33"/>
      <c r="U14" s="33"/>
      <c r="Y14" s="58">
        <v>-1</v>
      </c>
    </row>
    <row r="15" spans="1:118" ht="15.75" thickBot="1" x14ac:dyDescent="0.3">
      <c r="A15" s="241" t="str">
        <f t="shared" ref="A15:A30" si="1">MID($B$6,ROW()+Y15,2)</f>
        <v>01</v>
      </c>
      <c r="B15" s="241" t="s">
        <v>11</v>
      </c>
      <c r="M15" s="30" t="str">
        <f>MID(B14,2,1)</f>
        <v>0</v>
      </c>
      <c r="N15" s="270" t="s">
        <v>169</v>
      </c>
      <c r="O15" s="13"/>
      <c r="P15" s="13"/>
      <c r="Q15" s="13"/>
      <c r="R15" s="14"/>
      <c r="S15" s="13"/>
      <c r="T15" s="13"/>
      <c r="U15" s="14"/>
      <c r="Y15" s="58">
        <v>1</v>
      </c>
    </row>
    <row r="16" spans="1:118" ht="15.75" thickBot="1" x14ac:dyDescent="0.3">
      <c r="A16" s="18" t="str">
        <f t="shared" si="1"/>
        <v>01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5"/>
      <c r="L16" s="20"/>
      <c r="M16" s="13" t="str">
        <f>MID(B14,3,1)</f>
        <v>1</v>
      </c>
      <c r="N16" s="12" t="s">
        <v>170</v>
      </c>
      <c r="O16" s="13"/>
      <c r="P16" s="13"/>
      <c r="Q16" s="13"/>
      <c r="R16" s="13"/>
      <c r="S16" s="13"/>
      <c r="T16" s="13"/>
      <c r="U16" s="14"/>
      <c r="V16" t="str">
        <f>MID($B$8,COLUMN(),3)</f>
        <v/>
      </c>
      <c r="W16" t="str">
        <f>MID($B$8,COLUMN(),3)</f>
        <v/>
      </c>
      <c r="X16" t="str">
        <f>MID($B$8,COLUMN(),3)</f>
        <v/>
      </c>
      <c r="Y16" s="58">
        <v>3</v>
      </c>
    </row>
    <row r="17" spans="1:25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5"/>
      <c r="L17" s="37"/>
      <c r="M17" s="14" t="str">
        <f>MID(B14,4,1)</f>
        <v>0</v>
      </c>
      <c r="N17" s="52" t="s">
        <v>171</v>
      </c>
      <c r="O17" s="53"/>
      <c r="P17" s="53"/>
      <c r="Q17" s="53"/>
      <c r="R17" s="53"/>
      <c r="S17" s="53"/>
      <c r="T17" s="53"/>
      <c r="U17" s="52"/>
      <c r="Y17" s="58">
        <v>5</v>
      </c>
    </row>
    <row r="18" spans="1:25" ht="15.75" thickBot="1" x14ac:dyDescent="0.3">
      <c r="A18" s="242" t="str">
        <f t="shared" si="1"/>
        <v>01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4"/>
      <c r="K18" s="40"/>
      <c r="L18" s="37"/>
      <c r="M18" s="14" t="str">
        <f>MID(B14,5,4)</f>
        <v>1000</v>
      </c>
      <c r="N18" s="52">
        <f>BIN2DEC(M18)</f>
        <v>8</v>
      </c>
      <c r="O18" s="12" t="s">
        <v>173</v>
      </c>
      <c r="P18" s="13"/>
      <c r="Q18" s="13"/>
      <c r="R18" s="13"/>
      <c r="S18" s="13"/>
      <c r="T18" s="13"/>
      <c r="U18" s="14"/>
      <c r="Y18" s="58">
        <v>7</v>
      </c>
    </row>
    <row r="19" spans="1:25" ht="15.75" thickBot="1" x14ac:dyDescent="0.3">
      <c r="A19" s="205" t="str">
        <f t="shared" si="1"/>
        <v>01</v>
      </c>
      <c r="B19" s="209" t="s">
        <v>21</v>
      </c>
      <c r="J19" s="245"/>
      <c r="K19" s="40"/>
      <c r="L19" s="37">
        <f>HEX2DEC(A16)</f>
        <v>1</v>
      </c>
      <c r="M19" s="38" t="s">
        <v>172</v>
      </c>
      <c r="N19" s="19"/>
      <c r="O19" s="19"/>
      <c r="P19" s="19"/>
      <c r="Q19" s="19"/>
      <c r="R19" s="19"/>
      <c r="S19" s="19"/>
      <c r="T19" s="19"/>
      <c r="U19" s="20"/>
      <c r="V19" t="s">
        <v>13</v>
      </c>
      <c r="Y19" s="58">
        <v>9</v>
      </c>
    </row>
    <row r="20" spans="1:25" ht="15.75" thickBot="1" x14ac:dyDescent="0.3">
      <c r="A20" s="220" t="str">
        <f t="shared" si="1"/>
        <v>0C</v>
      </c>
      <c r="B20" s="230" t="s">
        <v>22</v>
      </c>
      <c r="C20" s="223"/>
      <c r="D20" s="223"/>
      <c r="E20" s="223"/>
      <c r="F20" s="223"/>
      <c r="G20" s="223"/>
      <c r="H20" s="223"/>
      <c r="I20" s="229"/>
      <c r="J20" s="246"/>
      <c r="K20" s="25"/>
      <c r="L20" s="24" t="str">
        <f>HEX2BIN(A17,8)</f>
        <v>10000001</v>
      </c>
      <c r="M20" s="39" t="str">
        <f>MID(L20,1,1)</f>
        <v>1</v>
      </c>
      <c r="N20" s="36" t="s">
        <v>42</v>
      </c>
      <c r="O20" s="24"/>
      <c r="P20" s="24"/>
      <c r="Q20" s="24"/>
      <c r="R20" s="24"/>
      <c r="S20" s="24"/>
      <c r="T20" s="24"/>
      <c r="U20" s="25"/>
      <c r="V20" t="s">
        <v>15</v>
      </c>
      <c r="Y20" s="58">
        <v>11</v>
      </c>
    </row>
    <row r="21" spans="1:25" ht="15.75" thickBot="1" x14ac:dyDescent="0.3">
      <c r="A21" s="43" t="str">
        <f t="shared" si="1"/>
        <v>18</v>
      </c>
      <c r="B21" s="119" t="s">
        <v>23</v>
      </c>
      <c r="C21" s="48"/>
      <c r="D21" s="48"/>
      <c r="E21" s="48"/>
      <c r="F21" s="48"/>
      <c r="G21" s="48"/>
      <c r="H21" s="5"/>
      <c r="I21" s="221"/>
      <c r="J21" s="246"/>
      <c r="M21" s="39" t="str">
        <f>MID(L20,2,7)</f>
        <v>0000001</v>
      </c>
      <c r="N21" s="22">
        <f>BIN2DEC(M21)</f>
        <v>1</v>
      </c>
      <c r="O21" s="108" t="s">
        <v>20</v>
      </c>
      <c r="P21" s="108"/>
      <c r="Q21" s="108"/>
      <c r="R21" s="108"/>
      <c r="S21" s="108"/>
      <c r="T21" s="108"/>
      <c r="U21" s="40"/>
      <c r="Y21" s="58">
        <v>13</v>
      </c>
    </row>
    <row r="22" spans="1:25" ht="15.75" thickBot="1" x14ac:dyDescent="0.3">
      <c r="A22" s="120" t="str">
        <f t="shared" si="1"/>
        <v>02</v>
      </c>
      <c r="B22" s="61" t="s">
        <v>64</v>
      </c>
      <c r="C22" s="59"/>
      <c r="D22" s="59"/>
      <c r="E22" s="59"/>
      <c r="F22" s="59"/>
      <c r="G22" s="122"/>
      <c r="H22" s="110"/>
      <c r="I22" s="228"/>
      <c r="J22" s="247"/>
      <c r="K22" s="248"/>
      <c r="L22" s="249">
        <f>HEX2DEC(A18)</f>
        <v>1</v>
      </c>
      <c r="M22" s="242" t="s">
        <v>174</v>
      </c>
      <c r="N22" s="243"/>
      <c r="O22" s="243"/>
      <c r="P22" s="243"/>
      <c r="Q22" s="243"/>
      <c r="R22" s="243"/>
      <c r="S22" s="243"/>
      <c r="T22" s="243"/>
      <c r="U22" s="244"/>
      <c r="V22" t="s">
        <v>18</v>
      </c>
      <c r="Y22" s="58">
        <v>15</v>
      </c>
    </row>
    <row r="23" spans="1:25" ht="15.75" thickBot="1" x14ac:dyDescent="0.3">
      <c r="A23" s="130" t="str">
        <f t="shared" si="1"/>
        <v>40</v>
      </c>
      <c r="B23" s="130"/>
      <c r="C23" s="51"/>
      <c r="D23" s="51"/>
      <c r="E23" s="51"/>
      <c r="F23" s="49"/>
      <c r="G23" s="63"/>
      <c r="H23" s="109"/>
      <c r="I23" s="230"/>
      <c r="J23" s="223"/>
      <c r="K23" s="222"/>
      <c r="L23" s="222">
        <f>HEX2DEC(A20)</f>
        <v>12</v>
      </c>
      <c r="M23" s="224" t="s">
        <v>22</v>
      </c>
      <c r="N23" s="224"/>
      <c r="O23" s="224"/>
      <c r="P23" s="224"/>
      <c r="Q23" s="224"/>
      <c r="R23" s="224"/>
      <c r="S23" s="224"/>
      <c r="T23" s="224"/>
      <c r="U23" s="225"/>
      <c r="V23" t="s">
        <v>26</v>
      </c>
      <c r="Y23" s="58">
        <v>17</v>
      </c>
    </row>
    <row r="24" spans="1:25" ht="15.75" thickBot="1" x14ac:dyDescent="0.3">
      <c r="A24" s="131" t="str">
        <f t="shared" si="1"/>
        <v>54</v>
      </c>
      <c r="B24" s="236"/>
      <c r="C24" s="127"/>
      <c r="D24" s="127"/>
      <c r="E24" s="127"/>
      <c r="F24" s="52"/>
      <c r="G24" s="62"/>
      <c r="H24" s="119"/>
      <c r="I24" s="48"/>
      <c r="J24" s="48"/>
      <c r="K24" s="124"/>
      <c r="L24" s="124">
        <f>HEX2DEC(A21)</f>
        <v>24</v>
      </c>
      <c r="M24" s="4" t="s">
        <v>23</v>
      </c>
      <c r="N24" s="4"/>
      <c r="O24" s="4"/>
      <c r="P24" s="4"/>
      <c r="Q24" s="4"/>
      <c r="R24" s="4"/>
      <c r="S24" s="4"/>
      <c r="T24" s="4"/>
      <c r="U24" s="5"/>
      <c r="V24" t="s">
        <v>27</v>
      </c>
      <c r="Y24" s="58">
        <v>19</v>
      </c>
    </row>
    <row r="25" spans="1:25" ht="15.75" thickBot="1" x14ac:dyDescent="0.3">
      <c r="A25" s="134" t="str">
        <f t="shared" si="1"/>
        <v>27</v>
      </c>
      <c r="B25" s="134"/>
      <c r="C25" s="135"/>
      <c r="D25" s="135"/>
      <c r="E25" s="136"/>
      <c r="F25" s="127"/>
      <c r="G25" s="120"/>
      <c r="H25" s="121"/>
      <c r="I25" s="121"/>
      <c r="J25" s="121"/>
      <c r="K25" s="231"/>
      <c r="L25" s="122" t="str">
        <f>HEX2BIN(A22,8)</f>
        <v>00000010</v>
      </c>
      <c r="M25" s="125" t="str">
        <f>MID(L25,1,6)</f>
        <v>000000</v>
      </c>
      <c r="N25" s="126" t="s">
        <v>43</v>
      </c>
      <c r="O25" s="59"/>
      <c r="P25" s="59"/>
      <c r="Q25" s="59"/>
      <c r="R25" s="59"/>
      <c r="S25" s="59"/>
      <c r="T25" s="59"/>
      <c r="U25" s="60"/>
      <c r="V25" t="s">
        <v>45</v>
      </c>
      <c r="Y25" s="58">
        <v>21</v>
      </c>
    </row>
    <row r="26" spans="1:25" ht="15.75" thickBot="1" x14ac:dyDescent="0.3">
      <c r="A26" s="159" t="str">
        <f t="shared" si="1"/>
        <v>08</v>
      </c>
      <c r="B26" s="160"/>
      <c r="C26" s="128"/>
      <c r="D26" s="161"/>
      <c r="E26" s="148"/>
      <c r="F26" s="129"/>
      <c r="G26" s="15"/>
      <c r="H26" s="111"/>
      <c r="I26" s="47"/>
      <c r="J26" s="54"/>
      <c r="K26" s="54"/>
      <c r="L26" s="54"/>
      <c r="M26" s="132" t="str">
        <f>MID(L25,7,2)</f>
        <v>10</v>
      </c>
      <c r="N26" s="132">
        <f>BIN2DEC(M26)</f>
        <v>2</v>
      </c>
      <c r="O26" s="59" t="s">
        <v>175</v>
      </c>
      <c r="P26" s="121"/>
      <c r="Q26" s="121"/>
      <c r="R26" s="121"/>
      <c r="S26" s="121"/>
      <c r="T26" s="121"/>
      <c r="U26" s="122"/>
      <c r="Y26" s="58">
        <v>23</v>
      </c>
    </row>
    <row r="27" spans="1:25" ht="15.75" thickBot="1" x14ac:dyDescent="0.3">
      <c r="A27" s="144" t="str">
        <f t="shared" si="1"/>
        <v>00</v>
      </c>
      <c r="B27" s="144"/>
      <c r="C27" s="146"/>
      <c r="D27" s="177"/>
      <c r="E27" s="148"/>
      <c r="F27" s="51"/>
      <c r="G27" s="51"/>
      <c r="H27" s="232"/>
      <c r="I27" s="233"/>
      <c r="J27" s="234"/>
      <c r="K27" s="235" t="str">
        <f>CONCATENATE(HEX2BIN(A24,8),HEX2BIN(A23,8))</f>
        <v>0101010001000000</v>
      </c>
      <c r="L27" s="12" t="str">
        <f>CONCATENATE(BIN2HEX(MID(K27,1,8),2),BIN2HEX(MID(K27,9,8),2))</f>
        <v>5440</v>
      </c>
      <c r="M27" s="143">
        <f>HEX2DEC(L27)</f>
        <v>21568</v>
      </c>
      <c r="N27" s="130" t="s">
        <v>46</v>
      </c>
      <c r="O27" s="49"/>
      <c r="P27" s="9"/>
      <c r="Q27" s="9"/>
      <c r="R27" s="9"/>
      <c r="S27" s="9"/>
      <c r="T27" s="9"/>
      <c r="Y27" s="58">
        <v>25</v>
      </c>
    </row>
    <row r="28" spans="1:25" ht="15.75" thickBot="1" x14ac:dyDescent="0.3">
      <c r="A28" s="219" t="str">
        <f t="shared" si="1"/>
        <v>96</v>
      </c>
      <c r="B28" s="238" t="s">
        <v>3</v>
      </c>
      <c r="C28" s="237"/>
      <c r="D28" s="138"/>
      <c r="E28" s="135"/>
      <c r="F28" s="135"/>
      <c r="G28" s="135"/>
      <c r="H28" s="139"/>
      <c r="I28" s="140"/>
      <c r="J28" s="141"/>
      <c r="K28" s="142"/>
      <c r="L28" s="141" t="str">
        <f>HEX2BIN(A25,8)</f>
        <v>00100111</v>
      </c>
      <c r="M28" s="137" t="str">
        <f>MID(L28,1,1)</f>
        <v>0</v>
      </c>
      <c r="N28" s="135" t="s">
        <v>176</v>
      </c>
      <c r="O28" s="135"/>
      <c r="P28" s="135"/>
      <c r="Q28" s="135"/>
      <c r="R28" s="136"/>
      <c r="S28" s="9" t="s">
        <v>54</v>
      </c>
      <c r="T28" s="9"/>
      <c r="Y28" s="58">
        <v>27</v>
      </c>
    </row>
    <row r="29" spans="1:25" ht="15.75" thickBot="1" x14ac:dyDescent="0.3">
      <c r="A29" s="219" t="str">
        <f t="shared" si="1"/>
        <v>16</v>
      </c>
      <c r="B29" s="199" t="s">
        <v>4</v>
      </c>
      <c r="C29" s="237"/>
      <c r="D29" s="138"/>
      <c r="H29" s="111"/>
      <c r="I29" s="112"/>
      <c r="J29" s="54"/>
      <c r="K29" s="54"/>
      <c r="L29" s="54"/>
      <c r="M29" s="137" t="str">
        <f>MID(L28,2,1)</f>
        <v>0</v>
      </c>
      <c r="N29" s="135" t="s">
        <v>48</v>
      </c>
      <c r="O29" s="135"/>
      <c r="P29" s="135"/>
      <c r="Q29" s="135"/>
      <c r="R29" s="136"/>
      <c r="S29" s="9"/>
      <c r="T29" s="9"/>
      <c r="Y29" s="58">
        <v>29</v>
      </c>
    </row>
    <row r="30" spans="1:25" ht="15.75" thickBot="1" x14ac:dyDescent="0.3">
      <c r="A30" s="15" t="str">
        <f t="shared" si="1"/>
        <v/>
      </c>
      <c r="B30" s="15"/>
      <c r="C30" s="237"/>
      <c r="D30" s="138"/>
      <c r="E30" s="15"/>
      <c r="F30" s="15"/>
      <c r="G30" s="15"/>
      <c r="H30" s="111"/>
      <c r="I30" s="112"/>
      <c r="J30" s="54"/>
      <c r="K30" s="54"/>
      <c r="L30" s="54"/>
      <c r="M30" s="258">
        <f>BIN2DEC(MID(L28,3,6))</f>
        <v>39</v>
      </c>
      <c r="N30" s="135" t="s">
        <v>51</v>
      </c>
      <c r="O30" s="135"/>
      <c r="P30" s="135"/>
      <c r="Q30" s="135"/>
      <c r="R30" s="136"/>
      <c r="S30" s="9"/>
      <c r="T30" s="9"/>
      <c r="Y30" s="58">
        <v>31</v>
      </c>
    </row>
    <row r="31" spans="1:25" ht="15.75" thickBot="1" x14ac:dyDescent="0.3">
      <c r="A31" s="15"/>
      <c r="B31" s="15"/>
      <c r="C31" s="237"/>
      <c r="D31" s="159"/>
      <c r="E31" s="152"/>
      <c r="F31" s="152"/>
      <c r="G31" s="152"/>
      <c r="H31" s="153"/>
      <c r="I31" s="154"/>
      <c r="J31" s="155"/>
      <c r="K31" s="156"/>
      <c r="L31" s="155" t="str">
        <f>HEX2BIN(A26,8)</f>
        <v>00001000</v>
      </c>
      <c r="M31" s="150" t="str">
        <f>MID(L31,1,1)</f>
        <v>0</v>
      </c>
      <c r="N31" s="152" t="s">
        <v>49</v>
      </c>
      <c r="O31" s="152"/>
      <c r="P31" s="152"/>
      <c r="Q31" s="152"/>
      <c r="R31" s="147"/>
      <c r="S31" s="9"/>
      <c r="T31" s="9"/>
      <c r="Y31" s="58"/>
    </row>
    <row r="32" spans="1:25" ht="15.75" thickBot="1" x14ac:dyDescent="0.3">
      <c r="A32" s="15"/>
      <c r="B32" s="15"/>
      <c r="C32" s="123"/>
      <c r="D32" s="15"/>
      <c r="E32" s="15"/>
      <c r="F32" s="15"/>
      <c r="G32" s="15"/>
      <c r="H32" s="111"/>
      <c r="I32" s="112"/>
      <c r="J32" s="54"/>
      <c r="K32" s="54"/>
      <c r="L32" s="54"/>
      <c r="M32" s="150" t="str">
        <f>MID(L31,2,2)</f>
        <v>00</v>
      </c>
      <c r="N32" s="152" t="s">
        <v>50</v>
      </c>
      <c r="O32" s="152"/>
      <c r="P32" s="152"/>
      <c r="Q32" s="152"/>
      <c r="R32" s="147"/>
      <c r="S32" s="9"/>
      <c r="T32" s="9"/>
      <c r="Y32" s="58"/>
    </row>
    <row r="33" spans="1:25" ht="15.75" thickBot="1" x14ac:dyDescent="0.3">
      <c r="A33" s="15"/>
      <c r="B33" s="15"/>
      <c r="C33" s="123"/>
      <c r="D33" s="15"/>
      <c r="E33" s="15"/>
      <c r="F33" s="15"/>
      <c r="G33" s="15"/>
      <c r="H33" s="111"/>
      <c r="I33" s="112"/>
      <c r="J33" s="54"/>
      <c r="K33" s="54"/>
      <c r="L33" s="54"/>
      <c r="M33" s="151">
        <f>BIN2DEC(MID(L31,4,5))</f>
        <v>8</v>
      </c>
      <c r="N33" s="163" t="s">
        <v>52</v>
      </c>
      <c r="O33" s="163"/>
      <c r="P33" s="163"/>
      <c r="Q33" s="163"/>
      <c r="R33" s="164"/>
      <c r="S33" s="9"/>
      <c r="T33" s="9"/>
      <c r="Y33" s="58"/>
    </row>
    <row r="34" spans="1:25" ht="15.75" thickBot="1" x14ac:dyDescent="0.3">
      <c r="A34" s="15"/>
      <c r="B34" s="15"/>
      <c r="C34" s="123"/>
      <c r="D34" s="15"/>
      <c r="E34" s="15"/>
      <c r="F34" s="15"/>
      <c r="G34" s="15"/>
      <c r="H34" s="111"/>
      <c r="I34" s="112"/>
      <c r="J34" s="54"/>
      <c r="K34" s="54"/>
      <c r="L34" s="304" t="s">
        <v>53</v>
      </c>
      <c r="M34" s="157" t="str">
        <f>CONCATENATE(TEXT(M33,"00"),":",TEXT(M30,"00"),":",TEXT((M27/1000),"00,000"))</f>
        <v>08:39:21,568</v>
      </c>
      <c r="N34" s="158"/>
      <c r="O34" s="9"/>
      <c r="P34" s="9"/>
      <c r="Q34" s="9"/>
      <c r="R34" s="9"/>
      <c r="S34" s="9"/>
      <c r="T34" s="9"/>
      <c r="Y34" s="58"/>
    </row>
    <row r="35" spans="1:25" ht="57.75" customHeight="1" thickBot="1" x14ac:dyDescent="0.3">
      <c r="A35" s="15" t="str">
        <f>MID($B$6,ROW()+Y35,2)</f>
        <v/>
      </c>
      <c r="B35" s="15"/>
      <c r="C35" s="144"/>
      <c r="D35" s="145"/>
      <c r="E35" s="145"/>
      <c r="F35" s="145"/>
      <c r="G35" s="145"/>
      <c r="H35" s="166"/>
      <c r="I35" s="167"/>
      <c r="J35" s="168"/>
      <c r="K35" s="240"/>
      <c r="L35" s="239">
        <f>HEX2DEC(A27)</f>
        <v>0</v>
      </c>
      <c r="M35" s="466" t="s">
        <v>67</v>
      </c>
      <c r="N35" s="464"/>
      <c r="O35" s="464"/>
      <c r="P35" s="464"/>
      <c r="Q35" s="464"/>
      <c r="R35" s="464"/>
      <c r="S35" s="464"/>
      <c r="T35" s="465"/>
      <c r="U35" t="s">
        <v>55</v>
      </c>
      <c r="Y35" s="58">
        <v>33</v>
      </c>
    </row>
    <row r="36" spans="1:25" x14ac:dyDescent="0.25">
      <c r="A36" s="9"/>
      <c r="B36" s="9"/>
      <c r="Y36" s="58">
        <v>35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54"/>
      <c r="K37" s="9"/>
      <c r="L37" s="9"/>
      <c r="M37" s="9"/>
      <c r="N37" s="9"/>
      <c r="O37" s="9"/>
      <c r="P37" s="9"/>
      <c r="Q37" s="9"/>
      <c r="R37" s="9"/>
      <c r="S37" s="9"/>
      <c r="Y37" s="58">
        <v>37</v>
      </c>
    </row>
    <row r="38" spans="1:25" x14ac:dyDescent="0.25">
      <c r="A38" s="9"/>
      <c r="B38" s="9"/>
      <c r="C38" s="9"/>
      <c r="D38" s="9"/>
      <c r="E38" s="9"/>
      <c r="F38" s="9"/>
      <c r="G38" s="9"/>
      <c r="H38" s="56"/>
      <c r="I38" s="57"/>
      <c r="J38" s="54"/>
      <c r="K38" s="54"/>
      <c r="L38" s="54"/>
      <c r="M38" s="9"/>
      <c r="N38" s="9"/>
      <c r="O38" s="9"/>
      <c r="P38" s="9"/>
      <c r="Q38" s="9"/>
      <c r="R38" s="9"/>
      <c r="S38" s="9"/>
      <c r="Y38" s="58">
        <v>39</v>
      </c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54"/>
      <c r="K39" s="9"/>
      <c r="L39" s="9"/>
      <c r="M39" s="9"/>
      <c r="N39" s="9"/>
      <c r="O39" s="9"/>
      <c r="P39" s="9"/>
      <c r="Q39" s="9"/>
      <c r="R39" s="9"/>
      <c r="S39" s="9"/>
      <c r="Y39" s="58">
        <v>41</v>
      </c>
    </row>
    <row r="40" spans="1:25" x14ac:dyDescent="0.25">
      <c r="A40" s="9"/>
      <c r="B40" s="9"/>
      <c r="C40" s="9"/>
      <c r="D40" s="9"/>
      <c r="E40" s="9"/>
      <c r="F40" s="9"/>
      <c r="G40" s="9"/>
      <c r="H40" s="56"/>
      <c r="I40" s="57"/>
      <c r="J40" s="54"/>
      <c r="K40" s="54"/>
      <c r="L40" s="54"/>
      <c r="M40" s="9"/>
      <c r="N40" s="9"/>
      <c r="O40" s="9"/>
      <c r="P40" s="9"/>
      <c r="Q40" s="9"/>
      <c r="R40" s="9"/>
      <c r="S40" s="9"/>
      <c r="Y40" s="58">
        <v>43</v>
      </c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54"/>
      <c r="K41" s="9"/>
      <c r="L41" s="9"/>
      <c r="M41" s="9"/>
      <c r="N41" s="9"/>
      <c r="O41" s="9"/>
      <c r="P41" s="9"/>
      <c r="Q41" s="9"/>
      <c r="R41" s="9"/>
      <c r="S41" s="9"/>
      <c r="Y41" s="58">
        <v>45</v>
      </c>
    </row>
    <row r="42" spans="1:25" x14ac:dyDescent="0.25">
      <c r="A42" s="9"/>
      <c r="B42" s="9"/>
      <c r="C42" s="9"/>
      <c r="D42" s="9"/>
      <c r="E42" s="9"/>
      <c r="F42" s="9"/>
      <c r="G42" s="9"/>
      <c r="H42" s="56"/>
      <c r="I42" s="57"/>
      <c r="J42" s="54"/>
      <c r="K42" s="54"/>
      <c r="L42" s="54"/>
      <c r="M42" s="9"/>
      <c r="N42" s="9"/>
      <c r="O42" s="9"/>
      <c r="P42" s="9"/>
      <c r="Q42" s="9"/>
      <c r="R42" s="9"/>
      <c r="S42" s="9"/>
      <c r="Y42" s="58">
        <v>47</v>
      </c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Y43" s="58">
        <v>49</v>
      </c>
    </row>
    <row r="44" spans="1:25" x14ac:dyDescent="0.25">
      <c r="A44" t="str">
        <f t="shared" ref="A44:A49" si="2">MID($B$6,ROW()+Y44,2)</f>
        <v/>
      </c>
      <c r="H44" s="55"/>
      <c r="I44" s="11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58">
        <v>51</v>
      </c>
    </row>
    <row r="45" spans="1:25" x14ac:dyDescent="0.25">
      <c r="A45" t="str">
        <f t="shared" si="2"/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58">
        <v>53</v>
      </c>
    </row>
    <row r="46" spans="1:25" x14ac:dyDescent="0.25">
      <c r="A46" t="str">
        <f t="shared" si="2"/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58">
        <v>55</v>
      </c>
    </row>
    <row r="47" spans="1:25" x14ac:dyDescent="0.25">
      <c r="A47" t="str">
        <f t="shared" si="2"/>
        <v/>
      </c>
      <c r="H47" s="56"/>
      <c r="I47" s="9"/>
      <c r="J47" s="9"/>
      <c r="K47" s="9"/>
      <c r="L47" s="9"/>
      <c r="M47" s="9"/>
      <c r="N47" s="115"/>
      <c r="O47" s="9"/>
      <c r="P47" s="9"/>
      <c r="Q47" s="9"/>
      <c r="R47" s="9"/>
      <c r="S47" s="9"/>
      <c r="T47" s="9"/>
      <c r="U47" s="9"/>
      <c r="Y47" s="58">
        <v>57</v>
      </c>
    </row>
    <row r="48" spans="1:25" x14ac:dyDescent="0.25">
      <c r="A48" t="str">
        <f t="shared" si="2"/>
        <v/>
      </c>
      <c r="H48" s="9"/>
      <c r="I48" s="54"/>
      <c r="J48" s="54"/>
      <c r="K48" s="54"/>
      <c r="L48" s="9"/>
      <c r="M48" s="9"/>
      <c r="N48" s="9"/>
      <c r="O48" s="9"/>
      <c r="P48" s="9"/>
      <c r="Q48" s="9"/>
      <c r="R48" s="9"/>
      <c r="S48" s="9"/>
      <c r="T48" s="9"/>
      <c r="U48" s="9"/>
      <c r="Y48" s="58">
        <v>59</v>
      </c>
    </row>
    <row r="49" spans="1:25" x14ac:dyDescent="0.25">
      <c r="A49" t="str">
        <f t="shared" si="2"/>
        <v/>
      </c>
      <c r="H49" s="9"/>
      <c r="I49" s="54"/>
      <c r="J49" s="54"/>
      <c r="K49" s="54"/>
      <c r="L49" s="9"/>
      <c r="M49" s="9"/>
      <c r="N49" s="9"/>
      <c r="O49" s="9"/>
      <c r="P49" s="9"/>
      <c r="Q49" s="9"/>
      <c r="R49" s="9"/>
      <c r="S49" s="9"/>
      <c r="T49" s="9"/>
      <c r="U49" s="9"/>
      <c r="Y49" s="58">
        <v>61</v>
      </c>
    </row>
    <row r="50" spans="1:25" x14ac:dyDescent="0.25">
      <c r="H50" s="9"/>
      <c r="I50" s="54"/>
      <c r="J50" s="54"/>
      <c r="K50" s="54"/>
      <c r="L50" s="9"/>
      <c r="M50" s="9"/>
      <c r="N50" s="9"/>
      <c r="O50" s="9"/>
      <c r="P50" s="9"/>
      <c r="Q50" s="9"/>
      <c r="R50" s="9"/>
      <c r="S50" s="9"/>
      <c r="T50" s="9"/>
      <c r="U50" s="9"/>
      <c r="Y50" s="58">
        <v>63</v>
      </c>
    </row>
    <row r="51" spans="1:25" x14ac:dyDescent="0.25">
      <c r="H51" s="9"/>
      <c r="I51" s="54"/>
      <c r="J51" s="54"/>
      <c r="K51" s="54"/>
      <c r="L51" s="9"/>
      <c r="M51" s="9"/>
      <c r="N51" s="9"/>
      <c r="O51" s="9"/>
      <c r="P51" s="9"/>
      <c r="Q51" s="9"/>
      <c r="R51" s="9"/>
      <c r="S51" s="9"/>
      <c r="T51" s="9"/>
      <c r="U51" s="9"/>
      <c r="Y51" s="58">
        <v>65</v>
      </c>
    </row>
    <row r="52" spans="1:25" x14ac:dyDescent="0.25">
      <c r="H52" s="9"/>
      <c r="I52" s="54"/>
      <c r="J52" s="54"/>
      <c r="K52" s="54"/>
      <c r="L52" s="9"/>
      <c r="M52" s="9"/>
      <c r="N52" s="9"/>
      <c r="O52" s="9"/>
      <c r="P52" s="9"/>
      <c r="Q52" s="9"/>
      <c r="R52" s="9"/>
      <c r="S52" s="9"/>
      <c r="T52" s="9"/>
      <c r="U52" s="9"/>
      <c r="Y52" s="58">
        <v>67</v>
      </c>
    </row>
    <row r="53" spans="1:25" x14ac:dyDescent="0.25">
      <c r="H53" s="9"/>
      <c r="I53" s="54"/>
      <c r="J53" s="54"/>
      <c r="K53" s="54"/>
      <c r="L53" s="9"/>
      <c r="M53" s="9"/>
      <c r="N53" s="9"/>
      <c r="O53" s="9"/>
      <c r="P53" s="9"/>
      <c r="Q53" s="9"/>
      <c r="R53" s="9"/>
      <c r="S53" s="9"/>
      <c r="T53" s="9"/>
      <c r="U53" s="9"/>
      <c r="Y53" s="58">
        <v>69</v>
      </c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54"/>
      <c r="J54" s="54"/>
      <c r="K54" s="54"/>
      <c r="L54" s="9"/>
      <c r="M54" s="9"/>
      <c r="N54" s="9"/>
      <c r="O54" s="9"/>
      <c r="P54" s="9"/>
      <c r="Q54" s="9"/>
      <c r="R54" s="9"/>
      <c r="S54" s="9"/>
      <c r="T54" s="9"/>
      <c r="U54" s="9"/>
      <c r="Y54" s="58">
        <v>71</v>
      </c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54"/>
      <c r="J55" s="54"/>
      <c r="K55" s="54"/>
      <c r="L55" s="9"/>
      <c r="M55" s="9"/>
      <c r="N55" s="9"/>
      <c r="O55" s="9"/>
      <c r="P55" s="9"/>
      <c r="Q55" s="9"/>
      <c r="R55" s="9"/>
      <c r="S55" s="9"/>
      <c r="T55" s="9"/>
      <c r="U55" s="9"/>
      <c r="Y55" s="58">
        <v>73</v>
      </c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54"/>
      <c r="J56" s="54"/>
      <c r="K56" s="54"/>
      <c r="L56" s="9"/>
      <c r="M56" s="9"/>
      <c r="N56" s="9"/>
      <c r="O56" s="9"/>
      <c r="P56" s="9"/>
      <c r="Q56" s="9"/>
      <c r="R56" s="9"/>
      <c r="S56" s="9"/>
      <c r="T56" s="9"/>
      <c r="U56" s="9"/>
      <c r="Y56" s="58">
        <v>75</v>
      </c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Y57" s="58">
        <v>77</v>
      </c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Y58" s="58">
        <v>79</v>
      </c>
    </row>
    <row r="59" spans="1:25" x14ac:dyDescent="0.25">
      <c r="A59" s="9"/>
      <c r="B59" s="9"/>
      <c r="C59" s="9"/>
      <c r="D59" s="9"/>
      <c r="E59" s="9"/>
      <c r="F59" s="9"/>
      <c r="G59" s="9"/>
      <c r="Q59" s="9"/>
      <c r="R59" s="9"/>
      <c r="S59" s="9"/>
      <c r="Y59" s="58">
        <v>81</v>
      </c>
    </row>
    <row r="60" spans="1:25" x14ac:dyDescent="0.25">
      <c r="A60" s="9"/>
      <c r="B60" s="9"/>
      <c r="C60" s="9"/>
      <c r="D60" s="9"/>
      <c r="E60" s="9"/>
      <c r="F60" s="9"/>
      <c r="G60" s="9"/>
      <c r="H60" s="94"/>
      <c r="Q60" s="9"/>
      <c r="R60" s="9"/>
      <c r="S60" s="9"/>
      <c r="Y60" s="58">
        <v>83</v>
      </c>
    </row>
    <row r="61" spans="1:25" x14ac:dyDescent="0.25">
      <c r="A61" s="9"/>
      <c r="B61" s="9"/>
      <c r="C61" s="9"/>
      <c r="D61" s="9"/>
      <c r="E61" s="9"/>
      <c r="F61" s="9"/>
      <c r="G61" s="9"/>
      <c r="Q61" s="9"/>
      <c r="R61" s="9"/>
      <c r="S61" s="9"/>
      <c r="Y61" s="58">
        <v>85</v>
      </c>
    </row>
    <row r="62" spans="1:25" x14ac:dyDescent="0.25">
      <c r="A62" s="9"/>
      <c r="B62" s="9"/>
      <c r="C62" s="9"/>
      <c r="D62" s="9"/>
      <c r="E62" s="9"/>
      <c r="F62" s="9"/>
      <c r="G62" s="9"/>
      <c r="H62" s="56"/>
      <c r="I62" s="57"/>
      <c r="J62" s="54"/>
      <c r="K62" s="54"/>
      <c r="L62" s="9"/>
      <c r="M62" s="9"/>
      <c r="N62" s="9"/>
      <c r="O62" s="9"/>
      <c r="P62" s="9"/>
      <c r="Q62" s="9"/>
      <c r="R62" s="9"/>
      <c r="S62" s="9"/>
      <c r="Y62" s="58">
        <v>87</v>
      </c>
    </row>
    <row r="63" spans="1:2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Y63" s="58">
        <v>89</v>
      </c>
    </row>
    <row r="64" spans="1:2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Y64" s="58">
        <v>91</v>
      </c>
    </row>
    <row r="65" spans="1:2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Y65" s="58">
        <v>93</v>
      </c>
    </row>
    <row r="66" spans="1:2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Y66" s="58">
        <v>95</v>
      </c>
    </row>
    <row r="67" spans="1:25" x14ac:dyDescent="0.25">
      <c r="A67" s="9"/>
      <c r="B67" s="9"/>
      <c r="C67" s="9"/>
      <c r="D67" s="9"/>
      <c r="E67" s="9"/>
      <c r="F67" s="9"/>
      <c r="G67" s="9"/>
      <c r="H67" s="56"/>
      <c r="I67" s="57"/>
      <c r="J67" s="54"/>
      <c r="K67" s="54"/>
      <c r="L67" s="9"/>
      <c r="M67" s="9"/>
      <c r="N67" s="9"/>
      <c r="O67" s="9"/>
      <c r="P67" s="9"/>
      <c r="Q67" s="9"/>
      <c r="R67" s="9"/>
      <c r="S67" s="9"/>
      <c r="Y67" s="58">
        <v>97</v>
      </c>
    </row>
    <row r="68" spans="1:2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Y68" s="58">
        <v>99</v>
      </c>
    </row>
    <row r="69" spans="1:2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4"/>
      <c r="L69" s="9"/>
      <c r="M69" s="9"/>
      <c r="N69" s="9"/>
      <c r="O69" s="9"/>
      <c r="P69" s="9"/>
      <c r="Q69" s="9"/>
      <c r="R69" s="9"/>
      <c r="S69" s="9"/>
      <c r="Y69" s="58">
        <v>101</v>
      </c>
    </row>
    <row r="70" spans="1:2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Y70" s="58">
        <v>103</v>
      </c>
    </row>
    <row r="71" spans="1:2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Y71" s="58">
        <v>105</v>
      </c>
    </row>
    <row r="72" spans="1:2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54"/>
      <c r="L72" s="54"/>
      <c r="M72" s="9"/>
      <c r="N72" s="9"/>
      <c r="O72" s="9"/>
      <c r="P72" s="9"/>
      <c r="Q72" s="9"/>
      <c r="R72" s="9"/>
      <c r="S72" s="9"/>
      <c r="Y72" s="58">
        <v>107</v>
      </c>
    </row>
    <row r="73" spans="1:25" x14ac:dyDescent="0.25">
      <c r="Y73" s="58">
        <v>109</v>
      </c>
    </row>
    <row r="74" spans="1:25" x14ac:dyDescent="0.25">
      <c r="Y74" s="58">
        <v>111</v>
      </c>
    </row>
    <row r="75" spans="1:25" x14ac:dyDescent="0.25">
      <c r="Y75" s="58">
        <v>113</v>
      </c>
    </row>
    <row r="76" spans="1:25" x14ac:dyDescent="0.25">
      <c r="Y76" s="58">
        <v>115</v>
      </c>
    </row>
    <row r="77" spans="1:25" x14ac:dyDescent="0.25">
      <c r="Y77" s="58">
        <v>117</v>
      </c>
    </row>
    <row r="78" spans="1:25" x14ac:dyDescent="0.25">
      <c r="Y78" s="58">
        <v>119</v>
      </c>
    </row>
    <row r="79" spans="1:25" x14ac:dyDescent="0.25">
      <c r="Y79" s="58">
        <v>121</v>
      </c>
    </row>
    <row r="80" spans="1:25" x14ac:dyDescent="0.25">
      <c r="Y80" s="58">
        <v>123</v>
      </c>
    </row>
    <row r="81" spans="25:25" x14ac:dyDescent="0.25">
      <c r="Y81" s="58">
        <v>125</v>
      </c>
    </row>
    <row r="82" spans="25:25" x14ac:dyDescent="0.25">
      <c r="Y82" s="58">
        <v>127</v>
      </c>
    </row>
    <row r="83" spans="25:25" x14ac:dyDescent="0.25">
      <c r="Y83" s="58">
        <v>129</v>
      </c>
    </row>
    <row r="84" spans="25:25" x14ac:dyDescent="0.25">
      <c r="Y84" s="58">
        <v>131</v>
      </c>
    </row>
    <row r="85" spans="25:25" x14ac:dyDescent="0.25">
      <c r="Y85" s="58">
        <v>133</v>
      </c>
    </row>
    <row r="86" spans="25:25" x14ac:dyDescent="0.25">
      <c r="Y86" s="58">
        <v>135</v>
      </c>
    </row>
    <row r="87" spans="25:25" x14ac:dyDescent="0.25">
      <c r="Y87" s="58">
        <v>137</v>
      </c>
    </row>
    <row r="88" spans="25:25" x14ac:dyDescent="0.25">
      <c r="Y88" s="58">
        <v>139</v>
      </c>
    </row>
    <row r="89" spans="25:25" x14ac:dyDescent="0.25">
      <c r="Y89" s="58">
        <v>141</v>
      </c>
    </row>
    <row r="90" spans="25:25" x14ac:dyDescent="0.25">
      <c r="Y90" s="58">
        <v>143</v>
      </c>
    </row>
    <row r="91" spans="25:25" x14ac:dyDescent="0.25">
      <c r="Y91" s="58">
        <v>145</v>
      </c>
    </row>
    <row r="92" spans="25:25" x14ac:dyDescent="0.25">
      <c r="Y92" s="58">
        <v>147</v>
      </c>
    </row>
    <row r="93" spans="25:25" x14ac:dyDescent="0.25">
      <c r="Y93" s="58">
        <v>149</v>
      </c>
    </row>
    <row r="94" spans="25:25" x14ac:dyDescent="0.25">
      <c r="Y94" s="58">
        <v>151</v>
      </c>
    </row>
    <row r="95" spans="25:25" x14ac:dyDescent="0.25">
      <c r="Y95" s="58">
        <v>153</v>
      </c>
    </row>
    <row r="96" spans="25:25" x14ac:dyDescent="0.25">
      <c r="Y96" s="58">
        <v>155</v>
      </c>
    </row>
    <row r="97" spans="25:25" x14ac:dyDescent="0.25">
      <c r="Y97" s="58">
        <v>157</v>
      </c>
    </row>
    <row r="98" spans="25:25" x14ac:dyDescent="0.25">
      <c r="Y98" s="58">
        <v>159</v>
      </c>
    </row>
    <row r="99" spans="25:25" x14ac:dyDescent="0.25">
      <c r="Y99" s="58">
        <v>161</v>
      </c>
    </row>
    <row r="100" spans="25:25" x14ac:dyDescent="0.25">
      <c r="Y100" s="58">
        <v>163</v>
      </c>
    </row>
    <row r="101" spans="25:25" x14ac:dyDescent="0.25">
      <c r="Y101" s="58">
        <v>165</v>
      </c>
    </row>
    <row r="102" spans="25:25" x14ac:dyDescent="0.25">
      <c r="Y102" s="58">
        <v>167</v>
      </c>
    </row>
    <row r="103" spans="25:25" x14ac:dyDescent="0.25">
      <c r="Y103" s="58">
        <v>169</v>
      </c>
    </row>
    <row r="104" spans="25:25" x14ac:dyDescent="0.25">
      <c r="Y104" s="58">
        <v>171</v>
      </c>
    </row>
    <row r="105" spans="25:25" x14ac:dyDescent="0.25">
      <c r="Y105" s="58">
        <v>173</v>
      </c>
    </row>
    <row r="106" spans="25:25" x14ac:dyDescent="0.25">
      <c r="Y106" s="58">
        <v>175</v>
      </c>
    </row>
    <row r="107" spans="25:25" x14ac:dyDescent="0.25">
      <c r="Y107" s="58">
        <v>177</v>
      </c>
    </row>
    <row r="108" spans="25:25" x14ac:dyDescent="0.25">
      <c r="Y108" s="58">
        <v>179</v>
      </c>
    </row>
    <row r="109" spans="25:25" x14ac:dyDescent="0.25">
      <c r="Y109" s="58">
        <v>181</v>
      </c>
    </row>
    <row r="110" spans="25:25" x14ac:dyDescent="0.25">
      <c r="Y110" s="58">
        <v>183</v>
      </c>
    </row>
    <row r="111" spans="25:25" x14ac:dyDescent="0.25">
      <c r="Y111" s="58">
        <v>185</v>
      </c>
    </row>
    <row r="112" spans="25:25" x14ac:dyDescent="0.25">
      <c r="Y112" s="58">
        <v>187</v>
      </c>
    </row>
    <row r="113" spans="25:25" x14ac:dyDescent="0.25">
      <c r="Y113" s="58">
        <v>189</v>
      </c>
    </row>
    <row r="114" spans="25:25" x14ac:dyDescent="0.25">
      <c r="Y114" s="58">
        <v>191</v>
      </c>
    </row>
    <row r="115" spans="25:25" x14ac:dyDescent="0.25">
      <c r="Y115" s="58">
        <v>193</v>
      </c>
    </row>
    <row r="116" spans="25:25" x14ac:dyDescent="0.25">
      <c r="Y116" s="58">
        <v>195</v>
      </c>
    </row>
    <row r="117" spans="25:25" x14ac:dyDescent="0.25">
      <c r="Y117" s="58">
        <v>197</v>
      </c>
    </row>
    <row r="118" spans="25:25" x14ac:dyDescent="0.25">
      <c r="Y118" s="58">
        <v>199</v>
      </c>
    </row>
    <row r="119" spans="25:25" x14ac:dyDescent="0.25">
      <c r="Y119" s="58">
        <v>201</v>
      </c>
    </row>
    <row r="120" spans="25:25" x14ac:dyDescent="0.25">
      <c r="Y120" s="58">
        <v>203</v>
      </c>
    </row>
    <row r="121" spans="25:25" x14ac:dyDescent="0.25">
      <c r="Y121" s="58">
        <v>205</v>
      </c>
    </row>
  </sheetData>
  <mergeCells count="1">
    <mergeCell ref="M35:T3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7"/>
  <sheetViews>
    <sheetView workbookViewId="0">
      <selection activeCell="B6" sqref="B6"/>
    </sheetView>
  </sheetViews>
  <sheetFormatPr defaultRowHeight="15" x14ac:dyDescent="0.25"/>
  <cols>
    <col min="2" max="2" width="25.5703125" customWidth="1"/>
    <col min="3" max="3" width="19.85546875" customWidth="1"/>
    <col min="4" max="4" width="10.5703125" customWidth="1"/>
    <col min="5" max="5" width="16.7109375" customWidth="1"/>
    <col min="6" max="6" width="10.28515625" customWidth="1"/>
    <col min="7" max="7" width="17.85546875" customWidth="1"/>
    <col min="8" max="8" width="14.42578125" customWidth="1"/>
    <col min="9" max="9" width="16.42578125" customWidth="1"/>
    <col min="10" max="10" width="12.28515625" customWidth="1"/>
    <col min="11" max="11" width="12" customWidth="1"/>
    <col min="12" max="12" width="25" customWidth="1"/>
    <col min="13" max="13" width="16.28515625" customWidth="1"/>
    <col min="14" max="14" width="15.42578125" customWidth="1"/>
    <col min="16" max="16" width="40.5703125" customWidth="1"/>
    <col min="17" max="17" width="13.28515625" customWidth="1"/>
  </cols>
  <sheetData>
    <row r="1" spans="1:113" ht="21.75" thickBot="1" x14ac:dyDescent="0.4">
      <c r="B1" s="169" t="s">
        <v>149</v>
      </c>
    </row>
    <row r="2" spans="1:113" hidden="1" x14ac:dyDescent="0.25">
      <c r="B2" s="32"/>
      <c r="C2" s="32"/>
      <c r="D2" s="32"/>
    </row>
    <row r="3" spans="1:113" ht="19.5" hidden="1" thickBot="1" x14ac:dyDescent="0.35">
      <c r="B3" s="107"/>
    </row>
    <row r="4" spans="1:113" hidden="1" x14ac:dyDescent="0.25">
      <c r="B4" s="26"/>
      <c r="C4" s="26"/>
      <c r="D4" s="26"/>
      <c r="E4" s="26"/>
      <c r="F4" s="26"/>
      <c r="G4" s="26"/>
      <c r="H4" s="26"/>
      <c r="I4" s="26"/>
      <c r="J4" s="26"/>
    </row>
    <row r="5" spans="1:113" ht="15.75" hidden="1" thickBot="1" x14ac:dyDescent="0.3"/>
    <row r="6" spans="1:113" ht="19.5" thickBot="1" x14ac:dyDescent="0.35">
      <c r="B6" s="216" t="s">
        <v>227</v>
      </c>
      <c r="C6" s="165"/>
      <c r="D6" s="165"/>
      <c r="E6" s="165"/>
      <c r="F6" s="165"/>
      <c r="G6" s="165"/>
      <c r="H6" s="217"/>
    </row>
    <row r="7" spans="1:113" hidden="1" x14ac:dyDescent="0.25"/>
    <row r="8" spans="1:113" hidden="1" x14ac:dyDescent="0.25"/>
    <row r="9" spans="1:113" ht="15.75" thickBot="1" x14ac:dyDescent="0.3"/>
    <row r="10" spans="1:113" ht="15.75" thickBot="1" x14ac:dyDescent="0.3">
      <c r="A10" s="199" t="str">
        <f>MID($B$6,ROW()-9,2)</f>
        <v>68</v>
      </c>
      <c r="B10" s="199" t="s">
        <v>0</v>
      </c>
      <c r="T10" s="58" t="s">
        <v>39</v>
      </c>
      <c r="DD10" t="str">
        <f t="shared" ref="DD10:DI10" si="0">MID($B$6,COLUMN(),2)</f>
        <v/>
      </c>
      <c r="DE10" t="str">
        <f t="shared" si="0"/>
        <v/>
      </c>
      <c r="DF10" t="str">
        <f t="shared" si="0"/>
        <v/>
      </c>
      <c r="DG10" t="str">
        <f t="shared" si="0"/>
        <v/>
      </c>
      <c r="DH10" t="str">
        <f t="shared" si="0"/>
        <v/>
      </c>
      <c r="DI10" t="str">
        <f t="shared" si="0"/>
        <v/>
      </c>
    </row>
    <row r="11" spans="1:113" ht="15.75" thickBot="1" x14ac:dyDescent="0.3">
      <c r="A11" s="199" t="str">
        <f>MID($B$6,ROW()-7,2)</f>
        <v>18</v>
      </c>
      <c r="B11" s="199" t="s">
        <v>9</v>
      </c>
      <c r="T11" s="58">
        <v>-7</v>
      </c>
    </row>
    <row r="12" spans="1:113" ht="15.75" thickBot="1" x14ac:dyDescent="0.3">
      <c r="A12" s="199" t="str">
        <f>MID($B$6,ROW()-5,2)</f>
        <v>18</v>
      </c>
      <c r="B12" s="199" t="s">
        <v>9</v>
      </c>
      <c r="T12" s="58">
        <v>-5</v>
      </c>
    </row>
    <row r="13" spans="1:113" ht="15.75" thickBot="1" x14ac:dyDescent="0.3">
      <c r="A13" s="199" t="str">
        <f>MID($B$6,ROW()-3,2)</f>
        <v>68</v>
      </c>
      <c r="B13" s="199" t="s">
        <v>0</v>
      </c>
      <c r="H13" s="9"/>
      <c r="T13" s="58">
        <v>-3</v>
      </c>
    </row>
    <row r="14" spans="1:113" ht="15.75" thickBot="1" x14ac:dyDescent="0.3">
      <c r="A14" s="12" t="str">
        <f>MID($B$6,ROW()-1,2)</f>
        <v>28</v>
      </c>
      <c r="B14" s="34" t="str">
        <f>HEX2BIN(A14,8)</f>
        <v>00101000</v>
      </c>
      <c r="C14" s="35"/>
      <c r="D14" s="35"/>
      <c r="E14" s="35"/>
      <c r="F14" s="35"/>
      <c r="G14" s="14"/>
      <c r="H14" s="12" t="str">
        <f>MID(B14,1,1)</f>
        <v>0</v>
      </c>
      <c r="I14" s="49" t="s">
        <v>5</v>
      </c>
      <c r="J14" s="33"/>
      <c r="K14" s="33"/>
      <c r="L14" s="33"/>
      <c r="M14" s="33"/>
      <c r="N14" s="33"/>
      <c r="O14" s="33"/>
      <c r="P14" s="33"/>
      <c r="T14" s="58">
        <v>-1</v>
      </c>
    </row>
    <row r="15" spans="1:113" ht="15.75" thickBot="1" x14ac:dyDescent="0.3">
      <c r="A15" s="150" t="str">
        <f>MID($B$6,ROW()+T15,2)</f>
        <v>01</v>
      </c>
      <c r="B15" s="149" t="s">
        <v>11</v>
      </c>
      <c r="C15" s="468">
        <f>HEX2DEC(A15)</f>
        <v>1</v>
      </c>
      <c r="H15" s="30" t="str">
        <f>MID(B14,2,1)</f>
        <v>0</v>
      </c>
      <c r="I15" s="50" t="s">
        <v>160</v>
      </c>
      <c r="J15" s="51"/>
      <c r="K15" s="51"/>
      <c r="L15" s="51"/>
      <c r="M15" s="49"/>
      <c r="N15" s="33"/>
      <c r="O15" s="33"/>
      <c r="P15" s="33"/>
      <c r="T15" s="58">
        <v>1</v>
      </c>
    </row>
    <row r="16" spans="1:113" ht="15.75" thickBot="1" x14ac:dyDescent="0.3">
      <c r="A16" s="200" t="str">
        <f>MID($B$6,ROW()+T16,2)</f>
        <v>09</v>
      </c>
      <c r="B16" s="200" t="s">
        <v>12</v>
      </c>
      <c r="C16" s="19"/>
      <c r="D16" s="19"/>
      <c r="E16" s="19"/>
      <c r="F16" s="19"/>
      <c r="G16" s="20"/>
      <c r="H16" s="13" t="str">
        <f>MID(B14,3,1)</f>
        <v>1</v>
      </c>
      <c r="I16" s="12" t="s">
        <v>161</v>
      </c>
      <c r="J16" s="13"/>
      <c r="K16" s="13"/>
      <c r="L16" s="13"/>
      <c r="M16" s="13"/>
      <c r="N16" s="13"/>
      <c r="O16" s="13"/>
      <c r="P16" s="14"/>
      <c r="Q16" t="str">
        <f>MID($B$8,COLUMN(),3)</f>
        <v/>
      </c>
      <c r="R16" t="str">
        <f>MID($B$8,COLUMN(),3)</f>
        <v/>
      </c>
      <c r="S16" t="str">
        <f>MID($B$8,COLUMN(),3)</f>
        <v/>
      </c>
      <c r="T16" s="58">
        <v>3</v>
      </c>
    </row>
    <row r="17" spans="1:20" ht="15.75" thickBot="1" x14ac:dyDescent="0.3">
      <c r="A17" s="23" t="str">
        <f>MID($B$6,ROW()+T17,2)</f>
        <v>08</v>
      </c>
      <c r="B17" s="201" t="s">
        <v>14</v>
      </c>
      <c r="C17" s="108"/>
      <c r="D17" s="108"/>
      <c r="E17" s="108"/>
      <c r="F17" s="42"/>
      <c r="G17" s="37"/>
      <c r="H17" s="14" t="str">
        <f>MID(B14,4,1)</f>
        <v>0</v>
      </c>
      <c r="I17" s="52" t="s">
        <v>167</v>
      </c>
      <c r="J17" s="53"/>
      <c r="K17" s="53"/>
      <c r="L17" s="53"/>
      <c r="M17" s="53"/>
      <c r="N17" s="53"/>
      <c r="O17" s="53"/>
      <c r="P17" s="52"/>
      <c r="T17" s="58">
        <v>5</v>
      </c>
    </row>
    <row r="18" spans="1:20" ht="15.75" thickBot="1" x14ac:dyDescent="0.3">
      <c r="A18" s="250" t="str">
        <f t="shared" ref="A18:A30" si="1">MID($B$6,ROW()+T18,2)</f>
        <v>02</v>
      </c>
      <c r="B18" s="242" t="s">
        <v>17</v>
      </c>
      <c r="C18" s="243"/>
      <c r="D18" s="243"/>
      <c r="E18" s="244"/>
      <c r="F18" s="40"/>
      <c r="G18" s="37"/>
      <c r="H18" s="14" t="str">
        <f>MID(B14,5,4)</f>
        <v>1000</v>
      </c>
      <c r="I18" s="416">
        <f>BIN2DEC(H18)</f>
        <v>8</v>
      </c>
      <c r="J18" s="12" t="s">
        <v>162</v>
      </c>
      <c r="K18" s="13"/>
      <c r="L18" s="13"/>
      <c r="M18" s="13"/>
      <c r="N18" s="13"/>
      <c r="O18" s="13"/>
      <c r="P18" s="14"/>
      <c r="T18" s="58">
        <v>7</v>
      </c>
    </row>
    <row r="19" spans="1:20" ht="15.75" thickBot="1" x14ac:dyDescent="0.3">
      <c r="A19" s="202" t="str">
        <f t="shared" si="1"/>
        <v>01</v>
      </c>
      <c r="B19" s="211" t="s">
        <v>21</v>
      </c>
      <c r="E19" s="245"/>
      <c r="F19" s="40"/>
      <c r="G19" s="18"/>
      <c r="H19" s="415"/>
      <c r="I19" s="418">
        <f>HEX2DEC(A16)</f>
        <v>9</v>
      </c>
      <c r="J19" s="19" t="s">
        <v>163</v>
      </c>
      <c r="K19" s="19"/>
      <c r="L19" s="19"/>
      <c r="M19" s="19"/>
      <c r="N19" s="19"/>
      <c r="O19" s="19"/>
      <c r="P19" s="20"/>
      <c r="Q19" t="s">
        <v>13</v>
      </c>
      <c r="T19" s="58">
        <v>9</v>
      </c>
    </row>
    <row r="20" spans="1:20" ht="15.75" thickBot="1" x14ac:dyDescent="0.3">
      <c r="A20" s="203" t="str">
        <f t="shared" si="1"/>
        <v>A0</v>
      </c>
      <c r="B20" s="214" t="s">
        <v>22</v>
      </c>
      <c r="C20" s="208"/>
      <c r="D20" s="210"/>
      <c r="E20" s="246"/>
      <c r="F20" s="25"/>
      <c r="G20" s="24" t="str">
        <f>HEX2BIN(A17,8)</f>
        <v>00001000</v>
      </c>
      <c r="H20" s="39" t="str">
        <f>MID(G20,1,1)</f>
        <v>0</v>
      </c>
      <c r="I20" s="36" t="s">
        <v>16</v>
      </c>
      <c r="J20" s="24"/>
      <c r="K20" s="24"/>
      <c r="L20" s="24"/>
      <c r="M20" s="24"/>
      <c r="N20" s="24"/>
      <c r="O20" s="24"/>
      <c r="P20" s="25"/>
      <c r="Q20" t="s">
        <v>15</v>
      </c>
      <c r="T20" s="58">
        <v>11</v>
      </c>
    </row>
    <row r="21" spans="1:20" ht="15.75" thickBot="1" x14ac:dyDescent="0.3">
      <c r="A21" s="46" t="str">
        <f t="shared" si="1"/>
        <v>94</v>
      </c>
      <c r="B21" s="46" t="s">
        <v>23</v>
      </c>
      <c r="C21" s="5"/>
      <c r="D21" s="206"/>
      <c r="E21" s="246"/>
      <c r="H21" s="23" t="str">
        <f>MID(G20,2,7)</f>
        <v>0001000</v>
      </c>
      <c r="I21" s="417">
        <f>BIN2DEC(H21)</f>
        <v>8</v>
      </c>
      <c r="J21" s="41" t="s">
        <v>20</v>
      </c>
      <c r="K21" s="41"/>
      <c r="L21" s="41"/>
      <c r="M21" s="41"/>
      <c r="N21" s="41"/>
      <c r="O21" s="41"/>
      <c r="P21" s="42"/>
      <c r="T21" s="58">
        <v>13</v>
      </c>
    </row>
    <row r="22" spans="1:20" ht="15.75" thickBot="1" x14ac:dyDescent="0.3">
      <c r="A22" s="61" t="str">
        <f t="shared" si="1"/>
        <v>F0</v>
      </c>
      <c r="B22" s="63"/>
      <c r="C22" s="6"/>
      <c r="D22" s="213"/>
      <c r="E22" s="242"/>
      <c r="F22" s="244"/>
      <c r="G22" s="248"/>
      <c r="H22" s="250"/>
      <c r="I22" s="422">
        <f>HEX2DEC(A18)</f>
        <v>2</v>
      </c>
      <c r="J22" s="243" t="s">
        <v>164</v>
      </c>
      <c r="K22" s="243"/>
      <c r="L22" s="243"/>
      <c r="M22" s="243"/>
      <c r="N22" s="243"/>
      <c r="O22" s="243"/>
      <c r="P22" s="244"/>
      <c r="Q22" t="s">
        <v>18</v>
      </c>
      <c r="T22" s="58">
        <v>15</v>
      </c>
    </row>
    <row r="23" spans="1:20" ht="15.75" thickBot="1" x14ac:dyDescent="0.3">
      <c r="A23" s="64" t="str">
        <f t="shared" si="1"/>
        <v>00</v>
      </c>
      <c r="B23" s="65"/>
      <c r="C23" s="212"/>
      <c r="D23" s="214"/>
      <c r="E23" s="213"/>
      <c r="F23" s="206"/>
      <c r="G23" s="207">
        <f>HEX2DEC(A20)</f>
        <v>160</v>
      </c>
      <c r="H23" s="204" t="s">
        <v>22</v>
      </c>
      <c r="I23" s="204"/>
      <c r="J23" s="204"/>
      <c r="K23" s="204"/>
      <c r="L23" s="204"/>
      <c r="M23" s="204"/>
      <c r="N23" s="204"/>
      <c r="O23" s="204"/>
      <c r="P23" s="210"/>
      <c r="Q23" t="s">
        <v>26</v>
      </c>
      <c r="T23" s="58">
        <v>17</v>
      </c>
    </row>
    <row r="24" spans="1:20" ht="15.75" thickBot="1" x14ac:dyDescent="0.3">
      <c r="A24" s="172" t="str">
        <f t="shared" si="1"/>
        <v>00</v>
      </c>
      <c r="B24" s="215"/>
      <c r="C24" s="46"/>
      <c r="D24" s="4"/>
      <c r="E24" s="4"/>
      <c r="F24" s="5"/>
      <c r="G24" s="5">
        <f>HEX2DEC(A21)</f>
        <v>148</v>
      </c>
      <c r="H24" s="4" t="s">
        <v>23</v>
      </c>
      <c r="I24" s="4"/>
      <c r="J24" s="4"/>
      <c r="K24" s="4"/>
      <c r="L24" s="4"/>
      <c r="M24" s="4"/>
      <c r="N24" s="4"/>
      <c r="O24" s="4"/>
      <c r="P24" s="5"/>
      <c r="Q24" t="s">
        <v>27</v>
      </c>
      <c r="T24" s="58">
        <v>19</v>
      </c>
    </row>
    <row r="25" spans="1:20" ht="15.75" thickBot="1" x14ac:dyDescent="0.3">
      <c r="A25" s="173" t="str">
        <f t="shared" si="1"/>
        <v>02</v>
      </c>
      <c r="B25" s="174"/>
      <c r="E25" s="253" t="s">
        <v>24</v>
      </c>
      <c r="F25" s="254" t="s">
        <v>25</v>
      </c>
      <c r="G25" s="170" t="s">
        <v>28</v>
      </c>
      <c r="H25" s="251" t="s">
        <v>38</v>
      </c>
      <c r="I25" s="252" t="s">
        <v>32</v>
      </c>
      <c r="T25" s="58">
        <v>21</v>
      </c>
    </row>
    <row r="26" spans="1:20" ht="15.75" thickBot="1" x14ac:dyDescent="0.3">
      <c r="A26" s="176" t="str">
        <f t="shared" si="1"/>
        <v>10</v>
      </c>
      <c r="B26" s="177"/>
      <c r="C26" s="171" t="str">
        <f>CONCATENATE(HEX2BIN(A23,8),HEX2BIN(A22,8))</f>
        <v>0000000011110000</v>
      </c>
      <c r="D26" s="47"/>
      <c r="E26" s="116">
        <v>5</v>
      </c>
      <c r="F26" s="255">
        <v>2.4</v>
      </c>
      <c r="G26" s="95">
        <f>POWER(2,-1)*(MID(C26,2,1))+POWER(2,-2)*(MID(C26,3,1))+POWER(2,-3)*(MID(C26,4,1))+POWER(2,-4)*(MID(C26,5,1))+POWER(2,-5)*(MID(C26,6,1))+POWER(2,-6)*(MID(C26,7,1))+POWER(2,-7)*(MID(C26,8,1))+POWER(2,-8)*(MID(C26,9,1))+POWER(2,-9)*(MID(C26,10,1))+POWER(2,-10)*(MID(C26,11,1))+POWER(2,-11)*(MID(C26,12,1))+POWER(2,-12)*(MID(C26,13,1))</f>
        <v>7.32421875E-3</v>
      </c>
      <c r="H26" s="116">
        <f>IF(MID(C26,1,1)="1", G26-1, G26)</f>
        <v>7.32421875E-3</v>
      </c>
      <c r="I26" s="117">
        <f>H26*E26*F26</f>
        <v>8.7890625E-2</v>
      </c>
      <c r="T26" s="58">
        <v>23</v>
      </c>
    </row>
    <row r="27" spans="1:20" ht="15.75" thickBot="1" x14ac:dyDescent="0.3">
      <c r="A27" s="162" t="str">
        <f t="shared" si="1"/>
        <v>03</v>
      </c>
      <c r="B27" s="164"/>
      <c r="C27" s="175" t="str">
        <f>CONCATENATE(HEX2BIN(A25,8),HEX2BIN(A24,8))</f>
        <v>0000001000000000</v>
      </c>
      <c r="D27" s="47"/>
      <c r="E27" s="99">
        <v>5</v>
      </c>
      <c r="F27" s="256">
        <v>2.4</v>
      </c>
      <c r="G27" s="96">
        <f>POWER(2,-1)*(MID(C27,2,1))+POWER(2,-2)*(MID(C27,3,1))+POWER(2,-3)*(MID(C27,4,1))+POWER(2,-4)*(MID(C27,5,1))+POWER(2,-5)*(MID(C27,6,1))+POWER(2,-6)*(MID(C27,7,1))+POWER(2,-7)*(MID(C27,8,1))+POWER(2,-8)*(MID(C27,9,1))+POWER(2,-9)*(MID(C27,10,1))+POWER(2,-10)*(MID(C27,11,1))+POWER(2,-11)*(MID(C27,12,1))+POWER(2,-12)*(MID(C27,13,1))</f>
        <v>1.5625E-2</v>
      </c>
      <c r="H27" s="99">
        <f>IF(MID(C27,1,1)="1", G27-1, G27)</f>
        <v>1.5625E-2</v>
      </c>
      <c r="I27" s="101">
        <f>H27*E27*F27</f>
        <v>0.1875</v>
      </c>
      <c r="T27" s="58">
        <v>25</v>
      </c>
    </row>
    <row r="28" spans="1:20" ht="21.75" thickBot="1" x14ac:dyDescent="0.4">
      <c r="A28" s="179" t="str">
        <f t="shared" si="1"/>
        <v>00</v>
      </c>
      <c r="B28" s="180"/>
      <c r="C28" s="178" t="str">
        <f>CONCATENATE(HEX2BIN(A27,8),HEX2BIN(A26,8))</f>
        <v>0000001100010000</v>
      </c>
      <c r="D28" s="47"/>
      <c r="E28" s="99">
        <v>5</v>
      </c>
      <c r="F28" s="256">
        <v>2.4</v>
      </c>
      <c r="G28" s="96">
        <f>POWER(2,-1)*(MID(C28,2,1))+POWER(2,-2)*(MID(C28,3,1))+POWER(2,-3)*(MID(C28,4,1))+POWER(2,-4)*(MID(C28,5,1))+POWER(2,-5)*(MID(C28,6,1))+POWER(2,-6)*(MID(C28,7,1))+POWER(2,-7)*(MID(C28,8,1))+POWER(2,-8)*(MID(C28,9,1))+POWER(2,-9)*(MID(C28,10,1))+POWER(2,-10)*(MID(C28,11,1))+POWER(2,-11)*(MID(C28,12,1))+POWER(2,-12)*(MID(C28,13,1))</f>
        <v>2.392578125E-2</v>
      </c>
      <c r="H28" s="99">
        <f>IF(MID(C28,1,1)="1", G28-1, G28)</f>
        <v>2.392578125E-2</v>
      </c>
      <c r="I28" s="101">
        <f>H28*E28*F28</f>
        <v>0.287109375</v>
      </c>
      <c r="K28" s="405" t="s">
        <v>150</v>
      </c>
      <c r="T28" s="58">
        <v>27</v>
      </c>
    </row>
    <row r="29" spans="1:20" ht="15.75" thickBot="1" x14ac:dyDescent="0.3">
      <c r="A29" s="181" t="str">
        <f t="shared" si="1"/>
        <v>00</v>
      </c>
      <c r="B29" s="182"/>
      <c r="C29" s="183" t="str">
        <f>CONCATENATE(HEX2BIN(A29,8),HEX2BIN(A28,8))</f>
        <v>0000000000000000</v>
      </c>
      <c r="D29" s="47"/>
      <c r="E29" s="99">
        <v>100</v>
      </c>
      <c r="F29" s="256">
        <v>2.4</v>
      </c>
      <c r="G29" s="96">
        <f>POWER(2,-1)*(MID(C29,2,1))+POWER(2,-2)*(MID(C29,3,1))+POWER(2,-3)*(MID(C29,4,1))+POWER(2,-4)*(MID(C29,5,1))+POWER(2,-5)*(MID(C29,6,1))+POWER(2,-6)*(MID(C29,7,1))+POWER(2,-7)*(MID(C29,8,1))+POWER(2,-8)*(MID(C29,9,1))+POWER(2,-9)*(MID(C29,10,1))+POWER(2,-10)*(MID(C29,11,1))+POWER(2,-11)*(MID(C29,12,1))+POWER(2,-12)*(MID(C29,13,1))</f>
        <v>0</v>
      </c>
      <c r="H29" s="99">
        <f>IF(MID(C29,1,1)="1", G29-1, G29)</f>
        <v>0</v>
      </c>
      <c r="I29" s="101">
        <f>H29*E29*F29</f>
        <v>0</v>
      </c>
      <c r="T29" s="58">
        <v>29</v>
      </c>
    </row>
    <row r="30" spans="1:20" ht="15.75" thickBot="1" x14ac:dyDescent="0.3">
      <c r="A30" s="184" t="str">
        <f t="shared" si="1"/>
        <v>00</v>
      </c>
      <c r="B30" s="185"/>
      <c r="C30" s="188" t="str">
        <f>CONCATENATE(HEX2BIN(A31,8),HEX2BIN(A30,8))</f>
        <v>0000000000000000</v>
      </c>
      <c r="D30" s="47"/>
      <c r="E30" s="99">
        <v>100</v>
      </c>
      <c r="F30" s="256">
        <v>2.4</v>
      </c>
      <c r="G30" s="96">
        <f>POWER(2,-1)*(MID(C30,2,1))+POWER(2,-2)*(MID(C30,3,1))+POWER(2,-3)*(MID(C30,4,1))+POWER(2,-4)*(MID(C30,5,1))+POWER(2,-5)*(MID(C30,6,1))+POWER(2,-6)*(MID(C30,7,1))+POWER(2,-7)*(MID(C30,8,1))+POWER(2,-8)*(MID(C30,9,1))+POWER(2,-9)*(MID(C30,10,1))+POWER(2,-10)*(MID(C30,11,1))+POWER(2,-11)*(MID(C30,12,1))+POWER(2,-12)*(MID(C30,13,1))</f>
        <v>0</v>
      </c>
      <c r="H30" s="99">
        <f>IF(MID(C30,1,1)="1", G30-1, G30)</f>
        <v>0</v>
      </c>
      <c r="I30" s="101">
        <f>H30*E30*F30</f>
        <v>0</v>
      </c>
      <c r="T30" s="58">
        <v>31</v>
      </c>
    </row>
    <row r="31" spans="1:20" ht="15.75" thickBot="1" x14ac:dyDescent="0.3">
      <c r="A31" s="186" t="str">
        <f t="shared" ref="A31:A45" si="2">MID($B$6,ROW()+T31,2)</f>
        <v>00</v>
      </c>
      <c r="B31" s="187"/>
      <c r="E31" s="103"/>
      <c r="F31" s="32"/>
      <c r="G31" s="113"/>
      <c r="H31" s="103"/>
      <c r="I31" s="97"/>
      <c r="T31" s="58">
        <v>33</v>
      </c>
    </row>
    <row r="32" spans="1:20" ht="15.75" thickBot="1" x14ac:dyDescent="0.3">
      <c r="A32" s="189" t="str">
        <f t="shared" si="2"/>
        <v>00</v>
      </c>
      <c r="B32" s="190"/>
      <c r="C32" s="193" t="str">
        <f>CONCATENATE(HEX2BIN(A33,8),HEX2BIN(A32,8))</f>
        <v>0000000000000000</v>
      </c>
      <c r="D32" s="47"/>
      <c r="E32" s="99">
        <v>100</v>
      </c>
      <c r="F32" s="256">
        <v>2.4</v>
      </c>
      <c r="G32" s="96">
        <f>POWER(2,-1)*(MID(C32,2,1))+POWER(2,-2)*(MID(C32,3,1))+POWER(2,-3)*(MID(C32,4,1))+POWER(2,-4)*(MID(C32,5,1))+POWER(2,-5)*(MID(C32,6,1))+POWER(2,-6)*(MID(C32,7,1))+POWER(2,-7)*(MID(C32,8,1))+POWER(2,-8)*(MID(C32,9,1))+POWER(2,-9)*(MID(C32,10,1))+POWER(2,-10)*(MID(C32,11,1))+POWER(2,-11)*(MID(C32,12,1))+POWER(2,-12)*(MID(C32,13,1))</f>
        <v>0</v>
      </c>
      <c r="H32" s="99">
        <f>IF(MID(C32,1,1)="1", G32-1, G32)</f>
        <v>0</v>
      </c>
      <c r="I32" s="101">
        <f>H32*E32*F32</f>
        <v>0</v>
      </c>
      <c r="T32" s="58">
        <v>35</v>
      </c>
    </row>
    <row r="33" spans="1:20" ht="15.75" thickBot="1" x14ac:dyDescent="0.3">
      <c r="A33" s="191" t="str">
        <f t="shared" si="2"/>
        <v>00</v>
      </c>
      <c r="B33" s="192"/>
      <c r="E33" s="103"/>
      <c r="F33" s="32"/>
      <c r="G33" s="113"/>
      <c r="H33" s="103"/>
      <c r="I33" s="97"/>
      <c r="T33" s="58">
        <v>37</v>
      </c>
    </row>
    <row r="34" spans="1:20" ht="15.75" thickBot="1" x14ac:dyDescent="0.3">
      <c r="A34" s="61" t="str">
        <f t="shared" si="2"/>
        <v>00</v>
      </c>
      <c r="B34" s="60"/>
      <c r="C34" s="171" t="str">
        <f>CONCATENATE(HEX2BIN(A35,8),HEX2BIN(A34,8))</f>
        <v>0000000000000000</v>
      </c>
      <c r="D34" s="47"/>
      <c r="E34" s="99">
        <v>100</v>
      </c>
      <c r="F34" s="256">
        <v>2.4</v>
      </c>
      <c r="G34" s="96">
        <f>POWER(2,-1)*(MID(C34,2,1))+POWER(2,-2)*(MID(C34,3,1))+POWER(2,-3)*(MID(C34,4,1))+POWER(2,-4)*(MID(C34,5,1))+POWER(2,-5)*(MID(C34,6,1))+POWER(2,-6)*(MID(C34,7,1))+POWER(2,-7)*(MID(C34,8,1))+POWER(2,-8)*(MID(C34,9,1))+POWER(2,-9)*(MID(C34,10,1))+POWER(2,-10)*(MID(C34,11,1))+POWER(2,-11)*(MID(C34,12,1))+POWER(2,-12)*(MID(C34,13,1))</f>
        <v>0</v>
      </c>
      <c r="H34" s="99">
        <f>IF(MID(C34,1,1)="1", G34-1, G34)</f>
        <v>0</v>
      </c>
      <c r="I34" s="101">
        <f>H34*E34*F34</f>
        <v>0</v>
      </c>
      <c r="T34" s="58">
        <v>39</v>
      </c>
    </row>
    <row r="35" spans="1:20" ht="15.75" thickBot="1" x14ac:dyDescent="0.3">
      <c r="A35" s="64" t="str">
        <f t="shared" si="2"/>
        <v>00</v>
      </c>
      <c r="B35" s="65"/>
      <c r="E35" s="103"/>
      <c r="F35" s="32"/>
      <c r="G35" s="113"/>
      <c r="H35" s="103"/>
      <c r="I35" s="97"/>
      <c r="T35" s="58">
        <v>41</v>
      </c>
    </row>
    <row r="36" spans="1:20" ht="15.75" thickBot="1" x14ac:dyDescent="0.3">
      <c r="A36" s="194" t="str">
        <f t="shared" si="2"/>
        <v>00</v>
      </c>
      <c r="B36" s="195"/>
      <c r="C36" s="198" t="str">
        <f>CONCATENATE(HEX2BIN(A37,8),HEX2BIN(A36,8))</f>
        <v>0000000000000000</v>
      </c>
      <c r="D36" s="47"/>
      <c r="E36" s="99">
        <v>100</v>
      </c>
      <c r="F36" s="256">
        <v>2.4</v>
      </c>
      <c r="G36" s="96">
        <f>POWER(2,-1)*(MID(C36,2,1))+POWER(2,-2)*(MID(C36,3,1))+POWER(2,-3)*(MID(C36,4,1))+POWER(2,-4)*(MID(C36,5,1))+POWER(2,-5)*(MID(C36,6,1))+POWER(2,-6)*(MID(C36,7,1))+POWER(2,-7)*(MID(C36,8,1))+POWER(2,-8)*(MID(C36,9,1))+POWER(2,-9)*(MID(C36,10,1))+POWER(2,-10)*(MID(C36,11,1))+POWER(2,-11)*(MID(C36,12,1))+POWER(2,-12)*(MID(C36,13,1))</f>
        <v>0</v>
      </c>
      <c r="H36" s="99">
        <f>IF(MID(C36,1,1)="1", G36-1, G36)</f>
        <v>0</v>
      </c>
      <c r="I36" s="101">
        <f>H36*E36*F36</f>
        <v>0</v>
      </c>
      <c r="T36" s="58">
        <v>43</v>
      </c>
    </row>
    <row r="37" spans="1:20" ht="15.75" thickBot="1" x14ac:dyDescent="0.3">
      <c r="A37" s="196" t="str">
        <f t="shared" si="2"/>
        <v>00</v>
      </c>
      <c r="B37" s="197"/>
      <c r="E37" s="114"/>
      <c r="F37" s="32"/>
      <c r="G37" s="113"/>
      <c r="H37" s="103"/>
      <c r="I37" s="97"/>
      <c r="T37" s="58">
        <v>45</v>
      </c>
    </row>
    <row r="38" spans="1:20" ht="15.75" thickBot="1" x14ac:dyDescent="0.3">
      <c r="A38" s="61" t="str">
        <f t="shared" si="2"/>
        <v>76</v>
      </c>
      <c r="B38" s="60"/>
      <c r="C38" s="171" t="str">
        <f>CONCATENATE(HEX2BIN(A39,8),HEX2BIN(A38,8))</f>
        <v>0001011001110110</v>
      </c>
      <c r="D38" s="47"/>
      <c r="E38" s="100">
        <v>5</v>
      </c>
      <c r="F38" s="257">
        <v>2.4</v>
      </c>
      <c r="G38" s="98">
        <f>POWER(2,-1)*(MID(C38,2,1))+POWER(2,-2)*(MID(C38,3,1))+POWER(2,-3)*(MID(C38,4,1))+POWER(2,-4)*(MID(C38,5,1))+POWER(2,-5)*(MID(C38,6,1))+POWER(2,-6)*(MID(C38,7,1))+POWER(2,-7)*(MID(C38,8,1))+POWER(2,-8)*(MID(C38,9,1))+POWER(2,-9)*(MID(C38,10,1))+POWER(2,-10)*(MID(C38,11,1))+POWER(2,-11)*(MID(C38,12,1))+POWER(2,-12)*(MID(C38,13,1))</f>
        <v>0.17529296875</v>
      </c>
      <c r="H38" s="100">
        <f>IF(MID(C38,1,1)="1", G38-1, G38)</f>
        <v>0.17529296875</v>
      </c>
      <c r="I38" s="102">
        <f>H38*E38*F38</f>
        <v>2.103515625</v>
      </c>
      <c r="T38" s="58">
        <v>47</v>
      </c>
    </row>
    <row r="39" spans="1:20" ht="15.75" thickBot="1" x14ac:dyDescent="0.3">
      <c r="A39" s="64" t="str">
        <f t="shared" si="2"/>
        <v>16</v>
      </c>
      <c r="B39" s="65"/>
      <c r="T39" s="58">
        <v>49</v>
      </c>
    </row>
    <row r="40" spans="1:20" ht="15.75" thickBot="1" x14ac:dyDescent="0.3">
      <c r="A40" s="199" t="str">
        <f t="shared" si="2"/>
        <v/>
      </c>
      <c r="B40" s="199" t="s">
        <v>3</v>
      </c>
      <c r="C40" s="104">
        <v>1111111111111010</v>
      </c>
      <c r="D40" s="105" t="s">
        <v>40</v>
      </c>
      <c r="T40" s="58">
        <v>51</v>
      </c>
    </row>
    <row r="41" spans="1:20" ht="15.75" thickBot="1" x14ac:dyDescent="0.3">
      <c r="A41" s="199" t="str">
        <f t="shared" si="2"/>
        <v/>
      </c>
      <c r="B41" s="199" t="s">
        <v>4</v>
      </c>
      <c r="T41" s="58">
        <v>53</v>
      </c>
    </row>
    <row r="42" spans="1:20" ht="15.75" thickBot="1" x14ac:dyDescent="0.3">
      <c r="A42" t="str">
        <f t="shared" si="2"/>
        <v/>
      </c>
      <c r="T42" s="58">
        <v>55</v>
      </c>
    </row>
    <row r="43" spans="1:20" ht="15.75" thickBot="1" x14ac:dyDescent="0.3">
      <c r="A43" t="str">
        <f t="shared" si="2"/>
        <v/>
      </c>
      <c r="C43" s="78" t="s">
        <v>30</v>
      </c>
      <c r="D43" s="79" t="s">
        <v>37</v>
      </c>
      <c r="E43" s="79" t="s">
        <v>29</v>
      </c>
      <c r="F43" s="79"/>
      <c r="G43" s="79" t="s">
        <v>36</v>
      </c>
      <c r="H43" s="80" t="s">
        <v>24</v>
      </c>
      <c r="I43" s="81" t="s">
        <v>25</v>
      </c>
      <c r="J43" s="79"/>
      <c r="K43" s="218" t="s">
        <v>31</v>
      </c>
      <c r="T43" s="58">
        <v>57</v>
      </c>
    </row>
    <row r="44" spans="1:20" x14ac:dyDescent="0.25">
      <c r="A44" t="str">
        <f t="shared" si="2"/>
        <v/>
      </c>
      <c r="C44" s="68" t="str">
        <f>CONCATENATE("0",MID(C26,2,15))</f>
        <v>0000000011110000</v>
      </c>
      <c r="D44" s="91" t="str">
        <f>CONCATENATE(BIN2HEX(MID(C44,1,8),2),BIN2HEX(MID(C44,9,8),2))</f>
        <v>00F0</v>
      </c>
      <c r="E44" s="91">
        <f>HEX2DEC(D44)/8/4096</f>
        <v>7.32421875E-3</v>
      </c>
      <c r="F44" s="69"/>
      <c r="G44" s="82">
        <f>IF(MID(C26,1,1)="1", E44-1, E44)</f>
        <v>7.32421875E-3</v>
      </c>
      <c r="H44" s="85" t="s">
        <v>33</v>
      </c>
      <c r="I44" s="86" t="s">
        <v>34</v>
      </c>
      <c r="J44" s="66"/>
      <c r="K44" s="67">
        <f>G44*F26*E26</f>
        <v>8.7890625E-2</v>
      </c>
      <c r="T44" s="58">
        <v>59</v>
      </c>
    </row>
    <row r="45" spans="1:20" x14ac:dyDescent="0.25">
      <c r="A45" t="str">
        <f t="shared" si="2"/>
        <v/>
      </c>
      <c r="C45" s="70" t="str">
        <f>CONCATENATE("0",MID(C27,2,15))</f>
        <v>0000001000000000</v>
      </c>
      <c r="D45" s="92" t="str">
        <f>CONCATENATE(BIN2HEX(MID(C45,1,8),2),BIN2HEX(MID(C45,9,8),2))</f>
        <v>0200</v>
      </c>
      <c r="E45" s="92">
        <f t="shared" ref="E45:E52" si="3">HEX2DEC(D45)/8/4096</f>
        <v>1.5625E-2</v>
      </c>
      <c r="F45" s="71"/>
      <c r="G45" s="89">
        <f>IF(MID(C27,1,1)="1", E45-1, E45)</f>
        <v>1.5625E-2</v>
      </c>
      <c r="H45" s="83" t="s">
        <v>35</v>
      </c>
      <c r="I45" s="84"/>
      <c r="J45" s="72"/>
      <c r="K45" s="73">
        <f>G45*F27*E27</f>
        <v>0.1875</v>
      </c>
      <c r="T45" s="58">
        <v>61</v>
      </c>
    </row>
    <row r="46" spans="1:20" x14ac:dyDescent="0.25">
      <c r="C46" s="70" t="str">
        <f>CONCATENATE("0",MID(C28,2,15))</f>
        <v>0000001100010000</v>
      </c>
      <c r="D46" s="92" t="str">
        <f t="shared" ref="D46:D52" si="4">CONCATENATE(BIN2HEX(MID(C46,1,8),2),BIN2HEX(MID(C46,9,8),2))</f>
        <v>0310</v>
      </c>
      <c r="E46" s="92">
        <f t="shared" si="3"/>
        <v>2.392578125E-2</v>
      </c>
      <c r="F46" s="71"/>
      <c r="G46" s="89">
        <f>IF(MID(C28,1,1)="1", E46-1, E46)</f>
        <v>2.392578125E-2</v>
      </c>
      <c r="H46" s="83"/>
      <c r="I46" s="84"/>
      <c r="J46" s="72"/>
      <c r="K46" s="73">
        <f>G46*F28*E28</f>
        <v>0.287109375</v>
      </c>
      <c r="T46" s="58">
        <v>63</v>
      </c>
    </row>
    <row r="47" spans="1:20" x14ac:dyDescent="0.25">
      <c r="C47" s="70" t="str">
        <f>CONCATENATE("0",MID(C29,2,15))</f>
        <v>0000000000000000</v>
      </c>
      <c r="D47" s="92" t="str">
        <f t="shared" si="4"/>
        <v>0000</v>
      </c>
      <c r="E47" s="92">
        <f t="shared" si="3"/>
        <v>0</v>
      </c>
      <c r="F47" s="71"/>
      <c r="G47" s="89">
        <f>IF(MID(C29,1,1)="1", E47-1, E47)</f>
        <v>0</v>
      </c>
      <c r="H47" s="83"/>
      <c r="I47" s="84"/>
      <c r="J47" s="72"/>
      <c r="K47" s="73">
        <f>G47*F29*E29</f>
        <v>0</v>
      </c>
      <c r="T47" s="58">
        <v>65</v>
      </c>
    </row>
    <row r="48" spans="1:20" x14ac:dyDescent="0.25">
      <c r="C48" s="70" t="str">
        <f>CONCATENATE("0",MID(C30,2,15))</f>
        <v>0000000000000000</v>
      </c>
      <c r="D48" s="92" t="str">
        <f t="shared" si="4"/>
        <v>0000</v>
      </c>
      <c r="E48" s="92">
        <f t="shared" si="3"/>
        <v>0</v>
      </c>
      <c r="F48" s="71"/>
      <c r="G48" s="89">
        <f>IF(MID(C30,1,1)="1", E48-1, E48)</f>
        <v>0</v>
      </c>
      <c r="H48" s="83"/>
      <c r="I48" s="84"/>
      <c r="J48" s="72"/>
      <c r="K48" s="73">
        <f>G48*F30*E30</f>
        <v>0</v>
      </c>
      <c r="T48" s="58">
        <v>67</v>
      </c>
    </row>
    <row r="49" spans="1:20" x14ac:dyDescent="0.25">
      <c r="C49" s="70" t="str">
        <f>CONCATENATE("0",MID(C32,2,15))</f>
        <v>0000000000000000</v>
      </c>
      <c r="D49" s="92" t="str">
        <f t="shared" si="4"/>
        <v>0000</v>
      </c>
      <c r="E49" s="92">
        <f t="shared" si="3"/>
        <v>0</v>
      </c>
      <c r="F49" s="71"/>
      <c r="G49" s="89">
        <f>IF(MID(C32,1,1)="1", E49-1, E49)</f>
        <v>0</v>
      </c>
      <c r="H49" s="83"/>
      <c r="I49" s="84"/>
      <c r="J49" s="72"/>
      <c r="K49" s="73">
        <f>G49*F32*E32</f>
        <v>0</v>
      </c>
      <c r="T49" s="58">
        <v>69</v>
      </c>
    </row>
    <row r="50" spans="1:20" x14ac:dyDescent="0.25">
      <c r="A50" s="9"/>
      <c r="B50" s="9"/>
      <c r="C50" s="70" t="str">
        <f>CONCATENATE("0",MID(C34,2,15))</f>
        <v>0000000000000000</v>
      </c>
      <c r="D50" s="92" t="str">
        <f t="shared" si="4"/>
        <v>0000</v>
      </c>
      <c r="E50" s="92">
        <f t="shared" si="3"/>
        <v>0</v>
      </c>
      <c r="F50" s="71"/>
      <c r="G50" s="89">
        <f>IF(MID(C34,1,1)="1", E50-1, E50)</f>
        <v>0</v>
      </c>
      <c r="H50" s="83"/>
      <c r="I50" s="84"/>
      <c r="J50" s="72"/>
      <c r="K50" s="73">
        <f>G50*F34*E34</f>
        <v>0</v>
      </c>
      <c r="L50" s="9"/>
      <c r="T50" s="58">
        <v>71</v>
      </c>
    </row>
    <row r="51" spans="1:20" x14ac:dyDescent="0.25">
      <c r="A51" s="9"/>
      <c r="B51" s="9"/>
      <c r="C51" s="70" t="str">
        <f>CONCATENATE("0",MID(C36,2,15))</f>
        <v>0000000000000000</v>
      </c>
      <c r="D51" s="92" t="str">
        <f t="shared" si="4"/>
        <v>0000</v>
      </c>
      <c r="E51" s="92">
        <f t="shared" si="3"/>
        <v>0</v>
      </c>
      <c r="F51" s="71"/>
      <c r="G51" s="89">
        <f>IF(MID(C36,1,1)="1", E51-1, E51)</f>
        <v>0</v>
      </c>
      <c r="H51" s="83"/>
      <c r="I51" s="84"/>
      <c r="J51" s="72"/>
      <c r="K51" s="73">
        <f>G51*F36*E36</f>
        <v>0</v>
      </c>
      <c r="L51" s="9"/>
      <c r="T51" s="58">
        <v>73</v>
      </c>
    </row>
    <row r="52" spans="1:20" ht="15.75" thickBot="1" x14ac:dyDescent="0.3">
      <c r="A52" s="9"/>
      <c r="B52" s="9"/>
      <c r="C52" s="74" t="str">
        <f>CONCATENATE("0",MID(C38,2,15))</f>
        <v>0001011001110110</v>
      </c>
      <c r="D52" s="93" t="str">
        <f t="shared" si="4"/>
        <v>1676</v>
      </c>
      <c r="E52" s="93">
        <f t="shared" si="3"/>
        <v>0.17547607421875</v>
      </c>
      <c r="F52" s="75"/>
      <c r="G52" s="90">
        <f>IF(MID(C38,1,1)="1", E52-1, E52)</f>
        <v>0.17547607421875</v>
      </c>
      <c r="H52" s="87"/>
      <c r="I52" s="88"/>
      <c r="J52" s="76"/>
      <c r="K52" s="77">
        <f>G52*F38*E38</f>
        <v>2.105712890625</v>
      </c>
      <c r="L52" s="9"/>
      <c r="T52" s="58">
        <v>75</v>
      </c>
    </row>
    <row r="53" spans="1:20" x14ac:dyDescent="0.25">
      <c r="A53" s="9"/>
      <c r="B53" s="9"/>
      <c r="L53" s="9"/>
      <c r="T53" s="58">
        <v>77</v>
      </c>
    </row>
    <row r="54" spans="1:20" x14ac:dyDescent="0.25">
      <c r="A54" s="9"/>
      <c r="B54" s="9"/>
      <c r="L54" s="9"/>
      <c r="T54" s="58">
        <v>79</v>
      </c>
    </row>
    <row r="55" spans="1:20" x14ac:dyDescent="0.25">
      <c r="A55" s="9"/>
      <c r="B55" s="9"/>
      <c r="L55" s="9"/>
      <c r="T55" s="58">
        <v>81</v>
      </c>
    </row>
    <row r="56" spans="1:20" x14ac:dyDescent="0.25">
      <c r="A56" s="9"/>
      <c r="B56" s="9"/>
      <c r="C56" s="94"/>
      <c r="L56" s="9"/>
      <c r="T56" s="58">
        <v>83</v>
      </c>
    </row>
    <row r="57" spans="1:20" x14ac:dyDescent="0.25">
      <c r="A57" s="9"/>
      <c r="B57" s="9"/>
      <c r="L57" s="9"/>
      <c r="M57" s="9"/>
      <c r="N57" s="9"/>
      <c r="T57" s="58">
        <v>85</v>
      </c>
    </row>
    <row r="58" spans="1:20" x14ac:dyDescent="0.25">
      <c r="A58" s="9"/>
      <c r="B58" s="9"/>
      <c r="C58" s="56"/>
      <c r="D58" s="57"/>
      <c r="E58" s="54"/>
      <c r="F58" s="54"/>
      <c r="G58" s="9"/>
      <c r="H58" s="9"/>
      <c r="I58" s="9"/>
      <c r="J58" s="9"/>
      <c r="K58" s="9"/>
      <c r="L58" s="9"/>
      <c r="M58" s="9"/>
      <c r="N58" s="9"/>
      <c r="T58" s="58">
        <v>87</v>
      </c>
    </row>
    <row r="59" spans="1:2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T59" s="58">
        <v>89</v>
      </c>
    </row>
    <row r="60" spans="1:20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T60" s="58">
        <v>91</v>
      </c>
    </row>
    <row r="61" spans="1:20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T61" s="58">
        <v>93</v>
      </c>
    </row>
    <row r="62" spans="1:20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T62" s="58">
        <v>95</v>
      </c>
    </row>
    <row r="63" spans="1:20" x14ac:dyDescent="0.25">
      <c r="A63" s="9"/>
      <c r="B63" s="9"/>
      <c r="C63" s="56"/>
      <c r="D63" s="57"/>
      <c r="E63" s="54"/>
      <c r="F63" s="54"/>
      <c r="G63" s="9"/>
      <c r="H63" s="9"/>
      <c r="I63" s="9"/>
      <c r="J63" s="9"/>
      <c r="K63" s="9"/>
      <c r="L63" s="9"/>
      <c r="M63" s="9"/>
      <c r="N63" s="9"/>
      <c r="T63" s="58">
        <v>97</v>
      </c>
    </row>
    <row r="64" spans="1:20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T64" s="58">
        <v>99</v>
      </c>
    </row>
    <row r="65" spans="1:20" x14ac:dyDescent="0.25">
      <c r="A65" s="9"/>
      <c r="B65" s="9"/>
      <c r="C65" s="9"/>
      <c r="D65" s="9"/>
      <c r="E65" s="9"/>
      <c r="F65" s="54"/>
      <c r="G65" s="9"/>
      <c r="H65" s="9"/>
      <c r="I65" s="9"/>
      <c r="J65" s="9"/>
      <c r="K65" s="9"/>
      <c r="L65" s="9"/>
      <c r="M65" s="9"/>
      <c r="N65" s="9"/>
      <c r="T65" s="58">
        <v>101</v>
      </c>
    </row>
    <row r="66" spans="1:20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T66" s="58">
        <v>103</v>
      </c>
    </row>
    <row r="67" spans="1:20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T67" s="58">
        <v>105</v>
      </c>
    </row>
    <row r="68" spans="1:20" x14ac:dyDescent="0.25">
      <c r="A68" s="9"/>
      <c r="B68" s="9"/>
      <c r="C68" s="9"/>
      <c r="D68" s="9"/>
      <c r="E68" s="9"/>
      <c r="F68" s="54"/>
      <c r="G68" s="54"/>
      <c r="H68" s="9"/>
      <c r="I68" s="9"/>
      <c r="J68" s="9"/>
      <c r="K68" s="9"/>
      <c r="L68" s="9"/>
      <c r="M68" s="9"/>
      <c r="N68" s="9"/>
      <c r="T68" s="58">
        <v>107</v>
      </c>
    </row>
    <row r="69" spans="1:20" x14ac:dyDescent="0.25">
      <c r="T69" s="58">
        <v>109</v>
      </c>
    </row>
    <row r="70" spans="1:20" x14ac:dyDescent="0.25">
      <c r="T70" s="58">
        <v>111</v>
      </c>
    </row>
    <row r="71" spans="1:20" x14ac:dyDescent="0.25">
      <c r="T71" s="58">
        <v>113</v>
      </c>
    </row>
    <row r="72" spans="1:20" x14ac:dyDescent="0.25">
      <c r="T72" s="58">
        <v>115</v>
      </c>
    </row>
    <row r="73" spans="1:20" x14ac:dyDescent="0.25">
      <c r="T73" s="58">
        <v>117</v>
      </c>
    </row>
    <row r="74" spans="1:20" x14ac:dyDescent="0.25">
      <c r="T74" s="58">
        <v>119</v>
      </c>
    </row>
    <row r="75" spans="1:20" x14ac:dyDescent="0.25">
      <c r="T75" s="58">
        <v>121</v>
      </c>
    </row>
    <row r="76" spans="1:20" x14ac:dyDescent="0.25">
      <c r="T76" s="58">
        <v>123</v>
      </c>
    </row>
    <row r="77" spans="1:20" x14ac:dyDescent="0.25">
      <c r="T77" s="58">
        <v>125</v>
      </c>
    </row>
    <row r="78" spans="1:20" x14ac:dyDescent="0.25">
      <c r="T78" s="58">
        <v>127</v>
      </c>
    </row>
    <row r="79" spans="1:20" x14ac:dyDescent="0.25">
      <c r="T79" s="58">
        <v>129</v>
      </c>
    </row>
    <row r="80" spans="1:20" x14ac:dyDescent="0.25">
      <c r="T80" s="58">
        <v>131</v>
      </c>
    </row>
    <row r="81" spans="20:20" x14ac:dyDescent="0.25">
      <c r="T81" s="58">
        <v>133</v>
      </c>
    </row>
    <row r="82" spans="20:20" x14ac:dyDescent="0.25">
      <c r="T82" s="58">
        <v>135</v>
      </c>
    </row>
    <row r="83" spans="20:20" x14ac:dyDescent="0.25">
      <c r="T83" s="58">
        <v>137</v>
      </c>
    </row>
    <row r="84" spans="20:20" x14ac:dyDescent="0.25">
      <c r="T84" s="58">
        <v>139</v>
      </c>
    </row>
    <row r="85" spans="20:20" x14ac:dyDescent="0.25">
      <c r="T85" s="58">
        <v>141</v>
      </c>
    </row>
    <row r="86" spans="20:20" x14ac:dyDescent="0.25">
      <c r="T86" s="58">
        <v>143</v>
      </c>
    </row>
    <row r="87" spans="20:20" x14ac:dyDescent="0.25">
      <c r="T87" s="58">
        <v>145</v>
      </c>
    </row>
    <row r="88" spans="20:20" x14ac:dyDescent="0.25">
      <c r="T88" s="58">
        <v>147</v>
      </c>
    </row>
    <row r="89" spans="20:20" x14ac:dyDescent="0.25">
      <c r="T89" s="58">
        <v>149</v>
      </c>
    </row>
    <row r="90" spans="20:20" x14ac:dyDescent="0.25">
      <c r="T90" s="58">
        <v>151</v>
      </c>
    </row>
    <row r="91" spans="20:20" x14ac:dyDescent="0.25">
      <c r="T91" s="58">
        <v>153</v>
      </c>
    </row>
    <row r="92" spans="20:20" x14ac:dyDescent="0.25">
      <c r="T92" s="58">
        <v>155</v>
      </c>
    </row>
    <row r="93" spans="20:20" x14ac:dyDescent="0.25">
      <c r="T93" s="58">
        <v>157</v>
      </c>
    </row>
    <row r="94" spans="20:20" x14ac:dyDescent="0.25">
      <c r="T94" s="58">
        <v>159</v>
      </c>
    </row>
    <row r="95" spans="20:20" x14ac:dyDescent="0.25">
      <c r="T95" s="58">
        <v>161</v>
      </c>
    </row>
    <row r="96" spans="20:20" x14ac:dyDescent="0.25">
      <c r="T96" s="58">
        <v>163</v>
      </c>
    </row>
    <row r="97" spans="20:20" x14ac:dyDescent="0.25">
      <c r="T97" s="58">
        <v>165</v>
      </c>
    </row>
    <row r="98" spans="20:20" x14ac:dyDescent="0.25">
      <c r="T98" s="58">
        <v>167</v>
      </c>
    </row>
    <row r="99" spans="20:20" x14ac:dyDescent="0.25">
      <c r="T99" s="58">
        <v>169</v>
      </c>
    </row>
    <row r="100" spans="20:20" x14ac:dyDescent="0.25">
      <c r="T100" s="58">
        <v>171</v>
      </c>
    </row>
    <row r="101" spans="20:20" x14ac:dyDescent="0.25">
      <c r="T101" s="58">
        <v>173</v>
      </c>
    </row>
    <row r="102" spans="20:20" x14ac:dyDescent="0.25">
      <c r="T102" s="58">
        <v>175</v>
      </c>
    </row>
    <row r="103" spans="20:20" x14ac:dyDescent="0.25">
      <c r="T103" s="58">
        <v>177</v>
      </c>
    </row>
    <row r="104" spans="20:20" x14ac:dyDescent="0.25">
      <c r="T104" s="58">
        <v>179</v>
      </c>
    </row>
    <row r="105" spans="20:20" x14ac:dyDescent="0.25">
      <c r="T105" s="58">
        <v>181</v>
      </c>
    </row>
    <row r="106" spans="20:20" x14ac:dyDescent="0.25">
      <c r="T106" s="58">
        <v>183</v>
      </c>
    </row>
    <row r="107" spans="20:20" x14ac:dyDescent="0.25">
      <c r="T107" s="58">
        <v>185</v>
      </c>
    </row>
    <row r="108" spans="20:20" x14ac:dyDescent="0.25">
      <c r="T108" s="58">
        <v>187</v>
      </c>
    </row>
    <row r="109" spans="20:20" x14ac:dyDescent="0.25">
      <c r="T109" s="58">
        <v>189</v>
      </c>
    </row>
    <row r="110" spans="20:20" x14ac:dyDescent="0.25">
      <c r="T110" s="58">
        <v>191</v>
      </c>
    </row>
    <row r="111" spans="20:20" x14ac:dyDescent="0.25">
      <c r="T111" s="58">
        <v>193</v>
      </c>
    </row>
    <row r="112" spans="20:20" x14ac:dyDescent="0.25">
      <c r="T112" s="58">
        <v>195</v>
      </c>
    </row>
    <row r="113" spans="20:20" x14ac:dyDescent="0.25">
      <c r="T113" s="58">
        <v>197</v>
      </c>
    </row>
    <row r="114" spans="20:20" x14ac:dyDescent="0.25">
      <c r="T114" s="58">
        <v>199</v>
      </c>
    </row>
    <row r="115" spans="20:20" x14ac:dyDescent="0.25">
      <c r="T115" s="58">
        <v>201</v>
      </c>
    </row>
    <row r="116" spans="20:20" x14ac:dyDescent="0.25">
      <c r="T116" s="58">
        <v>203</v>
      </c>
    </row>
    <row r="117" spans="20:20" x14ac:dyDescent="0.25">
      <c r="T117" s="58">
        <v>205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1"/>
  <sheetViews>
    <sheetView workbookViewId="0">
      <selection activeCell="K10" sqref="K10"/>
    </sheetView>
  </sheetViews>
  <sheetFormatPr defaultRowHeight="15" x14ac:dyDescent="0.25"/>
  <cols>
    <col min="2" max="2" width="38.7109375" customWidth="1"/>
    <col min="3" max="10" width="5.7109375" customWidth="1"/>
    <col min="11" max="11" width="20.28515625" customWidth="1"/>
    <col min="12" max="12" width="21.5703125" customWidth="1"/>
    <col min="16" max="16" width="12" customWidth="1"/>
    <col min="18" max="18" width="16.28515625" customWidth="1"/>
    <col min="19" max="19" width="15.42578125" customWidth="1"/>
    <col min="20" max="20" width="5.7109375" customWidth="1"/>
    <col min="21" max="21" width="74.42578125" customWidth="1"/>
  </cols>
  <sheetData>
    <row r="1" spans="1:118" ht="21.75" thickBot="1" x14ac:dyDescent="0.4">
      <c r="B1" s="169" t="s">
        <v>212</v>
      </c>
      <c r="C1" s="106"/>
      <c r="D1" s="106"/>
      <c r="E1" s="106"/>
      <c r="F1" s="106"/>
      <c r="G1" s="106"/>
    </row>
    <row r="2" spans="1:118" ht="15.75" hidden="1" thickBot="1" x14ac:dyDescent="0.3">
      <c r="B2" s="32"/>
      <c r="C2" s="32"/>
      <c r="D2" s="32"/>
      <c r="E2" s="32"/>
      <c r="F2" s="32"/>
      <c r="G2" s="32"/>
      <c r="H2" s="32"/>
      <c r="I2" s="32"/>
    </row>
    <row r="3" spans="1:118" ht="19.5" hidden="1" thickBot="1" x14ac:dyDescent="0.35">
      <c r="B3" s="107"/>
      <c r="C3" s="107"/>
      <c r="D3" s="107"/>
      <c r="E3" s="107"/>
      <c r="F3" s="107"/>
      <c r="G3" s="107"/>
    </row>
    <row r="4" spans="1:118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18" ht="15.75" hidden="1" thickBot="1" x14ac:dyDescent="0.3"/>
    <row r="6" spans="1:118" ht="21.75" thickBot="1" x14ac:dyDescent="0.4">
      <c r="B6" s="428" t="s">
        <v>222</v>
      </c>
      <c r="C6" s="429"/>
      <c r="D6" s="429"/>
      <c r="E6" s="429"/>
      <c r="F6" s="429"/>
      <c r="G6" s="429"/>
      <c r="H6" s="430"/>
      <c r="I6" s="121"/>
      <c r="J6" s="122"/>
      <c r="K6" s="122"/>
    </row>
    <row r="7" spans="1:118" hidden="1" x14ac:dyDescent="0.25"/>
    <row r="8" spans="1:118" hidden="1" x14ac:dyDescent="0.25"/>
    <row r="9" spans="1:118" ht="15.75" thickBot="1" x14ac:dyDescent="0.3"/>
    <row r="10" spans="1:118" ht="15.75" thickBot="1" x14ac:dyDescent="0.3">
      <c r="A10" s="199" t="str">
        <f>MID($B$6,ROW()-9,2)</f>
        <v>68</v>
      </c>
      <c r="B10" s="199" t="s">
        <v>0</v>
      </c>
      <c r="Y10" s="58" t="s">
        <v>39</v>
      </c>
      <c r="DI10" t="str">
        <f t="shared" ref="DI10:DN10" si="0">MID($B$6,COLUMN(),2)</f>
        <v/>
      </c>
      <c r="DJ10" t="str">
        <f t="shared" si="0"/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</row>
    <row r="11" spans="1:118" ht="15.75" thickBot="1" x14ac:dyDescent="0.3">
      <c r="A11" s="199" t="str">
        <f>MID($B$6,ROW()-7,2)</f>
        <v>15</v>
      </c>
      <c r="B11" s="199" t="s">
        <v>9</v>
      </c>
      <c r="Y11" s="58">
        <v>-7</v>
      </c>
    </row>
    <row r="12" spans="1:118" ht="15.75" thickBot="1" x14ac:dyDescent="0.3">
      <c r="A12" s="199" t="str">
        <f>MID($B$6,ROW()-5,2)</f>
        <v>15</v>
      </c>
      <c r="B12" s="199" t="s">
        <v>9</v>
      </c>
      <c r="Y12" s="58">
        <v>-5</v>
      </c>
    </row>
    <row r="13" spans="1:118" ht="15.75" thickBot="1" x14ac:dyDescent="0.3">
      <c r="A13" s="199" t="str">
        <f>MID($B$6,ROW()-3,2)</f>
        <v>68</v>
      </c>
      <c r="B13" s="199" t="s">
        <v>0</v>
      </c>
      <c r="M13" s="9"/>
      <c r="Y13" s="58">
        <v>-3</v>
      </c>
    </row>
    <row r="14" spans="1:118" ht="15.75" thickBot="1" x14ac:dyDescent="0.3">
      <c r="A14" s="12" t="str">
        <f>MID($B$6,ROW()-1,2)</f>
        <v>28</v>
      </c>
      <c r="B14" s="34" t="str">
        <f>HEX2BIN(A14,8)</f>
        <v>00101000</v>
      </c>
      <c r="C14" s="35"/>
      <c r="D14" s="35"/>
      <c r="E14" s="35"/>
      <c r="F14" s="35"/>
      <c r="G14" s="35"/>
      <c r="H14" s="35"/>
      <c r="I14" s="35"/>
      <c r="J14" s="35"/>
      <c r="K14" s="35"/>
      <c r="L14" s="14"/>
      <c r="M14" s="12" t="str">
        <f>MID(B14,1,1)</f>
        <v>0</v>
      </c>
      <c r="N14" s="49" t="s">
        <v>5</v>
      </c>
      <c r="O14" s="33"/>
      <c r="P14" s="33"/>
      <c r="Q14" s="33"/>
      <c r="R14" s="33"/>
      <c r="S14" s="33"/>
      <c r="T14" s="33"/>
      <c r="U14" s="33"/>
      <c r="Y14" s="58">
        <v>-1</v>
      </c>
    </row>
    <row r="15" spans="1:118" ht="15.75" thickBot="1" x14ac:dyDescent="0.3">
      <c r="A15" s="241" t="str">
        <f t="shared" ref="A15:A36" si="1">MID($B$6,ROW()+Y15,2)</f>
        <v>13</v>
      </c>
      <c r="B15" s="241" t="s">
        <v>11</v>
      </c>
      <c r="M15" s="30" t="str">
        <f>MID(B14,2,1)</f>
        <v>0</v>
      </c>
      <c r="N15" s="270" t="s">
        <v>169</v>
      </c>
      <c r="O15" s="13"/>
      <c r="P15" s="13"/>
      <c r="Q15" s="13"/>
      <c r="R15" s="14"/>
      <c r="S15" s="13"/>
      <c r="T15" s="13"/>
      <c r="U15" s="14"/>
      <c r="Y15" s="58">
        <v>1</v>
      </c>
    </row>
    <row r="16" spans="1:118" ht="15.75" thickBot="1" x14ac:dyDescent="0.3">
      <c r="A16" s="18" t="str">
        <f t="shared" si="1"/>
        <v>05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5"/>
      <c r="L16" s="20"/>
      <c r="M16" s="13" t="str">
        <f>MID(B14,3,1)</f>
        <v>1</v>
      </c>
      <c r="N16" s="12" t="s">
        <v>170</v>
      </c>
      <c r="O16" s="13"/>
      <c r="P16" s="13"/>
      <c r="Q16" s="13"/>
      <c r="R16" s="13"/>
      <c r="S16" s="13"/>
      <c r="T16" s="13"/>
      <c r="U16" s="14"/>
      <c r="V16" t="str">
        <f>MID($B$8,COLUMN(),3)</f>
        <v/>
      </c>
      <c r="W16" t="str">
        <f>MID($B$8,COLUMN(),3)</f>
        <v/>
      </c>
      <c r="X16" t="str">
        <f>MID($B$8,COLUMN(),3)</f>
        <v/>
      </c>
      <c r="Y16" s="58">
        <v>3</v>
      </c>
    </row>
    <row r="17" spans="1:25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5"/>
      <c r="L17" s="37"/>
      <c r="M17" s="14" t="str">
        <f>MID(B14,4,1)</f>
        <v>0</v>
      </c>
      <c r="N17" s="52" t="s">
        <v>171</v>
      </c>
      <c r="O17" s="53"/>
      <c r="P17" s="53"/>
      <c r="Q17" s="53"/>
      <c r="R17" s="53"/>
      <c r="S17" s="53"/>
      <c r="T17" s="53"/>
      <c r="U17" s="52"/>
      <c r="Y17" s="58">
        <v>5</v>
      </c>
    </row>
    <row r="18" spans="1:25" ht="15.75" thickBot="1" x14ac:dyDescent="0.3">
      <c r="A18" s="242" t="str">
        <f t="shared" si="1"/>
        <v>05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4"/>
      <c r="K18" s="40"/>
      <c r="L18" s="37"/>
      <c r="M18" s="14" t="str">
        <f>MID(B14,5,4)</f>
        <v>1000</v>
      </c>
      <c r="N18" s="52">
        <f>BIN2DEC(M18)</f>
        <v>8</v>
      </c>
      <c r="O18" s="12" t="s">
        <v>173</v>
      </c>
      <c r="P18" s="13"/>
      <c r="Q18" s="13"/>
      <c r="R18" s="13"/>
      <c r="S18" s="13"/>
      <c r="T18" s="13"/>
      <c r="U18" s="14"/>
      <c r="Y18" s="58">
        <v>7</v>
      </c>
    </row>
    <row r="19" spans="1:25" ht="15.75" thickBot="1" x14ac:dyDescent="0.3">
      <c r="A19" s="205" t="str">
        <f t="shared" si="1"/>
        <v>13</v>
      </c>
      <c r="B19" s="209" t="s">
        <v>21</v>
      </c>
      <c r="J19" s="245"/>
      <c r="K19" s="40"/>
      <c r="L19" s="37">
        <f>HEX2DEC(A16)</f>
        <v>5</v>
      </c>
      <c r="M19" s="38" t="s">
        <v>208</v>
      </c>
      <c r="N19" s="19"/>
      <c r="O19" s="19"/>
      <c r="P19" s="19"/>
      <c r="Q19" s="19"/>
      <c r="R19" s="19"/>
      <c r="S19" s="19"/>
      <c r="T19" s="19"/>
      <c r="U19" s="20"/>
      <c r="V19" t="s">
        <v>13</v>
      </c>
      <c r="Y19" s="58">
        <v>9</v>
      </c>
    </row>
    <row r="20" spans="1:25" ht="15.75" thickBot="1" x14ac:dyDescent="0.3">
      <c r="A20" s="220" t="str">
        <f t="shared" si="1"/>
        <v>00</v>
      </c>
      <c r="B20" s="230" t="s">
        <v>22</v>
      </c>
      <c r="C20" s="223"/>
      <c r="D20" s="223"/>
      <c r="E20" s="223"/>
      <c r="F20" s="223"/>
      <c r="G20" s="223"/>
      <c r="H20" s="223"/>
      <c r="I20" s="229"/>
      <c r="J20" s="246"/>
      <c r="K20" s="25"/>
      <c r="L20" s="24" t="str">
        <f>HEX2BIN(A17,8)</f>
        <v>10000001</v>
      </c>
      <c r="M20" s="39" t="str">
        <f>MID(L20,1,1)</f>
        <v>1</v>
      </c>
      <c r="N20" s="36" t="s">
        <v>42</v>
      </c>
      <c r="O20" s="24"/>
      <c r="P20" s="24"/>
      <c r="Q20" s="24"/>
      <c r="R20" s="24"/>
      <c r="S20" s="24"/>
      <c r="T20" s="24"/>
      <c r="U20" s="25"/>
      <c r="V20" t="s">
        <v>15</v>
      </c>
      <c r="Y20" s="58">
        <v>11</v>
      </c>
    </row>
    <row r="21" spans="1:25" ht="15.75" thickBot="1" x14ac:dyDescent="0.3">
      <c r="A21" s="43" t="str">
        <f t="shared" si="1"/>
        <v>04</v>
      </c>
      <c r="B21" s="119" t="s">
        <v>23</v>
      </c>
      <c r="C21" s="48"/>
      <c r="D21" s="48"/>
      <c r="E21" s="48"/>
      <c r="F21" s="48"/>
      <c r="G21" s="48"/>
      <c r="H21" s="5"/>
      <c r="I21" s="221"/>
      <c r="J21" s="246"/>
      <c r="M21" s="39" t="str">
        <f>MID(L20,2,7)</f>
        <v>0000001</v>
      </c>
      <c r="N21" s="22">
        <f>BIN2DEC(M21)</f>
        <v>1</v>
      </c>
      <c r="O21" s="108" t="s">
        <v>20</v>
      </c>
      <c r="P21" s="108"/>
      <c r="Q21" s="108"/>
      <c r="R21" s="108"/>
      <c r="S21" s="108"/>
      <c r="T21" s="108"/>
      <c r="U21" s="40"/>
      <c r="Y21" s="58">
        <v>13</v>
      </c>
    </row>
    <row r="22" spans="1:25" ht="15.75" thickBot="1" x14ac:dyDescent="0.3">
      <c r="A22" s="120" t="str">
        <f t="shared" si="1"/>
        <v>03</v>
      </c>
      <c r="B22" s="120" t="s">
        <v>210</v>
      </c>
      <c r="C22" s="121"/>
      <c r="D22" s="121"/>
      <c r="E22" s="121"/>
      <c r="F22" s="121"/>
      <c r="G22" s="122"/>
      <c r="H22" s="110"/>
      <c r="I22" s="228"/>
      <c r="J22" s="247"/>
      <c r="K22" s="248"/>
      <c r="L22" s="249">
        <f>HEX2DEC(A18)</f>
        <v>5</v>
      </c>
      <c r="M22" s="242" t="s">
        <v>209</v>
      </c>
      <c r="N22" s="243"/>
      <c r="O22" s="243"/>
      <c r="P22" s="243"/>
      <c r="Q22" s="243"/>
      <c r="R22" s="243"/>
      <c r="S22" s="243"/>
      <c r="T22" s="243"/>
      <c r="U22" s="244"/>
      <c r="V22" t="s">
        <v>18</v>
      </c>
      <c r="Y22" s="58">
        <v>15</v>
      </c>
    </row>
    <row r="23" spans="1:25" ht="15.75" thickBot="1" x14ac:dyDescent="0.3">
      <c r="A23" s="251" t="str">
        <f t="shared" si="1"/>
        <v>56</v>
      </c>
      <c r="B23" s="433" t="s">
        <v>211</v>
      </c>
      <c r="C23" s="434"/>
      <c r="D23" s="434"/>
      <c r="E23" s="434"/>
      <c r="F23" s="435"/>
      <c r="G23" s="60"/>
      <c r="H23" s="109"/>
      <c r="I23" s="230"/>
      <c r="J23" s="223"/>
      <c r="K23" s="222"/>
      <c r="L23" s="222">
        <f>HEX2DEC(A20)</f>
        <v>0</v>
      </c>
      <c r="M23" s="224" t="s">
        <v>22</v>
      </c>
      <c r="N23" s="224"/>
      <c r="O23" s="224"/>
      <c r="P23" s="224"/>
      <c r="Q23" s="224"/>
      <c r="R23" s="224"/>
      <c r="S23" s="224"/>
      <c r="T23" s="224"/>
      <c r="U23" s="225"/>
      <c r="V23" t="s">
        <v>26</v>
      </c>
      <c r="Y23" s="58">
        <v>17</v>
      </c>
    </row>
    <row r="24" spans="1:25" ht="15.75" thickBot="1" x14ac:dyDescent="0.3">
      <c r="A24" s="170" t="str">
        <f t="shared" si="1"/>
        <v>30</v>
      </c>
      <c r="B24" s="433" t="s">
        <v>211</v>
      </c>
      <c r="C24" s="432"/>
      <c r="D24" s="432"/>
      <c r="E24" s="432"/>
      <c r="F24" s="436"/>
      <c r="G24" s="65"/>
      <c r="H24" s="119"/>
      <c r="I24" s="48"/>
      <c r="J24" s="48"/>
      <c r="K24" s="124"/>
      <c r="L24" s="124">
        <f>HEX2DEC(A21)</f>
        <v>4</v>
      </c>
      <c r="M24" s="4" t="s">
        <v>23</v>
      </c>
      <c r="N24" s="4"/>
      <c r="O24" s="4"/>
      <c r="P24" s="4"/>
      <c r="Q24" s="4"/>
      <c r="R24" s="4"/>
      <c r="S24" s="4"/>
      <c r="T24" s="4"/>
      <c r="U24" s="5"/>
      <c r="V24" t="s">
        <v>27</v>
      </c>
      <c r="Y24" s="58">
        <v>19</v>
      </c>
    </row>
    <row r="25" spans="1:25" ht="15.75" thickBot="1" x14ac:dyDescent="0.3">
      <c r="A25" s="358" t="str">
        <f t="shared" si="1"/>
        <v>36</v>
      </c>
      <c r="B25" s="433" t="s">
        <v>211</v>
      </c>
      <c r="C25" s="432"/>
      <c r="D25" s="432"/>
      <c r="E25" s="432"/>
      <c r="F25" s="436"/>
      <c r="G25" s="121"/>
      <c r="H25" s="121"/>
      <c r="I25" s="121"/>
      <c r="J25" s="121"/>
      <c r="K25" s="231"/>
      <c r="L25" s="122"/>
      <c r="M25" s="450">
        <f>HEX2DEC(A22)</f>
        <v>3</v>
      </c>
      <c r="N25" s="59" t="s">
        <v>218</v>
      </c>
      <c r="O25" s="59"/>
      <c r="P25" s="59"/>
      <c r="Q25" s="59"/>
      <c r="R25" s="59"/>
      <c r="S25" s="59"/>
      <c r="T25" s="59"/>
      <c r="U25" s="60"/>
      <c r="V25" t="s">
        <v>45</v>
      </c>
      <c r="Y25" s="58">
        <v>21</v>
      </c>
    </row>
    <row r="26" spans="1:25" ht="15.75" thickBot="1" x14ac:dyDescent="0.3">
      <c r="A26" s="358" t="str">
        <f t="shared" si="1"/>
        <v>33</v>
      </c>
      <c r="B26" s="433" t="s">
        <v>211</v>
      </c>
      <c r="C26" s="432"/>
      <c r="D26" s="432"/>
      <c r="E26" s="432"/>
      <c r="F26" s="436"/>
      <c r="G26" s="433"/>
      <c r="H26" s="442"/>
      <c r="I26" s="443"/>
      <c r="J26" s="444"/>
      <c r="K26" s="434"/>
      <c r="L26" s="444" t="str">
        <f>CONCATENATE(A23," ",A24," ",A25," ",A26," ",A27," ",A28," ",A29," ",A30)</f>
        <v>56 30 36 33 5F 32 30 30</v>
      </c>
      <c r="M26" s="451" t="s">
        <v>213</v>
      </c>
      <c r="N26" s="434"/>
      <c r="O26" s="434"/>
      <c r="P26" s="434"/>
      <c r="Q26" s="434"/>
      <c r="R26" s="434"/>
      <c r="S26" s="434"/>
      <c r="T26" s="434"/>
      <c r="U26" s="435"/>
      <c r="Y26" s="58">
        <v>23</v>
      </c>
    </row>
    <row r="27" spans="1:25" ht="15.75" thickBot="1" x14ac:dyDescent="0.3">
      <c r="A27" s="358" t="str">
        <f t="shared" si="1"/>
        <v>5F</v>
      </c>
      <c r="B27" s="433" t="s">
        <v>211</v>
      </c>
      <c r="C27" s="432"/>
      <c r="D27" s="432"/>
      <c r="E27" s="432"/>
      <c r="F27" s="436"/>
      <c r="G27" s="431"/>
      <c r="H27" s="439"/>
      <c r="I27" s="440"/>
      <c r="J27" s="441"/>
      <c r="K27" s="439"/>
      <c r="L27" s="432"/>
      <c r="M27" s="448" t="s">
        <v>214</v>
      </c>
      <c r="N27" s="432"/>
      <c r="O27" s="432"/>
      <c r="P27" s="432"/>
      <c r="Q27" s="432"/>
      <c r="R27" s="432"/>
      <c r="S27" s="432"/>
      <c r="T27" s="432"/>
      <c r="U27" s="436"/>
      <c r="Y27" s="58">
        <v>25</v>
      </c>
    </row>
    <row r="28" spans="1:25" ht="15.75" thickBot="1" x14ac:dyDescent="0.3">
      <c r="A28" s="358" t="str">
        <f t="shared" si="1"/>
        <v>32</v>
      </c>
      <c r="B28" s="433" t="s">
        <v>211</v>
      </c>
      <c r="C28" s="432"/>
      <c r="D28" s="432"/>
      <c r="E28" s="432"/>
      <c r="F28" s="436"/>
      <c r="G28" s="431"/>
      <c r="H28" s="439"/>
      <c r="I28" s="440"/>
      <c r="J28" s="441"/>
      <c r="K28" s="441"/>
      <c r="L28" s="441"/>
      <c r="M28" s="431" t="s">
        <v>215</v>
      </c>
      <c r="N28" s="432"/>
      <c r="O28" s="432"/>
      <c r="P28" s="432"/>
      <c r="Q28" s="432"/>
      <c r="R28" s="432"/>
      <c r="S28" s="432"/>
      <c r="T28" s="432"/>
      <c r="U28" s="436"/>
      <c r="Y28" s="58">
        <v>27</v>
      </c>
    </row>
    <row r="29" spans="1:25" ht="15.75" thickBot="1" x14ac:dyDescent="0.3">
      <c r="A29" s="358" t="str">
        <f t="shared" si="1"/>
        <v>30</v>
      </c>
      <c r="B29" s="433" t="s">
        <v>211</v>
      </c>
      <c r="C29" s="432"/>
      <c r="D29" s="432"/>
      <c r="E29" s="432"/>
      <c r="F29" s="436"/>
      <c r="G29" s="431"/>
      <c r="H29" s="439"/>
      <c r="I29" s="440"/>
      <c r="J29" s="441"/>
      <c r="K29" s="441"/>
      <c r="L29" s="441"/>
      <c r="M29" s="431" t="s">
        <v>217</v>
      </c>
      <c r="N29" s="432"/>
      <c r="O29" s="432"/>
      <c r="P29" s="432"/>
      <c r="Q29" s="432"/>
      <c r="R29" s="432"/>
      <c r="S29" s="432"/>
      <c r="T29" s="432"/>
      <c r="U29" s="436"/>
      <c r="Y29" s="58">
        <v>29</v>
      </c>
    </row>
    <row r="30" spans="1:25" ht="15.75" thickBot="1" x14ac:dyDescent="0.3">
      <c r="A30" s="358" t="str">
        <f t="shared" si="1"/>
        <v>30</v>
      </c>
      <c r="B30" s="358" t="s">
        <v>211</v>
      </c>
      <c r="C30" s="437"/>
      <c r="D30" s="437"/>
      <c r="E30" s="437"/>
      <c r="F30" s="438"/>
      <c r="G30" s="170"/>
      <c r="H30" s="445"/>
      <c r="I30" s="446"/>
      <c r="J30" s="447"/>
      <c r="K30" s="447"/>
      <c r="L30" s="447"/>
      <c r="M30" s="449" t="s">
        <v>221</v>
      </c>
      <c r="N30" s="437"/>
      <c r="O30" s="437"/>
      <c r="P30" s="437"/>
      <c r="Q30" s="437"/>
      <c r="R30" s="437"/>
      <c r="S30" s="437"/>
      <c r="T30" s="437"/>
      <c r="U30" s="438"/>
      <c r="Y30" s="58">
        <v>31</v>
      </c>
    </row>
    <row r="31" spans="1:25" ht="15.75" thickBot="1" x14ac:dyDescent="0.3">
      <c r="A31" s="452" t="str">
        <f t="shared" si="1"/>
        <v>45</v>
      </c>
      <c r="B31" s="390"/>
      <c r="C31" s="391"/>
      <c r="D31" s="391"/>
      <c r="E31" s="391"/>
      <c r="F31" s="391"/>
      <c r="G31" s="391"/>
      <c r="H31" s="392"/>
      <c r="I31" s="393"/>
      <c r="J31" s="394"/>
      <c r="K31" s="54"/>
      <c r="L31" s="54"/>
      <c r="M31" s="9"/>
      <c r="N31" s="9"/>
      <c r="O31" s="9"/>
      <c r="P31" s="9"/>
      <c r="Q31" s="9"/>
      <c r="R31" s="9"/>
      <c r="S31" s="9"/>
      <c r="T31" s="9"/>
      <c r="U31" s="9"/>
      <c r="Y31" s="58">
        <v>33</v>
      </c>
    </row>
    <row r="32" spans="1:25" ht="15.75" thickBot="1" x14ac:dyDescent="0.3">
      <c r="A32" s="452" t="str">
        <f t="shared" si="1"/>
        <v>4B</v>
      </c>
      <c r="B32" s="457" t="s">
        <v>216</v>
      </c>
      <c r="C32" s="453"/>
      <c r="D32" s="453"/>
      <c r="E32" s="453"/>
      <c r="F32" s="453"/>
      <c r="G32" s="453"/>
      <c r="H32" s="454"/>
      <c r="I32" s="455"/>
      <c r="J32" s="458"/>
      <c r="K32" s="54"/>
      <c r="L32" s="54"/>
      <c r="M32" s="9"/>
      <c r="N32" s="9"/>
      <c r="O32" s="9"/>
      <c r="P32" s="9"/>
      <c r="Q32" s="9"/>
      <c r="R32" s="9"/>
      <c r="S32" s="9"/>
      <c r="T32" s="9"/>
      <c r="U32" s="9"/>
      <c r="Y32" s="58">
        <v>35</v>
      </c>
    </row>
    <row r="33" spans="1:25" ht="15.75" thickBot="1" x14ac:dyDescent="0.3">
      <c r="A33" s="452" t="str">
        <f t="shared" si="1"/>
        <v>52</v>
      </c>
      <c r="B33" s="457"/>
      <c r="C33" s="453"/>
      <c r="D33" s="453"/>
      <c r="E33" s="453"/>
      <c r="F33" s="453"/>
      <c r="G33" s="453"/>
      <c r="H33" s="454"/>
      <c r="I33" s="455"/>
      <c r="J33" s="458"/>
      <c r="K33" s="54"/>
      <c r="L33" s="54"/>
      <c r="M33" s="9"/>
      <c r="N33" s="9"/>
      <c r="O33" s="9"/>
      <c r="P33" s="9"/>
      <c r="Q33" s="9"/>
      <c r="R33" s="9"/>
      <c r="S33" s="9"/>
      <c r="T33" s="9"/>
      <c r="U33" s="9"/>
      <c r="Y33" s="58">
        <v>37</v>
      </c>
    </row>
    <row r="34" spans="1:25" ht="15.75" thickBot="1" x14ac:dyDescent="0.3">
      <c r="A34" s="456" t="str">
        <f t="shared" si="1"/>
        <v>41</v>
      </c>
      <c r="B34" s="395"/>
      <c r="C34" s="396"/>
      <c r="D34" s="396"/>
      <c r="E34" s="396"/>
      <c r="F34" s="396"/>
      <c r="G34" s="396"/>
      <c r="H34" s="397"/>
      <c r="I34" s="398"/>
      <c r="J34" s="399"/>
      <c r="K34" s="54"/>
      <c r="L34" s="57"/>
      <c r="M34" s="9"/>
      <c r="N34" s="9"/>
      <c r="O34" s="9"/>
      <c r="P34" s="9"/>
      <c r="Q34" s="9"/>
      <c r="R34" s="9"/>
      <c r="S34" s="9"/>
      <c r="T34" s="9"/>
      <c r="U34" s="9"/>
      <c r="Y34" s="58">
        <v>39</v>
      </c>
    </row>
    <row r="35" spans="1:25" ht="15.75" customHeight="1" thickBot="1" x14ac:dyDescent="0.3">
      <c r="A35" s="219" t="str">
        <f t="shared" si="1"/>
        <v>E3</v>
      </c>
      <c r="B35" s="338" t="s">
        <v>3</v>
      </c>
      <c r="C35" s="9"/>
      <c r="D35" s="9"/>
      <c r="E35" s="9"/>
      <c r="F35" s="9"/>
      <c r="G35" s="9"/>
      <c r="H35" s="56"/>
      <c r="I35" s="57"/>
      <c r="J35" s="54"/>
      <c r="K35" s="54"/>
      <c r="L35" s="57"/>
      <c r="M35" s="467"/>
      <c r="N35" s="467"/>
      <c r="O35" s="467"/>
      <c r="P35" s="467"/>
      <c r="Q35" s="467"/>
      <c r="R35" s="467"/>
      <c r="S35" s="467"/>
      <c r="T35" s="467"/>
      <c r="U35" s="9"/>
      <c r="Y35" s="58">
        <v>41</v>
      </c>
    </row>
    <row r="36" spans="1:25" ht="15.75" thickBot="1" x14ac:dyDescent="0.3">
      <c r="A36" s="338" t="str">
        <f t="shared" si="1"/>
        <v>16</v>
      </c>
      <c r="B36" s="219" t="s">
        <v>4</v>
      </c>
      <c r="Y36" s="58">
        <v>43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54"/>
      <c r="K37" s="9"/>
      <c r="L37" s="9"/>
      <c r="M37" s="9"/>
      <c r="N37" s="9"/>
      <c r="O37" s="9"/>
      <c r="P37" s="9"/>
      <c r="Q37" s="9"/>
      <c r="R37" s="9"/>
      <c r="S37" s="9"/>
      <c r="Y37" s="58">
        <v>45</v>
      </c>
    </row>
    <row r="38" spans="1:25" x14ac:dyDescent="0.25">
      <c r="A38" s="9"/>
      <c r="B38" s="9"/>
      <c r="C38" s="9"/>
      <c r="D38" s="9"/>
      <c r="E38" s="9"/>
      <c r="F38" s="9"/>
      <c r="G38" s="9"/>
      <c r="H38" s="56"/>
      <c r="I38" s="57"/>
      <c r="J38" s="54"/>
      <c r="K38" s="54"/>
      <c r="L38" s="54"/>
      <c r="M38" s="9"/>
      <c r="N38" s="9"/>
      <c r="O38" s="9"/>
      <c r="P38" s="9"/>
      <c r="Q38" s="9"/>
      <c r="R38" s="9"/>
      <c r="S38" s="9"/>
      <c r="Y38" s="58">
        <v>47</v>
      </c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54"/>
      <c r="K39" s="9"/>
      <c r="L39" s="9"/>
      <c r="M39" s="9"/>
      <c r="N39" s="9"/>
      <c r="O39" s="9"/>
      <c r="P39" s="9"/>
      <c r="Q39" s="9"/>
      <c r="R39" s="9"/>
      <c r="S39" s="9"/>
      <c r="Y39" s="58">
        <v>49</v>
      </c>
    </row>
    <row r="40" spans="1:25" x14ac:dyDescent="0.25">
      <c r="A40" s="9"/>
      <c r="B40" s="9"/>
      <c r="C40" s="9"/>
      <c r="D40" s="9"/>
      <c r="E40" s="9"/>
      <c r="F40" s="9"/>
      <c r="G40" s="9"/>
      <c r="H40" s="56"/>
      <c r="I40" s="57"/>
      <c r="J40" s="54"/>
      <c r="K40" s="54"/>
      <c r="L40" s="54"/>
      <c r="M40" s="9"/>
      <c r="N40" s="9"/>
      <c r="O40" s="9"/>
      <c r="P40" s="9"/>
      <c r="Q40" s="9"/>
      <c r="R40" s="9"/>
      <c r="S40" s="9"/>
      <c r="Y40" s="58">
        <v>51</v>
      </c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54"/>
      <c r="K41" s="9"/>
      <c r="L41" s="9"/>
      <c r="M41" s="9"/>
      <c r="N41" s="9"/>
      <c r="O41" s="9"/>
      <c r="P41" s="9"/>
      <c r="Q41" s="9"/>
      <c r="R41" s="9"/>
      <c r="S41" s="9"/>
      <c r="Y41" s="58">
        <v>53</v>
      </c>
    </row>
    <row r="42" spans="1:25" x14ac:dyDescent="0.25">
      <c r="A42" s="9"/>
      <c r="B42" s="9"/>
      <c r="C42" s="9"/>
      <c r="D42" s="9"/>
      <c r="E42" s="9"/>
      <c r="F42" s="9"/>
      <c r="G42" s="9"/>
      <c r="H42" s="56"/>
      <c r="I42" s="57"/>
      <c r="J42" s="54"/>
      <c r="K42" s="54"/>
      <c r="L42" s="54"/>
      <c r="M42" s="9"/>
      <c r="N42" s="9"/>
      <c r="O42" s="9"/>
      <c r="P42" s="9"/>
      <c r="Q42" s="9"/>
      <c r="R42" s="9"/>
      <c r="S42" s="9"/>
      <c r="Y42" s="58">
        <v>55</v>
      </c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Y43" s="58">
        <v>57</v>
      </c>
    </row>
    <row r="44" spans="1:25" x14ac:dyDescent="0.25">
      <c r="A44" t="str">
        <f t="shared" ref="A44:A49" si="2">MID($B$6,ROW()+Y44,2)</f>
        <v/>
      </c>
      <c r="H44" s="55"/>
      <c r="I44" s="11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58">
        <v>59</v>
      </c>
    </row>
    <row r="45" spans="1:25" x14ac:dyDescent="0.25">
      <c r="A45" t="str">
        <f t="shared" si="2"/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58">
        <v>61</v>
      </c>
    </row>
    <row r="46" spans="1:25" x14ac:dyDescent="0.25">
      <c r="A46" t="str">
        <f t="shared" si="2"/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58">
        <v>63</v>
      </c>
    </row>
    <row r="47" spans="1:25" x14ac:dyDescent="0.25">
      <c r="A47" t="str">
        <f t="shared" si="2"/>
        <v/>
      </c>
      <c r="H47" s="56"/>
      <c r="I47" s="9"/>
      <c r="J47" s="9"/>
      <c r="K47" s="9"/>
      <c r="L47" s="9"/>
      <c r="M47" s="9"/>
      <c r="N47" s="115"/>
      <c r="O47" s="9"/>
      <c r="P47" s="9"/>
      <c r="Q47" s="9"/>
      <c r="R47" s="9"/>
      <c r="S47" s="9"/>
      <c r="T47" s="9"/>
      <c r="U47" s="9"/>
      <c r="Y47" s="58">
        <v>65</v>
      </c>
    </row>
    <row r="48" spans="1:25" x14ac:dyDescent="0.25">
      <c r="A48" t="str">
        <f t="shared" si="2"/>
        <v/>
      </c>
      <c r="H48" s="9"/>
      <c r="I48" s="54"/>
      <c r="J48" s="54"/>
      <c r="K48" s="54"/>
      <c r="L48" s="9"/>
      <c r="M48" s="9"/>
      <c r="N48" s="9"/>
      <c r="O48" s="9"/>
      <c r="P48" s="9"/>
      <c r="Q48" s="9"/>
      <c r="R48" s="9"/>
      <c r="S48" s="9"/>
      <c r="T48" s="9"/>
      <c r="U48" s="9"/>
      <c r="Y48" s="58">
        <v>67</v>
      </c>
    </row>
    <row r="49" spans="1:25" x14ac:dyDescent="0.25">
      <c r="A49" t="str">
        <f t="shared" si="2"/>
        <v/>
      </c>
      <c r="H49" s="9"/>
      <c r="I49" s="54"/>
      <c r="J49" s="54"/>
      <c r="K49" s="54"/>
      <c r="L49" s="9"/>
      <c r="M49" s="9"/>
      <c r="N49" s="9"/>
      <c r="O49" s="9"/>
      <c r="P49" s="9"/>
      <c r="Q49" s="9"/>
      <c r="R49" s="9"/>
      <c r="S49" s="9"/>
      <c r="T49" s="9"/>
      <c r="U49" s="9"/>
      <c r="Y49" s="58">
        <v>69</v>
      </c>
    </row>
    <row r="50" spans="1:25" x14ac:dyDescent="0.25">
      <c r="H50" s="9"/>
      <c r="I50" s="54"/>
      <c r="J50" s="54"/>
      <c r="K50" s="54"/>
      <c r="L50" s="9"/>
      <c r="M50" s="9"/>
      <c r="N50" s="9"/>
      <c r="O50" s="9"/>
      <c r="P50" s="9"/>
      <c r="Q50" s="9"/>
      <c r="R50" s="9"/>
      <c r="S50" s="9"/>
      <c r="T50" s="9"/>
      <c r="U50" s="9"/>
      <c r="Y50" s="58">
        <v>71</v>
      </c>
    </row>
    <row r="51" spans="1:25" x14ac:dyDescent="0.25">
      <c r="H51" s="9"/>
      <c r="I51" s="54"/>
      <c r="J51" s="54"/>
      <c r="K51" s="54"/>
      <c r="L51" s="9"/>
      <c r="M51" s="9"/>
      <c r="N51" s="9"/>
      <c r="O51" s="9"/>
      <c r="P51" s="9"/>
      <c r="Q51" s="9"/>
      <c r="R51" s="9"/>
      <c r="S51" s="9"/>
      <c r="T51" s="9"/>
      <c r="U51" s="9"/>
      <c r="Y51" s="58">
        <v>73</v>
      </c>
    </row>
    <row r="52" spans="1:25" x14ac:dyDescent="0.25">
      <c r="H52" s="9"/>
      <c r="I52" s="54"/>
      <c r="J52" s="54"/>
      <c r="K52" s="54"/>
      <c r="L52" s="9"/>
      <c r="M52" s="9"/>
      <c r="N52" s="9"/>
      <c r="O52" s="9"/>
      <c r="P52" s="9"/>
      <c r="Q52" s="9"/>
      <c r="R52" s="9"/>
      <c r="S52" s="9"/>
      <c r="T52" s="9"/>
      <c r="U52" s="9"/>
      <c r="Y52" s="58">
        <v>75</v>
      </c>
    </row>
    <row r="53" spans="1:25" x14ac:dyDescent="0.25">
      <c r="H53" s="9"/>
      <c r="I53" s="54"/>
      <c r="J53" s="54"/>
      <c r="K53" s="54"/>
      <c r="L53" s="9"/>
      <c r="M53" s="9"/>
      <c r="N53" s="9"/>
      <c r="O53" s="9"/>
      <c r="P53" s="9"/>
      <c r="Q53" s="9"/>
      <c r="R53" s="9"/>
      <c r="S53" s="9"/>
      <c r="T53" s="9"/>
      <c r="U53" s="9"/>
      <c r="Y53" s="58">
        <v>77</v>
      </c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54"/>
      <c r="J54" s="54"/>
      <c r="K54" s="54"/>
      <c r="L54" s="9"/>
      <c r="M54" s="9"/>
      <c r="N54" s="9"/>
      <c r="O54" s="9"/>
      <c r="P54" s="9"/>
      <c r="Q54" s="9"/>
      <c r="R54" s="9"/>
      <c r="S54" s="9"/>
      <c r="T54" s="9"/>
      <c r="U54" s="9"/>
      <c r="Y54" s="58">
        <v>79</v>
      </c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54"/>
      <c r="J55" s="54"/>
      <c r="K55" s="54"/>
      <c r="L55" s="9"/>
      <c r="M55" s="9"/>
      <c r="N55" s="9"/>
      <c r="O55" s="9"/>
      <c r="P55" s="9"/>
      <c r="Q55" s="9"/>
      <c r="R55" s="9"/>
      <c r="S55" s="9"/>
      <c r="T55" s="9"/>
      <c r="U55" s="9"/>
      <c r="Y55" s="58">
        <v>81</v>
      </c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54"/>
      <c r="J56" s="54"/>
      <c r="K56" s="54"/>
      <c r="L56" s="9"/>
      <c r="M56" s="9"/>
      <c r="N56" s="9"/>
      <c r="O56" s="9"/>
      <c r="P56" s="9"/>
      <c r="Q56" s="9"/>
      <c r="R56" s="9"/>
      <c r="S56" s="9"/>
      <c r="T56" s="9"/>
      <c r="U56" s="9"/>
      <c r="Y56" s="58">
        <v>83</v>
      </c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Y57" s="58">
        <v>85</v>
      </c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Y58" s="58">
        <v>87</v>
      </c>
    </row>
    <row r="59" spans="1:25" x14ac:dyDescent="0.25">
      <c r="A59" s="9"/>
      <c r="B59" s="9"/>
      <c r="C59" s="9"/>
      <c r="D59" s="9"/>
      <c r="E59" s="9"/>
      <c r="F59" s="9"/>
      <c r="G59" s="9"/>
      <c r="Q59" s="9"/>
      <c r="R59" s="9"/>
      <c r="S59" s="9"/>
      <c r="Y59" s="58">
        <v>89</v>
      </c>
    </row>
    <row r="60" spans="1:25" x14ac:dyDescent="0.25">
      <c r="A60" s="9"/>
      <c r="B60" s="9"/>
      <c r="C60" s="9"/>
      <c r="D60" s="9"/>
      <c r="E60" s="9"/>
      <c r="F60" s="9"/>
      <c r="G60" s="9"/>
      <c r="H60" s="94"/>
      <c r="Q60" s="9"/>
      <c r="R60" s="9"/>
      <c r="S60" s="9"/>
      <c r="Y60" s="58">
        <v>91</v>
      </c>
    </row>
    <row r="61" spans="1:25" x14ac:dyDescent="0.25">
      <c r="A61" s="9"/>
      <c r="B61" s="9"/>
      <c r="C61" s="9"/>
      <c r="D61" s="9"/>
      <c r="E61" s="9"/>
      <c r="F61" s="9"/>
      <c r="G61" s="9"/>
      <c r="Q61" s="9"/>
      <c r="R61" s="9"/>
      <c r="S61" s="9"/>
      <c r="Y61" s="58">
        <v>93</v>
      </c>
    </row>
    <row r="62" spans="1:25" x14ac:dyDescent="0.25">
      <c r="A62" s="9"/>
      <c r="B62" s="9"/>
      <c r="C62" s="9"/>
      <c r="D62" s="9"/>
      <c r="E62" s="9"/>
      <c r="F62" s="9"/>
      <c r="G62" s="9"/>
      <c r="H62" s="56"/>
      <c r="I62" s="57"/>
      <c r="J62" s="54"/>
      <c r="K62" s="54"/>
      <c r="L62" s="9"/>
      <c r="M62" s="9"/>
      <c r="N62" s="9"/>
      <c r="O62" s="9"/>
      <c r="P62" s="9"/>
      <c r="Q62" s="9"/>
      <c r="R62" s="9"/>
      <c r="S62" s="9"/>
      <c r="Y62" s="58">
        <v>95</v>
      </c>
    </row>
    <row r="63" spans="1:2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Y63" s="58">
        <v>97</v>
      </c>
    </row>
    <row r="64" spans="1:2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Y64" s="58">
        <v>99</v>
      </c>
    </row>
    <row r="65" spans="1:2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Y65" s="58">
        <v>101</v>
      </c>
    </row>
    <row r="66" spans="1:2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Y66" s="58">
        <v>103</v>
      </c>
    </row>
    <row r="67" spans="1:25" x14ac:dyDescent="0.25">
      <c r="A67" s="9"/>
      <c r="B67" s="9"/>
      <c r="C67" s="9"/>
      <c r="D67" s="9"/>
      <c r="E67" s="9"/>
      <c r="F67" s="9"/>
      <c r="G67" s="9"/>
      <c r="H67" s="56"/>
      <c r="I67" s="57"/>
      <c r="J67" s="54"/>
      <c r="K67" s="54"/>
      <c r="L67" s="9"/>
      <c r="M67" s="9"/>
      <c r="N67" s="9"/>
      <c r="O67" s="9"/>
      <c r="P67" s="9"/>
      <c r="Q67" s="9"/>
      <c r="R67" s="9"/>
      <c r="S67" s="9"/>
      <c r="Y67" s="58">
        <v>105</v>
      </c>
    </row>
    <row r="68" spans="1:2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Y68" s="58">
        <v>107</v>
      </c>
    </row>
    <row r="69" spans="1:2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4"/>
      <c r="L69" s="9"/>
      <c r="M69" s="9"/>
      <c r="N69" s="9"/>
      <c r="O69" s="9"/>
      <c r="P69" s="9"/>
      <c r="Q69" s="9"/>
      <c r="R69" s="9"/>
      <c r="S69" s="9"/>
      <c r="Y69" s="58">
        <v>109</v>
      </c>
    </row>
    <row r="70" spans="1:2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Y70" s="58">
        <v>111</v>
      </c>
    </row>
    <row r="71" spans="1:2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Y71" s="58">
        <v>113</v>
      </c>
    </row>
    <row r="72" spans="1:2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54"/>
      <c r="L72" s="54"/>
      <c r="M72" s="9"/>
      <c r="N72" s="9"/>
      <c r="O72" s="9"/>
      <c r="P72" s="9"/>
      <c r="Q72" s="9"/>
      <c r="R72" s="9"/>
      <c r="S72" s="9"/>
      <c r="Y72" s="58">
        <v>115</v>
      </c>
    </row>
    <row r="73" spans="1:25" x14ac:dyDescent="0.25">
      <c r="Y73" s="58">
        <v>117</v>
      </c>
    </row>
    <row r="74" spans="1:25" x14ac:dyDescent="0.25">
      <c r="Y74" s="58">
        <v>119</v>
      </c>
    </row>
    <row r="75" spans="1:25" x14ac:dyDescent="0.25">
      <c r="Y75" s="58">
        <v>121</v>
      </c>
    </row>
    <row r="76" spans="1:25" x14ac:dyDescent="0.25">
      <c r="Y76" s="58">
        <v>123</v>
      </c>
    </row>
    <row r="77" spans="1:25" x14ac:dyDescent="0.25">
      <c r="Y77" s="58">
        <v>125</v>
      </c>
    </row>
    <row r="78" spans="1:25" x14ac:dyDescent="0.25">
      <c r="Y78" s="58">
        <v>127</v>
      </c>
    </row>
    <row r="79" spans="1:25" x14ac:dyDescent="0.25">
      <c r="Y79" s="58">
        <v>129</v>
      </c>
    </row>
    <row r="80" spans="1:25" x14ac:dyDescent="0.25">
      <c r="Y80" s="58">
        <v>131</v>
      </c>
    </row>
    <row r="81" spans="25:25" x14ac:dyDescent="0.25">
      <c r="Y81" s="58">
        <v>133</v>
      </c>
    </row>
    <row r="82" spans="25:25" x14ac:dyDescent="0.25">
      <c r="Y82" s="58">
        <v>135</v>
      </c>
    </row>
    <row r="83" spans="25:25" x14ac:dyDescent="0.25">
      <c r="Y83" s="58">
        <v>137</v>
      </c>
    </row>
    <row r="84" spans="25:25" x14ac:dyDescent="0.25">
      <c r="Y84" s="58">
        <v>139</v>
      </c>
    </row>
    <row r="85" spans="25:25" x14ac:dyDescent="0.25">
      <c r="Y85" s="58">
        <v>141</v>
      </c>
    </row>
    <row r="86" spans="25:25" x14ac:dyDescent="0.25">
      <c r="Y86" s="58">
        <v>143</v>
      </c>
    </row>
    <row r="87" spans="25:25" x14ac:dyDescent="0.25">
      <c r="Y87" s="58">
        <v>145</v>
      </c>
    </row>
    <row r="88" spans="25:25" x14ac:dyDescent="0.25">
      <c r="Y88" s="58">
        <v>147</v>
      </c>
    </row>
    <row r="89" spans="25:25" x14ac:dyDescent="0.25">
      <c r="Y89" s="58">
        <v>149</v>
      </c>
    </row>
    <row r="90" spans="25:25" x14ac:dyDescent="0.25">
      <c r="Y90" s="58">
        <v>151</v>
      </c>
    </row>
    <row r="91" spans="25:25" x14ac:dyDescent="0.25">
      <c r="Y91" s="58">
        <v>153</v>
      </c>
    </row>
    <row r="92" spans="25:25" x14ac:dyDescent="0.25">
      <c r="Y92" s="58">
        <v>155</v>
      </c>
    </row>
    <row r="93" spans="25:25" x14ac:dyDescent="0.25">
      <c r="Y93" s="58">
        <v>157</v>
      </c>
    </row>
    <row r="94" spans="25:25" x14ac:dyDescent="0.25">
      <c r="Y94" s="58">
        <v>159</v>
      </c>
    </row>
    <row r="95" spans="25:25" x14ac:dyDescent="0.25">
      <c r="Y95" s="58">
        <v>161</v>
      </c>
    </row>
    <row r="96" spans="25:25" x14ac:dyDescent="0.25">
      <c r="Y96" s="58">
        <v>163</v>
      </c>
    </row>
    <row r="97" spans="25:25" x14ac:dyDescent="0.25">
      <c r="Y97" s="58">
        <v>165</v>
      </c>
    </row>
    <row r="98" spans="25:25" x14ac:dyDescent="0.25">
      <c r="Y98" s="58">
        <v>167</v>
      </c>
    </row>
    <row r="99" spans="25:25" x14ac:dyDescent="0.25">
      <c r="Y99" s="58">
        <v>169</v>
      </c>
    </row>
    <row r="100" spans="25:25" x14ac:dyDescent="0.25">
      <c r="Y100" s="58">
        <v>171</v>
      </c>
    </row>
    <row r="101" spans="25:25" x14ac:dyDescent="0.25">
      <c r="Y101" s="58">
        <v>173</v>
      </c>
    </row>
    <row r="102" spans="25:25" x14ac:dyDescent="0.25">
      <c r="Y102" s="58">
        <v>175</v>
      </c>
    </row>
    <row r="103" spans="25:25" x14ac:dyDescent="0.25">
      <c r="Y103" s="58">
        <v>177</v>
      </c>
    </row>
    <row r="104" spans="25:25" x14ac:dyDescent="0.25">
      <c r="Y104" s="58">
        <v>179</v>
      </c>
    </row>
    <row r="105" spans="25:25" x14ac:dyDescent="0.25">
      <c r="Y105" s="58">
        <v>181</v>
      </c>
    </row>
    <row r="106" spans="25:25" x14ac:dyDescent="0.25">
      <c r="Y106" s="58">
        <v>183</v>
      </c>
    </row>
    <row r="107" spans="25:25" x14ac:dyDescent="0.25">
      <c r="Y107" s="58">
        <v>185</v>
      </c>
    </row>
    <row r="108" spans="25:25" x14ac:dyDescent="0.25">
      <c r="Y108" s="58">
        <v>187</v>
      </c>
    </row>
    <row r="109" spans="25:25" x14ac:dyDescent="0.25">
      <c r="Y109" s="58">
        <v>189</v>
      </c>
    </row>
    <row r="110" spans="25:25" x14ac:dyDescent="0.25">
      <c r="Y110" s="58">
        <v>191</v>
      </c>
    </row>
    <row r="111" spans="25:25" x14ac:dyDescent="0.25">
      <c r="Y111" s="58">
        <v>193</v>
      </c>
    </row>
    <row r="112" spans="25:25" x14ac:dyDescent="0.25">
      <c r="Y112" s="58">
        <v>195</v>
      </c>
    </row>
    <row r="113" spans="25:25" x14ac:dyDescent="0.25">
      <c r="Y113" s="58">
        <v>197</v>
      </c>
    </row>
    <row r="114" spans="25:25" x14ac:dyDescent="0.25">
      <c r="Y114" s="58">
        <v>199</v>
      </c>
    </row>
    <row r="115" spans="25:25" x14ac:dyDescent="0.25">
      <c r="Y115" s="58">
        <v>201</v>
      </c>
    </row>
    <row r="116" spans="25:25" x14ac:dyDescent="0.25">
      <c r="Y116" s="58">
        <v>203</v>
      </c>
    </row>
    <row r="117" spans="25:25" x14ac:dyDescent="0.25">
      <c r="Y117" s="58">
        <v>205</v>
      </c>
    </row>
    <row r="118" spans="25:25" x14ac:dyDescent="0.25">
      <c r="Y118" s="58">
        <v>207</v>
      </c>
    </row>
    <row r="119" spans="25:25" x14ac:dyDescent="0.25">
      <c r="Y119" s="58">
        <v>209</v>
      </c>
    </row>
    <row r="120" spans="25:25" x14ac:dyDescent="0.25">
      <c r="Y120" s="58">
        <v>211</v>
      </c>
    </row>
    <row r="121" spans="25:25" x14ac:dyDescent="0.25">
      <c r="Y121" s="58">
        <v>213</v>
      </c>
    </row>
  </sheetData>
  <mergeCells count="1">
    <mergeCell ref="M35:T3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0"/>
  <sheetViews>
    <sheetView workbookViewId="0">
      <selection activeCell="B36" sqref="B36"/>
    </sheetView>
  </sheetViews>
  <sheetFormatPr defaultRowHeight="15" x14ac:dyDescent="0.25"/>
  <cols>
    <col min="2" max="2" width="38.7109375" customWidth="1"/>
    <col min="3" max="3" width="5.28515625" customWidth="1"/>
    <col min="4" max="11" width="5.7109375" customWidth="1"/>
    <col min="12" max="12" width="20.28515625" customWidth="1"/>
    <col min="13" max="13" width="11.140625" customWidth="1"/>
    <col min="14" max="14" width="11" customWidth="1"/>
    <col min="17" max="17" width="12" customWidth="1"/>
    <col min="19" max="19" width="16.28515625" customWidth="1"/>
    <col min="20" max="20" width="15.42578125" customWidth="1"/>
    <col min="21" max="21" width="5.7109375" customWidth="1"/>
    <col min="22" max="22" width="129.42578125" customWidth="1"/>
    <col min="25" max="25" width="34.85546875" customWidth="1"/>
  </cols>
  <sheetData>
    <row r="1" spans="1:119" ht="21.75" thickBot="1" x14ac:dyDescent="0.4">
      <c r="B1" s="169" t="s">
        <v>77</v>
      </c>
      <c r="C1" s="169"/>
      <c r="D1" s="106"/>
      <c r="E1" s="106"/>
      <c r="F1" s="106"/>
      <c r="G1" s="106"/>
      <c r="H1" s="106"/>
    </row>
    <row r="2" spans="1:119" ht="15.75" hidden="1" thickBot="1" x14ac:dyDescent="0.3">
      <c r="B2" s="32"/>
      <c r="C2" s="32"/>
      <c r="D2" s="32"/>
      <c r="E2" s="32"/>
      <c r="F2" s="32"/>
      <c r="G2" s="32"/>
      <c r="H2" s="32"/>
      <c r="I2" s="32"/>
      <c r="J2" s="32"/>
    </row>
    <row r="3" spans="1:119" ht="19.5" hidden="1" thickBot="1" x14ac:dyDescent="0.35">
      <c r="B3" s="107"/>
      <c r="C3" s="107"/>
      <c r="D3" s="107"/>
      <c r="E3" s="107"/>
      <c r="F3" s="107"/>
      <c r="G3" s="107"/>
      <c r="H3" s="107"/>
    </row>
    <row r="4" spans="1:119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19" ht="15.75" hidden="1" thickBot="1" x14ac:dyDescent="0.3"/>
    <row r="6" spans="1:119" ht="19.5" thickBot="1" x14ac:dyDescent="0.35">
      <c r="B6" s="216" t="s">
        <v>224</v>
      </c>
      <c r="C6" s="289"/>
      <c r="D6" s="165"/>
      <c r="E6" s="165"/>
      <c r="F6" s="165"/>
      <c r="G6" s="165"/>
      <c r="H6" s="165"/>
      <c r="I6" s="217"/>
    </row>
    <row r="7" spans="1:119" hidden="1" x14ac:dyDescent="0.25"/>
    <row r="8" spans="1:119" hidden="1" x14ac:dyDescent="0.25"/>
    <row r="9" spans="1:119" ht="15.75" thickBot="1" x14ac:dyDescent="0.3"/>
    <row r="10" spans="1:119" ht="15.75" thickBot="1" x14ac:dyDescent="0.3">
      <c r="A10" s="199" t="str">
        <f>MID($B$6,ROW()-9,2)</f>
        <v>68</v>
      </c>
      <c r="B10" s="199" t="s">
        <v>0</v>
      </c>
      <c r="C10" s="32"/>
      <c r="Z10" s="58" t="s">
        <v>39</v>
      </c>
      <c r="DJ10" t="str">
        <f t="shared" ref="DJ10:DO10" si="0">MID($B$6,COLUMN(),2)</f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  <c r="DO10" t="str">
        <f t="shared" si="0"/>
        <v/>
      </c>
    </row>
    <row r="11" spans="1:119" ht="15.75" thickBot="1" x14ac:dyDescent="0.3">
      <c r="A11" s="199" t="str">
        <f>MID($B$6,ROW()-7,2)</f>
        <v>0F</v>
      </c>
      <c r="B11" s="199" t="s">
        <v>9</v>
      </c>
      <c r="C11" s="32"/>
      <c r="Z11" s="58">
        <v>-7</v>
      </c>
    </row>
    <row r="12" spans="1:119" ht="15.75" thickBot="1" x14ac:dyDescent="0.3">
      <c r="A12" s="199" t="str">
        <f>MID($B$6,ROW()-5,2)</f>
        <v>0F</v>
      </c>
      <c r="B12" s="199" t="s">
        <v>9</v>
      </c>
      <c r="C12" s="32"/>
      <c r="Z12" s="58">
        <v>-5</v>
      </c>
    </row>
    <row r="13" spans="1:119" ht="15.75" thickBot="1" x14ac:dyDescent="0.3">
      <c r="A13" s="199" t="str">
        <f>MID($B$6,ROW()-3,2)</f>
        <v>68</v>
      </c>
      <c r="B13" s="199" t="s">
        <v>0</v>
      </c>
      <c r="C13" s="32"/>
      <c r="N13" s="9"/>
      <c r="Z13" s="58">
        <v>-3</v>
      </c>
    </row>
    <row r="14" spans="1:119" ht="15.75" thickBot="1" x14ac:dyDescent="0.3">
      <c r="A14" s="12" t="str">
        <f>MID($B$6,ROW()-1,2)</f>
        <v>73</v>
      </c>
      <c r="B14" s="34" t="str">
        <f>HEX2BIN(A14,8)</f>
        <v>01110011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4"/>
      <c r="N14" s="12" t="str">
        <f>MID(B14,1,1)</f>
        <v>0</v>
      </c>
      <c r="O14" s="49" t="s">
        <v>5</v>
      </c>
      <c r="P14" s="33"/>
      <c r="Q14" s="33"/>
      <c r="R14" s="33"/>
      <c r="S14" s="33"/>
      <c r="T14" s="33"/>
      <c r="U14" s="33"/>
      <c r="V14" s="33"/>
      <c r="Z14" s="58">
        <v>-1</v>
      </c>
    </row>
    <row r="15" spans="1:119" ht="15.75" thickBot="1" x14ac:dyDescent="0.3">
      <c r="A15" s="241" t="str">
        <f t="shared" ref="A15:A30" si="1">MID($B$6,ROW()+Z15,2)</f>
        <v>13</v>
      </c>
      <c r="B15" s="241" t="s">
        <v>11</v>
      </c>
      <c r="C15" s="290"/>
      <c r="N15" s="30" t="str">
        <f>MID(B14,2,1)</f>
        <v>1</v>
      </c>
      <c r="O15" s="270" t="s">
        <v>200</v>
      </c>
      <c r="P15" s="13"/>
      <c r="Q15" s="13"/>
      <c r="R15" s="13"/>
      <c r="S15" s="14"/>
      <c r="T15" s="13"/>
      <c r="U15" s="13"/>
      <c r="V15" s="14"/>
      <c r="Z15" s="58">
        <v>1</v>
      </c>
    </row>
    <row r="16" spans="1:119" ht="15.75" thickBot="1" x14ac:dyDescent="0.3">
      <c r="A16" s="18" t="str">
        <f t="shared" si="1"/>
        <v>06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4"/>
      <c r="L16" s="45"/>
      <c r="M16" s="20"/>
      <c r="N16" s="13" t="str">
        <f>MID(B14,3,1)</f>
        <v>1</v>
      </c>
      <c r="O16" s="12" t="s">
        <v>201</v>
      </c>
      <c r="P16" s="13"/>
      <c r="Q16" s="13"/>
      <c r="R16" s="13"/>
      <c r="S16" s="13"/>
      <c r="T16" s="13"/>
      <c r="U16" s="13"/>
      <c r="V16" s="14"/>
      <c r="W16" t="str">
        <f>MID($B$8,COLUMN(),3)</f>
        <v/>
      </c>
      <c r="X16" t="str">
        <f>MID($B$8,COLUMN(),3)</f>
        <v/>
      </c>
      <c r="Y16" t="str">
        <f>MID($B$8,COLUMN(),3)</f>
        <v/>
      </c>
      <c r="Z16" s="58">
        <v>3</v>
      </c>
    </row>
    <row r="17" spans="1:26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5"/>
      <c r="M17" s="37"/>
      <c r="N17" s="14" t="str">
        <f>MID(B14,4,1)</f>
        <v>1</v>
      </c>
      <c r="O17" s="52" t="s">
        <v>202</v>
      </c>
      <c r="P17" s="53"/>
      <c r="Q17" s="53"/>
      <c r="R17" s="53"/>
      <c r="S17" s="53"/>
      <c r="T17" s="53"/>
      <c r="U17" s="53"/>
      <c r="V17" s="52"/>
      <c r="Z17" s="58">
        <v>5</v>
      </c>
    </row>
    <row r="18" spans="1:26" ht="15.75" thickBot="1" x14ac:dyDescent="0.3">
      <c r="A18" s="242" t="str">
        <f t="shared" si="1"/>
        <v>08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3"/>
      <c r="K18" s="244"/>
      <c r="L18" s="40"/>
      <c r="M18" s="37"/>
      <c r="N18" s="14" t="str">
        <f>MID(B14,5,4)</f>
        <v>0011</v>
      </c>
      <c r="O18" s="52">
        <f>BIN2DEC(N18)</f>
        <v>3</v>
      </c>
      <c r="P18" s="12" t="s">
        <v>203</v>
      </c>
      <c r="Q18" s="13"/>
      <c r="R18" s="13"/>
      <c r="S18" s="13"/>
      <c r="T18" s="13"/>
      <c r="U18" s="13"/>
      <c r="V18" s="14"/>
      <c r="Z18" s="58">
        <v>7</v>
      </c>
    </row>
    <row r="19" spans="1:26" ht="15.75" thickBot="1" x14ac:dyDescent="0.3">
      <c r="A19" s="205" t="str">
        <f t="shared" si="1"/>
        <v>13</v>
      </c>
      <c r="B19" s="209" t="s">
        <v>21</v>
      </c>
      <c r="C19" s="213"/>
      <c r="K19" s="245"/>
      <c r="L19" s="40"/>
      <c r="M19" s="37">
        <f>HEX2DEC(A16)</f>
        <v>6</v>
      </c>
      <c r="N19" s="38" t="s">
        <v>199</v>
      </c>
      <c r="O19" s="19"/>
      <c r="P19" s="19"/>
      <c r="Q19" s="19"/>
      <c r="R19" s="19"/>
      <c r="S19" s="19"/>
      <c r="T19" s="19"/>
      <c r="U19" s="19"/>
      <c r="V19" s="20"/>
      <c r="W19" t="s">
        <v>13</v>
      </c>
      <c r="Z19" s="58">
        <v>9</v>
      </c>
    </row>
    <row r="20" spans="1:26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3"/>
      <c r="J20" s="229"/>
      <c r="K20" s="246"/>
      <c r="L20" s="25"/>
      <c r="M20" s="24" t="str">
        <f>HEX2BIN(A17,8)</f>
        <v>10000001</v>
      </c>
      <c r="N20" s="39" t="str">
        <f>MID(M20,1,1)</f>
        <v>1</v>
      </c>
      <c r="O20" s="36" t="s">
        <v>42</v>
      </c>
      <c r="P20" s="24"/>
      <c r="Q20" s="24"/>
      <c r="R20" s="24"/>
      <c r="S20" s="24"/>
      <c r="T20" s="24"/>
      <c r="U20" s="24"/>
      <c r="V20" s="25"/>
      <c r="W20" t="s">
        <v>15</v>
      </c>
      <c r="Z20" s="58">
        <v>11</v>
      </c>
    </row>
    <row r="21" spans="1:26" ht="15.75" thickBot="1" x14ac:dyDescent="0.3">
      <c r="A21" s="43" t="str">
        <f t="shared" si="1"/>
        <v>00</v>
      </c>
      <c r="B21" s="119" t="s">
        <v>23</v>
      </c>
      <c r="C21" s="48"/>
      <c r="D21" s="48"/>
      <c r="E21" s="48"/>
      <c r="F21" s="48"/>
      <c r="G21" s="48"/>
      <c r="H21" s="48"/>
      <c r="I21" s="5"/>
      <c r="J21" s="221"/>
      <c r="K21" s="246"/>
      <c r="N21" s="39" t="str">
        <f>MID(M20,2,7)</f>
        <v>0000001</v>
      </c>
      <c r="O21" s="22">
        <f>BIN2DEC(N21)</f>
        <v>1</v>
      </c>
      <c r="P21" s="108" t="s">
        <v>20</v>
      </c>
      <c r="Q21" s="108"/>
      <c r="R21" s="108"/>
      <c r="S21" s="108"/>
      <c r="T21" s="108"/>
      <c r="U21" s="108"/>
      <c r="V21" s="40"/>
      <c r="Z21" s="58">
        <v>13</v>
      </c>
    </row>
    <row r="22" spans="1:26" ht="15.75" thickBot="1" x14ac:dyDescent="0.3">
      <c r="A22" s="269" t="str">
        <f t="shared" si="1"/>
        <v>A1</v>
      </c>
      <c r="B22" s="59"/>
      <c r="C22" s="59"/>
      <c r="D22" s="59"/>
      <c r="E22" s="59"/>
      <c r="F22" s="59"/>
      <c r="G22" s="59"/>
      <c r="H22" s="60"/>
      <c r="I22" s="110"/>
      <c r="J22" s="228"/>
      <c r="K22" s="247"/>
      <c r="L22" s="248"/>
      <c r="M22" s="249">
        <f>HEX2DEC(A18)</f>
        <v>8</v>
      </c>
      <c r="N22" s="242" t="s">
        <v>204</v>
      </c>
      <c r="O22" s="243"/>
      <c r="P22" s="243"/>
      <c r="Q22" s="243"/>
      <c r="R22" s="243"/>
      <c r="S22" s="243"/>
      <c r="T22" s="243"/>
      <c r="U22" s="243"/>
      <c r="V22" s="244"/>
      <c r="W22" t="s">
        <v>18</v>
      </c>
      <c r="Z22" s="58">
        <v>15</v>
      </c>
    </row>
    <row r="23" spans="1:26" ht="15.75" thickBot="1" x14ac:dyDescent="0.3">
      <c r="A23" s="271" t="str">
        <f t="shared" si="1"/>
        <v>14</v>
      </c>
      <c r="B23" s="272"/>
      <c r="C23" s="272"/>
      <c r="D23" s="272"/>
      <c r="E23" s="272"/>
      <c r="F23" s="272"/>
      <c r="G23" s="272"/>
      <c r="H23" s="65"/>
      <c r="I23" s="109"/>
      <c r="J23" s="230"/>
      <c r="K23" s="223"/>
      <c r="L23" s="222"/>
      <c r="M23" s="222">
        <f>HEX2DEC(A20)</f>
        <v>255</v>
      </c>
      <c r="N23" s="224" t="s">
        <v>82</v>
      </c>
      <c r="O23" s="224"/>
      <c r="P23" s="224"/>
      <c r="Q23" s="224"/>
      <c r="R23" s="224"/>
      <c r="S23" s="224"/>
      <c r="T23" s="224"/>
      <c r="U23" s="224"/>
      <c r="V23" s="225"/>
      <c r="W23" t="s">
        <v>26</v>
      </c>
      <c r="Z23" s="58">
        <v>17</v>
      </c>
    </row>
    <row r="24" spans="1:26" ht="15.75" thickBot="1" x14ac:dyDescent="0.3">
      <c r="A24" s="131" t="str">
        <f t="shared" si="1"/>
        <v>1A</v>
      </c>
      <c r="B24" s="236"/>
      <c r="C24" s="127"/>
      <c r="D24" s="127"/>
      <c r="E24" s="127"/>
      <c r="F24" s="127"/>
      <c r="G24" s="52"/>
      <c r="H24" s="62"/>
      <c r="I24" s="119"/>
      <c r="J24" s="48"/>
      <c r="K24" s="48"/>
      <c r="L24" s="124"/>
      <c r="M24" s="124">
        <f>HEX2DEC(A21)</f>
        <v>0</v>
      </c>
      <c r="N24" s="4" t="s">
        <v>81</v>
      </c>
      <c r="O24" s="4"/>
      <c r="P24" s="4"/>
      <c r="Q24" s="4"/>
      <c r="R24" s="4"/>
      <c r="S24" s="4"/>
      <c r="T24" s="4"/>
      <c r="U24" s="4"/>
      <c r="V24" s="5"/>
      <c r="W24" t="s">
        <v>27</v>
      </c>
      <c r="Z24" s="58">
        <v>19</v>
      </c>
    </row>
    <row r="25" spans="1:26" ht="15.75" thickBot="1" x14ac:dyDescent="0.3">
      <c r="A25" s="134" t="str">
        <f t="shared" si="1"/>
        <v>0A</v>
      </c>
      <c r="B25" s="134"/>
      <c r="C25" s="135"/>
      <c r="D25" s="135"/>
      <c r="E25" s="135"/>
      <c r="F25" s="136"/>
      <c r="G25" s="127"/>
      <c r="H25" s="120"/>
      <c r="I25" s="121"/>
      <c r="J25" s="121"/>
      <c r="K25" s="121"/>
      <c r="L25" s="273" t="str">
        <f>CONCATENATE(HEX2BIN(A23,8),HEX2BIN(A22,8))</f>
        <v>0001010010100001</v>
      </c>
      <c r="M25" s="122" t="str">
        <f>CONCATENATE(BIN2HEX(MID(L25,1,8),2),BIN2HEX(MID(L25,9,8),2))</f>
        <v>14A1</v>
      </c>
      <c r="N25" s="276">
        <f>HEX2DEC(M25)</f>
        <v>5281</v>
      </c>
      <c r="O25" s="277" t="s">
        <v>46</v>
      </c>
      <c r="P25" s="278"/>
      <c r="Q25" s="274"/>
      <c r="R25" s="274"/>
      <c r="S25" s="274"/>
      <c r="T25" s="274"/>
      <c r="U25" s="274"/>
      <c r="V25" s="275"/>
      <c r="W25" t="s">
        <v>45</v>
      </c>
      <c r="Z25" s="58">
        <v>21</v>
      </c>
    </row>
    <row r="26" spans="1:26" ht="15.75" thickBot="1" x14ac:dyDescent="0.3">
      <c r="A26" s="159" t="str">
        <f t="shared" si="1"/>
        <v>8D</v>
      </c>
      <c r="B26" s="160"/>
      <c r="C26" s="128"/>
      <c r="D26" s="128"/>
      <c r="E26" s="128"/>
      <c r="F26" s="280"/>
      <c r="G26" s="129"/>
      <c r="H26" s="15"/>
      <c r="I26" s="111"/>
      <c r="J26" s="47"/>
      <c r="K26" s="54"/>
      <c r="L26" s="54"/>
      <c r="M26" s="54"/>
      <c r="N26" s="9"/>
      <c r="O26" s="9"/>
      <c r="P26" s="9"/>
      <c r="Q26" s="9"/>
      <c r="R26" s="9"/>
      <c r="S26" s="9"/>
      <c r="T26" s="9"/>
      <c r="U26" s="9"/>
      <c r="V26" s="9"/>
      <c r="Z26" s="58">
        <v>23</v>
      </c>
    </row>
    <row r="27" spans="1:26" ht="15.75" thickBot="1" x14ac:dyDescent="0.3">
      <c r="A27" s="144" t="str">
        <f t="shared" si="1"/>
        <v>02</v>
      </c>
      <c r="B27" s="144"/>
      <c r="C27" s="145"/>
      <c r="D27" s="145"/>
      <c r="E27" s="149"/>
      <c r="F27" s="148"/>
      <c r="G27" s="12"/>
      <c r="H27" s="133"/>
      <c r="I27" s="264"/>
      <c r="J27" s="265"/>
      <c r="K27" s="284"/>
      <c r="L27" s="266"/>
      <c r="M27" s="12" t="str">
        <f>HEX2BIN(A24,8)</f>
        <v>00011010</v>
      </c>
      <c r="N27" s="279" t="str">
        <f>MID(M27,1,1)</f>
        <v>0</v>
      </c>
      <c r="O27" s="133" t="s">
        <v>47</v>
      </c>
      <c r="P27" s="14"/>
      <c r="Q27" s="13"/>
      <c r="R27" s="13"/>
      <c r="S27" s="14"/>
      <c r="T27" s="9" t="s">
        <v>205</v>
      </c>
      <c r="U27" s="9"/>
      <c r="Z27" s="58">
        <v>25</v>
      </c>
    </row>
    <row r="28" spans="1:26" ht="15.75" thickBot="1" x14ac:dyDescent="0.3">
      <c r="A28" s="291" t="str">
        <f t="shared" si="1"/>
        <v>14</v>
      </c>
      <c r="B28" s="292"/>
      <c r="C28" s="293"/>
      <c r="D28" s="287"/>
      <c r="E28" s="161"/>
      <c r="F28" s="148"/>
      <c r="G28" s="9"/>
      <c r="H28" s="9"/>
      <c r="I28" s="56"/>
      <c r="J28" s="57"/>
      <c r="K28" s="54"/>
      <c r="L28" s="54"/>
      <c r="M28" s="54"/>
      <c r="N28" s="12" t="str">
        <f>MID(M27,2,1)</f>
        <v>0</v>
      </c>
      <c r="O28" s="13" t="s">
        <v>48</v>
      </c>
      <c r="P28" s="13"/>
      <c r="Q28" s="13"/>
      <c r="R28" s="13"/>
      <c r="S28" s="14"/>
      <c r="T28" s="9" t="s">
        <v>69</v>
      </c>
      <c r="U28" s="9"/>
      <c r="Z28" s="58">
        <v>27</v>
      </c>
    </row>
    <row r="29" spans="1:26" ht="15.75" thickBot="1" x14ac:dyDescent="0.3">
      <c r="A29" s="219" t="str">
        <f t="shared" si="1"/>
        <v>A3</v>
      </c>
      <c r="B29" s="295" t="s">
        <v>3</v>
      </c>
      <c r="C29" s="297"/>
      <c r="D29" s="296"/>
      <c r="E29" s="161"/>
      <c r="F29" s="148"/>
      <c r="I29" s="111"/>
      <c r="J29" s="112"/>
      <c r="K29" s="54"/>
      <c r="L29" s="54"/>
      <c r="M29" s="54"/>
      <c r="N29" s="12">
        <f>BIN2DEC(MID(M27,3,6))</f>
        <v>26</v>
      </c>
      <c r="O29" s="13" t="s">
        <v>51</v>
      </c>
      <c r="P29" s="13"/>
      <c r="Q29" s="13"/>
      <c r="R29" s="13"/>
      <c r="S29" s="14"/>
      <c r="T29" s="9"/>
      <c r="U29" s="9"/>
      <c r="Z29" s="58">
        <v>29</v>
      </c>
    </row>
    <row r="30" spans="1:26" ht="15.75" thickBot="1" x14ac:dyDescent="0.3">
      <c r="A30" s="219" t="str">
        <f t="shared" si="1"/>
        <v>16</v>
      </c>
      <c r="B30" s="286" t="s">
        <v>4</v>
      </c>
      <c r="C30" s="298"/>
      <c r="D30" s="296"/>
      <c r="E30" s="161"/>
      <c r="F30" s="283"/>
      <c r="G30" s="15"/>
      <c r="H30" s="15"/>
      <c r="I30" s="111"/>
      <c r="J30" s="112"/>
      <c r="K30" s="54"/>
      <c r="L30" s="54"/>
      <c r="M30" s="54"/>
      <c r="N30" s="27"/>
      <c r="O30" s="9"/>
      <c r="P30" s="9"/>
      <c r="Q30" s="9"/>
      <c r="R30" s="9"/>
      <c r="S30" s="9"/>
      <c r="T30" s="9"/>
      <c r="U30" s="9"/>
      <c r="Z30" s="58">
        <v>31</v>
      </c>
    </row>
    <row r="31" spans="1:26" ht="15.75" thickBot="1" x14ac:dyDescent="0.3">
      <c r="A31" s="15"/>
      <c r="B31" s="15"/>
      <c r="C31" s="298"/>
      <c r="D31" s="296"/>
      <c r="E31" s="161"/>
      <c r="F31" s="135"/>
      <c r="G31" s="135"/>
      <c r="H31" s="135"/>
      <c r="I31" s="139"/>
      <c r="J31" s="140"/>
      <c r="K31" s="141"/>
      <c r="L31" s="142"/>
      <c r="M31" s="141" t="str">
        <f>HEX2BIN(A25,8)</f>
        <v>00001010</v>
      </c>
      <c r="N31" s="137" t="str">
        <f>MID(M31,1,1)</f>
        <v>0</v>
      </c>
      <c r="O31" s="135" t="s">
        <v>49</v>
      </c>
      <c r="P31" s="135"/>
      <c r="Q31" s="135"/>
      <c r="R31" s="135"/>
      <c r="S31" s="136"/>
      <c r="T31" s="9"/>
      <c r="U31" s="9"/>
      <c r="Z31" s="58"/>
    </row>
    <row r="32" spans="1:26" ht="15.75" thickBot="1" x14ac:dyDescent="0.3">
      <c r="A32" s="15"/>
      <c r="B32" s="15"/>
      <c r="C32" s="298"/>
      <c r="D32" s="296"/>
      <c r="E32" s="161"/>
      <c r="F32" s="15"/>
      <c r="G32" s="15"/>
      <c r="H32" s="15"/>
      <c r="I32" s="111"/>
      <c r="J32" s="112"/>
      <c r="K32" s="54"/>
      <c r="L32" s="54"/>
      <c r="M32" s="54"/>
      <c r="N32" s="137" t="str">
        <f>MID(M31,2,2)</f>
        <v>00</v>
      </c>
      <c r="O32" s="135" t="s">
        <v>50</v>
      </c>
      <c r="P32" s="135"/>
      <c r="Q32" s="135"/>
      <c r="R32" s="135"/>
      <c r="S32" s="136"/>
      <c r="T32" s="9"/>
      <c r="U32" s="9"/>
      <c r="Z32" s="58"/>
    </row>
    <row r="33" spans="1:26" ht="15.75" thickBot="1" x14ac:dyDescent="0.3">
      <c r="A33" s="15"/>
      <c r="B33" s="15"/>
      <c r="C33" s="298"/>
      <c r="D33" s="296"/>
      <c r="E33" s="161"/>
      <c r="F33" s="15"/>
      <c r="G33" s="15"/>
      <c r="H33" s="15"/>
      <c r="I33" s="111"/>
      <c r="J33" s="112"/>
      <c r="K33" s="54"/>
      <c r="L33" s="54"/>
      <c r="M33" s="54"/>
      <c r="N33" s="281">
        <f>BIN2DEC(MID(M31,4,5))</f>
        <v>10</v>
      </c>
      <c r="O33" s="282" t="s">
        <v>52</v>
      </c>
      <c r="P33" s="282"/>
      <c r="Q33" s="282"/>
      <c r="R33" s="282"/>
      <c r="S33" s="283"/>
      <c r="T33" s="9"/>
      <c r="U33" s="9"/>
      <c r="Z33" s="58"/>
    </row>
    <row r="34" spans="1:26" ht="15.75" thickBot="1" x14ac:dyDescent="0.3">
      <c r="A34" s="15"/>
      <c r="B34" s="15"/>
      <c r="C34" s="298"/>
      <c r="D34" s="296"/>
      <c r="E34" s="161"/>
      <c r="F34" s="15"/>
      <c r="G34" s="15"/>
      <c r="H34" s="15"/>
      <c r="I34" s="111"/>
      <c r="J34" s="112"/>
      <c r="K34" s="54"/>
      <c r="L34" s="54"/>
      <c r="M34" s="304" t="s">
        <v>53</v>
      </c>
      <c r="N34" s="109" t="str">
        <f>CONCATENATE(TEXT(N33,"00"),":",TEXT(N29,"00"),":",TEXT((N25/1000),"00,000"))</f>
        <v>10:26:05,281</v>
      </c>
      <c r="O34" s="110"/>
      <c r="P34" s="9"/>
      <c r="Q34" s="9"/>
      <c r="R34" s="9"/>
      <c r="S34" s="9"/>
      <c r="T34" s="9"/>
      <c r="U34" s="9"/>
      <c r="Z34" s="58"/>
    </row>
    <row r="35" spans="1:26" ht="15.75" thickBot="1" x14ac:dyDescent="0.3">
      <c r="A35" s="9"/>
      <c r="B35" s="9"/>
      <c r="C35" s="298"/>
      <c r="D35" s="296"/>
      <c r="E35" s="152"/>
      <c r="F35" s="152"/>
      <c r="G35" s="152"/>
      <c r="H35" s="152"/>
      <c r="I35" s="152"/>
      <c r="J35" s="152"/>
      <c r="K35" s="152"/>
      <c r="L35" s="147"/>
      <c r="M35" s="150" t="str">
        <f>HEX2BIN(A26,8)</f>
        <v>10001101</v>
      </c>
      <c r="N35" s="150">
        <f>BIN2DEC(MID(M35,1,3))</f>
        <v>4</v>
      </c>
      <c r="O35" s="159" t="s">
        <v>70</v>
      </c>
      <c r="P35" s="147"/>
      <c r="Z35" s="58">
        <v>35</v>
      </c>
    </row>
    <row r="36" spans="1:26" ht="15.75" thickBot="1" x14ac:dyDescent="0.3">
      <c r="A36" s="9"/>
      <c r="B36" s="9"/>
      <c r="C36" s="298"/>
      <c r="D36" s="296"/>
      <c r="E36" s="9"/>
      <c r="F36" s="9"/>
      <c r="G36" s="9"/>
      <c r="H36" s="9"/>
      <c r="I36" s="9"/>
      <c r="J36" s="9"/>
      <c r="K36" s="54"/>
      <c r="L36" s="9"/>
      <c r="M36" s="9"/>
      <c r="N36" s="150">
        <f>BIN2DEC(MID(M35,4,5))</f>
        <v>13</v>
      </c>
      <c r="O36" s="159" t="s">
        <v>71</v>
      </c>
      <c r="P36" s="147"/>
      <c r="Q36" s="9"/>
      <c r="R36" s="9"/>
      <c r="S36" s="9"/>
      <c r="T36" s="9"/>
      <c r="Z36" s="58">
        <v>37</v>
      </c>
    </row>
    <row r="37" spans="1:26" ht="15.75" thickBot="1" x14ac:dyDescent="0.3">
      <c r="A37" s="9"/>
      <c r="B37" s="9"/>
      <c r="C37" s="298"/>
      <c r="D37" s="145"/>
      <c r="E37" s="145"/>
      <c r="F37" s="145"/>
      <c r="G37" s="145"/>
      <c r="H37" s="145"/>
      <c r="I37" s="166"/>
      <c r="J37" s="167"/>
      <c r="K37" s="168"/>
      <c r="L37" s="240"/>
      <c r="M37" s="285" t="str">
        <f>HEX2BIN(A27,8)</f>
        <v>00000010</v>
      </c>
      <c r="N37" s="288">
        <f>BIN2DEC(MID(M37,1,4))</f>
        <v>0</v>
      </c>
      <c r="O37" s="144" t="s">
        <v>73</v>
      </c>
      <c r="P37" s="146"/>
      <c r="Q37" s="9"/>
      <c r="R37" s="9"/>
      <c r="S37" s="9"/>
      <c r="T37" s="9"/>
      <c r="Z37" s="58">
        <v>39</v>
      </c>
    </row>
    <row r="38" spans="1:26" ht="15.75" thickBot="1" x14ac:dyDescent="0.3">
      <c r="A38" s="9"/>
      <c r="B38" s="9"/>
      <c r="C38" s="298"/>
      <c r="D38" s="9"/>
      <c r="E38" s="9"/>
      <c r="F38" s="9"/>
      <c r="G38" s="9"/>
      <c r="H38" s="9"/>
      <c r="I38" s="9"/>
      <c r="J38" s="9"/>
      <c r="K38" s="54"/>
      <c r="L38" s="9"/>
      <c r="M38" s="9"/>
      <c r="N38" s="285">
        <f>BIN2DEC(MID(M37,5,4))</f>
        <v>2</v>
      </c>
      <c r="O38" s="144" t="s">
        <v>72</v>
      </c>
      <c r="P38" s="146"/>
      <c r="Q38" s="9"/>
      <c r="R38" s="9"/>
      <c r="S38" s="9"/>
      <c r="T38" s="9"/>
      <c r="Z38" s="58">
        <v>41</v>
      </c>
    </row>
    <row r="39" spans="1:26" ht="15.75" thickBot="1" x14ac:dyDescent="0.3">
      <c r="A39" s="9"/>
      <c r="B39" s="9"/>
      <c r="C39" s="292"/>
      <c r="D39" s="299"/>
      <c r="E39" s="299"/>
      <c r="F39" s="299"/>
      <c r="G39" s="299"/>
      <c r="H39" s="299"/>
      <c r="I39" s="300"/>
      <c r="J39" s="301"/>
      <c r="K39" s="302"/>
      <c r="L39" s="303"/>
      <c r="M39" s="291" t="str">
        <f>HEX2BIN(A28,8)</f>
        <v>00010100</v>
      </c>
      <c r="N39" s="294">
        <f>BIN2DEC(MID(M39,1,1))</f>
        <v>0</v>
      </c>
      <c r="O39" s="292" t="s">
        <v>74</v>
      </c>
      <c r="P39" s="293"/>
      <c r="Q39" s="9"/>
      <c r="R39" s="9"/>
      <c r="S39" s="9"/>
      <c r="T39" s="9"/>
      <c r="Z39" s="58">
        <v>43</v>
      </c>
    </row>
    <row r="40" spans="1:2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54"/>
      <c r="L40" s="9"/>
      <c r="M40" s="9"/>
      <c r="N40" s="291">
        <f>BIN2DEC(MID(M39,2,7))</f>
        <v>20</v>
      </c>
      <c r="O40" s="292" t="s">
        <v>75</v>
      </c>
      <c r="P40" s="293"/>
      <c r="Q40" s="9"/>
      <c r="R40" s="9"/>
      <c r="S40" s="9"/>
      <c r="T40" s="9"/>
      <c r="Z40" s="58">
        <v>45</v>
      </c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56"/>
      <c r="J41" s="57"/>
      <c r="K41" s="54"/>
      <c r="L41" s="54"/>
      <c r="M41" s="54"/>
      <c r="N41" s="9"/>
      <c r="O41" s="9"/>
      <c r="P41" s="9"/>
      <c r="Q41" s="9"/>
      <c r="R41" s="9"/>
      <c r="S41" s="9"/>
      <c r="T41" s="9"/>
      <c r="Z41" s="58">
        <v>47</v>
      </c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Z42" s="58">
        <v>49</v>
      </c>
    </row>
    <row r="43" spans="1:26" x14ac:dyDescent="0.25">
      <c r="A43" t="str">
        <f t="shared" ref="A43:A48" si="2">MID($B$6,ROW()+Z43,2)</f>
        <v/>
      </c>
      <c r="I43" s="55"/>
      <c r="J43" s="11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Z43" s="58">
        <v>51</v>
      </c>
    </row>
    <row r="44" spans="1:26" x14ac:dyDescent="0.25">
      <c r="A44" t="str">
        <f t="shared" si="2"/>
        <v/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Z44" s="58">
        <v>53</v>
      </c>
    </row>
    <row r="45" spans="1:26" x14ac:dyDescent="0.25">
      <c r="A45" t="str">
        <f t="shared" si="2"/>
        <v/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Z45" s="58">
        <v>55</v>
      </c>
    </row>
    <row r="46" spans="1:26" x14ac:dyDescent="0.25">
      <c r="A46" t="str">
        <f t="shared" si="2"/>
        <v/>
      </c>
      <c r="I46" s="56"/>
      <c r="J46" s="9"/>
      <c r="K46" s="9"/>
      <c r="L46" s="9"/>
      <c r="M46" s="9"/>
      <c r="N46" s="9"/>
      <c r="O46" s="115"/>
      <c r="P46" s="9"/>
      <c r="Q46" s="9"/>
      <c r="R46" s="9"/>
      <c r="S46" s="9"/>
      <c r="T46" s="9"/>
      <c r="U46" s="9"/>
      <c r="V46" s="9"/>
      <c r="Z46" s="58">
        <v>57</v>
      </c>
    </row>
    <row r="47" spans="1:26" x14ac:dyDescent="0.25">
      <c r="A47" t="str">
        <f t="shared" si="2"/>
        <v/>
      </c>
      <c r="I47" s="9"/>
      <c r="J47" s="54"/>
      <c r="K47" s="54"/>
      <c r="L47" s="54"/>
      <c r="M47" s="9"/>
      <c r="N47" s="9"/>
      <c r="O47" s="9"/>
      <c r="P47" s="9"/>
      <c r="Q47" s="9"/>
      <c r="R47" s="9"/>
      <c r="S47" s="9"/>
      <c r="T47" s="9"/>
      <c r="U47" s="9"/>
      <c r="V47" s="9"/>
      <c r="Z47" s="58">
        <v>59</v>
      </c>
    </row>
    <row r="48" spans="1:26" x14ac:dyDescent="0.25">
      <c r="A48" t="str">
        <f t="shared" si="2"/>
        <v/>
      </c>
      <c r="I48" s="9"/>
      <c r="J48" s="54"/>
      <c r="K48" s="54"/>
      <c r="L48" s="54"/>
      <c r="M48" s="9"/>
      <c r="N48" s="9"/>
      <c r="O48" s="9"/>
      <c r="P48" s="9"/>
      <c r="Q48" s="9"/>
      <c r="R48" s="9"/>
      <c r="S48" s="9"/>
      <c r="T48" s="9"/>
      <c r="U48" s="9"/>
      <c r="V48" s="9"/>
      <c r="Z48" s="58">
        <v>61</v>
      </c>
    </row>
    <row r="49" spans="1:26" x14ac:dyDescent="0.25">
      <c r="I49" s="9"/>
      <c r="J49" s="54"/>
      <c r="K49" s="54"/>
      <c r="L49" s="54"/>
      <c r="M49" s="9"/>
      <c r="N49" s="9"/>
      <c r="O49" s="9"/>
      <c r="P49" s="9"/>
      <c r="Q49" s="9"/>
      <c r="R49" s="9"/>
      <c r="S49" s="9"/>
      <c r="T49" s="9"/>
      <c r="U49" s="9"/>
      <c r="V49" s="9"/>
      <c r="Z49" s="58">
        <v>63</v>
      </c>
    </row>
    <row r="50" spans="1:26" x14ac:dyDescent="0.25">
      <c r="I50" s="9"/>
      <c r="J50" s="54"/>
      <c r="K50" s="54"/>
      <c r="L50" s="54"/>
      <c r="M50" s="9"/>
      <c r="N50" s="9"/>
      <c r="O50" s="9"/>
      <c r="P50" s="9"/>
      <c r="Q50" s="9"/>
      <c r="R50" s="9"/>
      <c r="S50" s="9"/>
      <c r="T50" s="9"/>
      <c r="U50" s="9"/>
      <c r="V50" s="9"/>
      <c r="Z50" s="58">
        <v>65</v>
      </c>
    </row>
    <row r="51" spans="1:26" x14ac:dyDescent="0.25">
      <c r="I51" s="9"/>
      <c r="J51" s="54"/>
      <c r="K51" s="54"/>
      <c r="L51" s="54"/>
      <c r="M51" s="9"/>
      <c r="N51" s="9"/>
      <c r="O51" s="9"/>
      <c r="P51" s="9"/>
      <c r="Q51" s="9"/>
      <c r="R51" s="9"/>
      <c r="S51" s="9"/>
      <c r="T51" s="9"/>
      <c r="U51" s="9"/>
      <c r="V51" s="9"/>
      <c r="Z51" s="58">
        <v>67</v>
      </c>
    </row>
    <row r="52" spans="1:26" x14ac:dyDescent="0.25">
      <c r="I52" s="9"/>
      <c r="J52" s="54"/>
      <c r="K52" s="54"/>
      <c r="L52" s="54"/>
      <c r="M52" s="9"/>
      <c r="N52" s="9"/>
      <c r="O52" s="9"/>
      <c r="P52" s="9"/>
      <c r="Q52" s="9"/>
      <c r="R52" s="9"/>
      <c r="S52" s="9"/>
      <c r="T52" s="9"/>
      <c r="U52" s="9"/>
      <c r="V52" s="9"/>
      <c r="Z52" s="58">
        <v>69</v>
      </c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54"/>
      <c r="K53" s="54"/>
      <c r="L53" s="54"/>
      <c r="M53" s="9"/>
      <c r="N53" s="9"/>
      <c r="O53" s="9"/>
      <c r="P53" s="9"/>
      <c r="Q53" s="9"/>
      <c r="R53" s="9"/>
      <c r="S53" s="9"/>
      <c r="T53" s="9"/>
      <c r="U53" s="9"/>
      <c r="V53" s="9"/>
      <c r="Z53" s="58">
        <v>71</v>
      </c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54"/>
      <c r="K54" s="54"/>
      <c r="L54" s="54"/>
      <c r="M54" s="9"/>
      <c r="N54" s="9"/>
      <c r="O54" s="9"/>
      <c r="P54" s="9"/>
      <c r="Q54" s="9"/>
      <c r="R54" s="9"/>
      <c r="S54" s="9"/>
      <c r="T54" s="9"/>
      <c r="U54" s="9"/>
      <c r="V54" s="9"/>
      <c r="Z54" s="58">
        <v>73</v>
      </c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54"/>
      <c r="K55" s="54"/>
      <c r="L55" s="54"/>
      <c r="M55" s="9"/>
      <c r="N55" s="9"/>
      <c r="O55" s="9"/>
      <c r="P55" s="9"/>
      <c r="Q55" s="9"/>
      <c r="R55" s="9"/>
      <c r="S55" s="9"/>
      <c r="T55" s="9"/>
      <c r="U55" s="9"/>
      <c r="V55" s="9"/>
      <c r="Z55" s="58">
        <v>75</v>
      </c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Z56" s="58">
        <v>77</v>
      </c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Z57" s="58">
        <v>79</v>
      </c>
    </row>
    <row r="58" spans="1:26" x14ac:dyDescent="0.25">
      <c r="A58" s="9"/>
      <c r="B58" s="9"/>
      <c r="C58" s="9"/>
      <c r="D58" s="9"/>
      <c r="E58" s="9"/>
      <c r="F58" s="9"/>
      <c r="G58" s="9"/>
      <c r="H58" s="9"/>
      <c r="R58" s="9"/>
      <c r="S58" s="9"/>
      <c r="T58" s="9"/>
      <c r="Z58" s="58">
        <v>81</v>
      </c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4"/>
      <c r="R59" s="9"/>
      <c r="S59" s="9"/>
      <c r="T59" s="9"/>
      <c r="Z59" s="58">
        <v>83</v>
      </c>
    </row>
    <row r="60" spans="1:26" x14ac:dyDescent="0.25">
      <c r="A60" s="9"/>
      <c r="B60" s="9"/>
      <c r="C60" s="9"/>
      <c r="D60" s="9"/>
      <c r="E60" s="9"/>
      <c r="F60" s="9"/>
      <c r="G60" s="9"/>
      <c r="H60" s="9"/>
      <c r="R60" s="9"/>
      <c r="S60" s="9"/>
      <c r="T60" s="9"/>
      <c r="Z60" s="58">
        <v>85</v>
      </c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56"/>
      <c r="J61" s="57"/>
      <c r="K61" s="54"/>
      <c r="L61" s="54"/>
      <c r="M61" s="9"/>
      <c r="N61" s="9"/>
      <c r="O61" s="9"/>
      <c r="P61" s="9"/>
      <c r="Q61" s="9"/>
      <c r="R61" s="9"/>
      <c r="S61" s="9"/>
      <c r="T61" s="9"/>
      <c r="Z61" s="58">
        <v>87</v>
      </c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Z62" s="58">
        <v>89</v>
      </c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Z63" s="58">
        <v>91</v>
      </c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Z64" s="58">
        <v>93</v>
      </c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Z65" s="58">
        <v>95</v>
      </c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56"/>
      <c r="J66" s="57"/>
      <c r="K66" s="54"/>
      <c r="L66" s="54"/>
      <c r="M66" s="9"/>
      <c r="N66" s="9"/>
      <c r="O66" s="9"/>
      <c r="P66" s="9"/>
      <c r="Q66" s="9"/>
      <c r="R66" s="9"/>
      <c r="S66" s="9"/>
      <c r="T66" s="9"/>
      <c r="Z66" s="58">
        <v>97</v>
      </c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Z67" s="58">
        <v>99</v>
      </c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54"/>
      <c r="M68" s="9"/>
      <c r="N68" s="9"/>
      <c r="O68" s="9"/>
      <c r="P68" s="9"/>
      <c r="Q68" s="9"/>
      <c r="R68" s="9"/>
      <c r="S68" s="9"/>
      <c r="T68" s="9"/>
      <c r="Z68" s="58">
        <v>101</v>
      </c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Z69" s="58">
        <v>103</v>
      </c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Z70" s="58">
        <v>105</v>
      </c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54"/>
      <c r="M71" s="54"/>
      <c r="N71" s="9"/>
      <c r="O71" s="9"/>
      <c r="P71" s="9"/>
      <c r="Q71" s="9"/>
      <c r="R71" s="9"/>
      <c r="S71" s="9"/>
      <c r="T71" s="9"/>
      <c r="Z71" s="58">
        <v>107</v>
      </c>
    </row>
    <row r="72" spans="1:26" x14ac:dyDescent="0.25">
      <c r="Z72" s="58">
        <v>109</v>
      </c>
    </row>
    <row r="73" spans="1:26" x14ac:dyDescent="0.25">
      <c r="Z73" s="58">
        <v>111</v>
      </c>
    </row>
    <row r="74" spans="1:26" x14ac:dyDescent="0.25">
      <c r="Z74" s="58">
        <v>113</v>
      </c>
    </row>
    <row r="75" spans="1:26" x14ac:dyDescent="0.25">
      <c r="Z75" s="58">
        <v>115</v>
      </c>
    </row>
    <row r="76" spans="1:26" x14ac:dyDescent="0.25">
      <c r="Z76" s="58">
        <v>117</v>
      </c>
    </row>
    <row r="77" spans="1:26" x14ac:dyDescent="0.25">
      <c r="Z77" s="58">
        <v>119</v>
      </c>
    </row>
    <row r="78" spans="1:26" x14ac:dyDescent="0.25">
      <c r="Z78" s="58">
        <v>121</v>
      </c>
    </row>
    <row r="79" spans="1:26" x14ac:dyDescent="0.25">
      <c r="Z79" s="58">
        <v>123</v>
      </c>
    </row>
    <row r="80" spans="1:26" x14ac:dyDescent="0.25">
      <c r="Z80" s="58">
        <v>125</v>
      </c>
    </row>
    <row r="81" spans="26:26" x14ac:dyDescent="0.25">
      <c r="Z81" s="58">
        <v>127</v>
      </c>
    </row>
    <row r="82" spans="26:26" x14ac:dyDescent="0.25">
      <c r="Z82" s="58">
        <v>129</v>
      </c>
    </row>
    <row r="83" spans="26:26" x14ac:dyDescent="0.25">
      <c r="Z83" s="58">
        <v>131</v>
      </c>
    </row>
    <row r="84" spans="26:26" x14ac:dyDescent="0.25">
      <c r="Z84" s="58">
        <v>133</v>
      </c>
    </row>
    <row r="85" spans="26:26" x14ac:dyDescent="0.25">
      <c r="Z85" s="58">
        <v>135</v>
      </c>
    </row>
    <row r="86" spans="26:26" x14ac:dyDescent="0.25">
      <c r="Z86" s="58">
        <v>137</v>
      </c>
    </row>
    <row r="87" spans="26:26" x14ac:dyDescent="0.25">
      <c r="Z87" s="58">
        <v>139</v>
      </c>
    </row>
    <row r="88" spans="26:26" x14ac:dyDescent="0.25">
      <c r="Z88" s="58">
        <v>141</v>
      </c>
    </row>
    <row r="89" spans="26:26" x14ac:dyDescent="0.25">
      <c r="Z89" s="58">
        <v>143</v>
      </c>
    </row>
    <row r="90" spans="26:26" x14ac:dyDescent="0.25">
      <c r="Z90" s="58">
        <v>145</v>
      </c>
    </row>
    <row r="91" spans="26:26" x14ac:dyDescent="0.25">
      <c r="Z91" s="58">
        <v>147</v>
      </c>
    </row>
    <row r="92" spans="26:26" x14ac:dyDescent="0.25">
      <c r="Z92" s="58">
        <v>149</v>
      </c>
    </row>
    <row r="93" spans="26:26" x14ac:dyDescent="0.25">
      <c r="Z93" s="58">
        <v>151</v>
      </c>
    </row>
    <row r="94" spans="26:26" x14ac:dyDescent="0.25">
      <c r="Z94" s="58">
        <v>153</v>
      </c>
    </row>
    <row r="95" spans="26:26" x14ac:dyDescent="0.25">
      <c r="Z95" s="58">
        <v>155</v>
      </c>
    </row>
    <row r="96" spans="26:26" x14ac:dyDescent="0.25">
      <c r="Z96" s="58">
        <v>157</v>
      </c>
    </row>
    <row r="97" spans="26:26" x14ac:dyDescent="0.25">
      <c r="Z97" s="58">
        <v>159</v>
      </c>
    </row>
    <row r="98" spans="26:26" x14ac:dyDescent="0.25">
      <c r="Z98" s="58">
        <v>161</v>
      </c>
    </row>
    <row r="99" spans="26:26" x14ac:dyDescent="0.25">
      <c r="Z99" s="58">
        <v>163</v>
      </c>
    </row>
    <row r="100" spans="26:26" x14ac:dyDescent="0.25">
      <c r="Z100" s="58">
        <v>165</v>
      </c>
    </row>
    <row r="101" spans="26:26" x14ac:dyDescent="0.25">
      <c r="Z101" s="58">
        <v>167</v>
      </c>
    </row>
    <row r="102" spans="26:26" x14ac:dyDescent="0.25">
      <c r="Z102" s="58">
        <v>169</v>
      </c>
    </row>
    <row r="103" spans="26:26" x14ac:dyDescent="0.25">
      <c r="Z103" s="58">
        <v>171</v>
      </c>
    </row>
    <row r="104" spans="26:26" x14ac:dyDescent="0.25">
      <c r="Z104" s="58">
        <v>173</v>
      </c>
    </row>
    <row r="105" spans="26:26" x14ac:dyDescent="0.25">
      <c r="Z105" s="58">
        <v>175</v>
      </c>
    </row>
    <row r="106" spans="26:26" x14ac:dyDescent="0.25">
      <c r="Z106" s="58">
        <v>177</v>
      </c>
    </row>
    <row r="107" spans="26:26" x14ac:dyDescent="0.25">
      <c r="Z107" s="58">
        <v>179</v>
      </c>
    </row>
    <row r="108" spans="26:26" x14ac:dyDescent="0.25">
      <c r="Z108" s="58">
        <v>181</v>
      </c>
    </row>
    <row r="109" spans="26:26" x14ac:dyDescent="0.25">
      <c r="Z109" s="58">
        <v>183</v>
      </c>
    </row>
    <row r="110" spans="26:26" x14ac:dyDescent="0.25">
      <c r="Z110" s="58">
        <v>185</v>
      </c>
    </row>
    <row r="111" spans="26:26" x14ac:dyDescent="0.25">
      <c r="Z111" s="58">
        <v>187</v>
      </c>
    </row>
    <row r="112" spans="26:26" x14ac:dyDescent="0.25">
      <c r="Z112" s="58">
        <v>189</v>
      </c>
    </row>
    <row r="113" spans="26:26" x14ac:dyDescent="0.25">
      <c r="Z113" s="58">
        <v>191</v>
      </c>
    </row>
    <row r="114" spans="26:26" x14ac:dyDescent="0.25">
      <c r="Z114" s="58">
        <v>193</v>
      </c>
    </row>
    <row r="115" spans="26:26" x14ac:dyDescent="0.25">
      <c r="Z115" s="58">
        <v>195</v>
      </c>
    </row>
    <row r="116" spans="26:26" x14ac:dyDescent="0.25">
      <c r="Z116" s="58">
        <v>197</v>
      </c>
    </row>
    <row r="117" spans="26:26" x14ac:dyDescent="0.25">
      <c r="Z117" s="58">
        <v>199</v>
      </c>
    </row>
    <row r="118" spans="26:26" x14ac:dyDescent="0.25">
      <c r="Z118" s="58">
        <v>201</v>
      </c>
    </row>
    <row r="119" spans="26:26" x14ac:dyDescent="0.25">
      <c r="Z119" s="58">
        <v>203</v>
      </c>
    </row>
    <row r="120" spans="26:26" x14ac:dyDescent="0.25">
      <c r="Z120" s="58">
        <v>205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1"/>
  <sheetViews>
    <sheetView workbookViewId="0">
      <selection activeCell="B29" sqref="B29"/>
    </sheetView>
  </sheetViews>
  <sheetFormatPr defaultRowHeight="15" x14ac:dyDescent="0.25"/>
  <cols>
    <col min="2" max="2" width="38.7109375" customWidth="1"/>
    <col min="3" max="10" width="5.7109375" customWidth="1"/>
    <col min="11" max="11" width="20.28515625" customWidth="1"/>
    <col min="12" max="12" width="11.140625" customWidth="1"/>
    <col min="16" max="16" width="12" customWidth="1"/>
    <col min="18" max="18" width="16.28515625" customWidth="1"/>
    <col min="19" max="19" width="15.42578125" customWidth="1"/>
    <col min="21" max="21" width="74.42578125" customWidth="1"/>
  </cols>
  <sheetData>
    <row r="1" spans="1:118" ht="21.75" thickBot="1" x14ac:dyDescent="0.4">
      <c r="B1" s="169" t="s">
        <v>151</v>
      </c>
      <c r="C1" s="106"/>
      <c r="D1" s="106"/>
      <c r="E1" s="106"/>
      <c r="F1" s="106"/>
      <c r="G1" s="106"/>
    </row>
    <row r="2" spans="1:118" ht="15.75" hidden="1" thickBot="1" x14ac:dyDescent="0.3">
      <c r="B2" s="32"/>
      <c r="C2" s="32"/>
      <c r="D2" s="32"/>
      <c r="E2" s="32"/>
      <c r="F2" s="32"/>
      <c r="G2" s="32"/>
      <c r="H2" s="32"/>
      <c r="I2" s="32"/>
    </row>
    <row r="3" spans="1:118" ht="19.5" hidden="1" thickBot="1" x14ac:dyDescent="0.35">
      <c r="B3" s="107"/>
      <c r="C3" s="107"/>
      <c r="D3" s="107"/>
      <c r="E3" s="107"/>
      <c r="F3" s="107"/>
      <c r="G3" s="107"/>
    </row>
    <row r="4" spans="1:118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18" ht="15.75" hidden="1" thickBot="1" x14ac:dyDescent="0.3"/>
    <row r="6" spans="1:118" ht="19.5" thickBot="1" x14ac:dyDescent="0.35">
      <c r="B6" s="216" t="s">
        <v>225</v>
      </c>
      <c r="C6" s="165"/>
      <c r="D6" s="165"/>
      <c r="E6" s="165"/>
      <c r="F6" s="165"/>
      <c r="G6" s="165"/>
      <c r="H6" s="217"/>
      <c r="L6" s="305"/>
    </row>
    <row r="7" spans="1:118" hidden="1" x14ac:dyDescent="0.25"/>
    <row r="8" spans="1:118" hidden="1" x14ac:dyDescent="0.25"/>
    <row r="9" spans="1:118" ht="15.75" thickBot="1" x14ac:dyDescent="0.3"/>
    <row r="10" spans="1:118" ht="15.75" thickBot="1" x14ac:dyDescent="0.3">
      <c r="A10" s="199" t="str">
        <f>MID($B$6,ROW()-9,2)</f>
        <v>68</v>
      </c>
      <c r="B10" s="199" t="s">
        <v>0</v>
      </c>
      <c r="Y10" s="58" t="s">
        <v>39</v>
      </c>
      <c r="DI10" t="str">
        <f t="shared" ref="DI10:DN10" si="0">MID($B$6,COLUMN(),2)</f>
        <v/>
      </c>
      <c r="DJ10" t="str">
        <f t="shared" si="0"/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</row>
    <row r="11" spans="1:118" ht="15.75" thickBot="1" x14ac:dyDescent="0.3">
      <c r="A11" s="199" t="str">
        <f>MID($B$6,ROW()-7,2)</f>
        <v>09</v>
      </c>
      <c r="B11" s="199" t="s">
        <v>9</v>
      </c>
      <c r="Y11" s="58">
        <v>-7</v>
      </c>
    </row>
    <row r="12" spans="1:118" ht="15.75" thickBot="1" x14ac:dyDescent="0.3">
      <c r="A12" s="199" t="str">
        <f>MID($B$6,ROW()-5,2)</f>
        <v>09</v>
      </c>
      <c r="B12" s="199" t="s">
        <v>9</v>
      </c>
      <c r="Y12" s="58">
        <v>-5</v>
      </c>
    </row>
    <row r="13" spans="1:118" ht="15.75" thickBot="1" x14ac:dyDescent="0.3">
      <c r="A13" s="199" t="str">
        <f>MID($B$6,ROW()-3,2)</f>
        <v>68</v>
      </c>
      <c r="B13" s="199" t="s">
        <v>0</v>
      </c>
      <c r="M13" s="9"/>
      <c r="Y13" s="58">
        <v>-3</v>
      </c>
    </row>
    <row r="14" spans="1:118" ht="15.75" thickBot="1" x14ac:dyDescent="0.3">
      <c r="A14" s="12" t="str">
        <f>MID($B$6,ROW()-1,2)</f>
        <v>73</v>
      </c>
      <c r="B14" s="34" t="str">
        <f>HEX2BIN(A14,8)</f>
        <v>01110011</v>
      </c>
      <c r="C14" s="35"/>
      <c r="D14" s="35"/>
      <c r="E14" s="35"/>
      <c r="F14" s="35"/>
      <c r="G14" s="35"/>
      <c r="H14" s="35"/>
      <c r="I14" s="35"/>
      <c r="J14" s="35"/>
      <c r="K14" s="35"/>
      <c r="L14" s="14"/>
      <c r="M14" s="12" t="str">
        <f>MID(B14,1,1)</f>
        <v>0</v>
      </c>
      <c r="N14" s="49" t="s">
        <v>5</v>
      </c>
      <c r="O14" s="33"/>
      <c r="P14" s="33"/>
      <c r="Q14" s="33"/>
      <c r="R14" s="33"/>
      <c r="S14" s="33"/>
      <c r="T14" s="33"/>
      <c r="U14" s="33"/>
      <c r="Y14" s="58">
        <v>-1</v>
      </c>
    </row>
    <row r="15" spans="1:118" ht="15.75" thickBot="1" x14ac:dyDescent="0.3">
      <c r="A15" s="241" t="str">
        <f t="shared" ref="A15:A25" si="1">MID($B$6,ROW()+Y15,2)</f>
        <v>13</v>
      </c>
      <c r="B15" s="241" t="s">
        <v>11</v>
      </c>
      <c r="M15" s="30" t="str">
        <f>MID(B14,2,1)</f>
        <v>1</v>
      </c>
      <c r="N15" s="270" t="s">
        <v>180</v>
      </c>
      <c r="O15" s="13"/>
      <c r="P15" s="13"/>
      <c r="Q15" s="13"/>
      <c r="R15" s="14"/>
      <c r="S15" s="13"/>
      <c r="T15" s="14"/>
      <c r="U15" s="33"/>
      <c r="Y15" s="58">
        <v>1</v>
      </c>
    </row>
    <row r="16" spans="1:118" ht="15.75" thickBot="1" x14ac:dyDescent="0.3">
      <c r="A16" s="18" t="str">
        <f t="shared" si="1"/>
        <v>07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5"/>
      <c r="L16" s="20"/>
      <c r="M16" s="13" t="str">
        <f>MID(B14,3,1)</f>
        <v>1</v>
      </c>
      <c r="N16" s="12" t="s">
        <v>57</v>
      </c>
      <c r="O16" s="13"/>
      <c r="P16" s="13"/>
      <c r="Q16" s="13"/>
      <c r="R16" s="13"/>
      <c r="S16" s="13"/>
      <c r="T16" s="13"/>
      <c r="U16" s="14"/>
      <c r="V16" t="str">
        <f>MID($B$8,COLUMN(),3)</f>
        <v/>
      </c>
      <c r="W16" t="str">
        <f>MID($B$8,COLUMN(),3)</f>
        <v/>
      </c>
      <c r="X16" t="str">
        <f>MID($B$8,COLUMN(),3)</f>
        <v/>
      </c>
      <c r="Y16" s="58">
        <v>3</v>
      </c>
    </row>
    <row r="17" spans="1:25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5"/>
      <c r="L17" s="37"/>
      <c r="M17" s="14" t="str">
        <f>MID(B14,4,1)</f>
        <v>1</v>
      </c>
      <c r="N17" s="52" t="s">
        <v>181</v>
      </c>
      <c r="O17" s="53"/>
      <c r="P17" s="53"/>
      <c r="Q17" s="53"/>
      <c r="R17" s="53"/>
      <c r="S17" s="53"/>
      <c r="T17" s="53"/>
      <c r="U17" s="52"/>
      <c r="Y17" s="58">
        <v>5</v>
      </c>
    </row>
    <row r="18" spans="1:25" ht="15.75" thickBot="1" x14ac:dyDescent="0.3">
      <c r="A18" s="242" t="str">
        <f t="shared" si="1"/>
        <v>09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4"/>
      <c r="K18" s="40"/>
      <c r="L18" s="37"/>
      <c r="M18" s="14" t="str">
        <f>MID(B14,5,4)</f>
        <v>0011</v>
      </c>
      <c r="N18" s="52">
        <f>BIN2DEC(M18)</f>
        <v>3</v>
      </c>
      <c r="O18" s="12" t="s">
        <v>182</v>
      </c>
      <c r="P18" s="13"/>
      <c r="Q18" s="13"/>
      <c r="R18" s="13"/>
      <c r="S18" s="13"/>
      <c r="T18" s="13"/>
      <c r="U18" s="14"/>
      <c r="Y18" s="58">
        <v>7</v>
      </c>
    </row>
    <row r="19" spans="1:25" ht="15.75" thickBot="1" x14ac:dyDescent="0.3">
      <c r="A19" s="205" t="str">
        <f t="shared" si="1"/>
        <v>13</v>
      </c>
      <c r="B19" s="209" t="s">
        <v>21</v>
      </c>
      <c r="J19" s="245"/>
      <c r="K19" s="40"/>
      <c r="L19" s="37">
        <f>HEX2DEC(A16)</f>
        <v>7</v>
      </c>
      <c r="M19" s="38" t="s">
        <v>152</v>
      </c>
      <c r="N19" s="19"/>
      <c r="O19" s="19"/>
      <c r="P19" s="19"/>
      <c r="Q19" s="19"/>
      <c r="R19" s="19"/>
      <c r="S19" s="19"/>
      <c r="T19" s="19"/>
      <c r="U19" s="20"/>
      <c r="V19" t="s">
        <v>13</v>
      </c>
      <c r="Y19" s="58">
        <v>9</v>
      </c>
    </row>
    <row r="20" spans="1:25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9"/>
      <c r="J20" s="246"/>
      <c r="K20" s="25"/>
      <c r="L20" s="24" t="str">
        <f>HEX2BIN(A17,8)</f>
        <v>10000001</v>
      </c>
      <c r="M20" s="39" t="str">
        <f>MID(L20,1,1)</f>
        <v>1</v>
      </c>
      <c r="N20" s="36" t="s">
        <v>42</v>
      </c>
      <c r="O20" s="24"/>
      <c r="P20" s="24"/>
      <c r="Q20" s="24"/>
      <c r="R20" s="24"/>
      <c r="S20" s="24"/>
      <c r="T20" s="24"/>
      <c r="U20" s="25"/>
      <c r="V20" t="s">
        <v>15</v>
      </c>
      <c r="Y20" s="58">
        <v>11</v>
      </c>
    </row>
    <row r="21" spans="1:25" ht="15.75" thickBot="1" x14ac:dyDescent="0.3">
      <c r="A21" s="43" t="str">
        <f t="shared" si="1"/>
        <v>00</v>
      </c>
      <c r="B21" s="119" t="s">
        <v>23</v>
      </c>
      <c r="C21" s="48"/>
      <c r="D21" s="48"/>
      <c r="E21" s="48"/>
      <c r="F21" s="48"/>
      <c r="G21" s="48"/>
      <c r="H21" s="5"/>
      <c r="I21" s="221"/>
      <c r="J21" s="246"/>
      <c r="M21" s="39" t="str">
        <f>MID(L20,2,7)</f>
        <v>0000001</v>
      </c>
      <c r="N21" s="22">
        <f>BIN2DEC(M21)</f>
        <v>1</v>
      </c>
      <c r="O21" s="108" t="s">
        <v>20</v>
      </c>
      <c r="P21" s="108"/>
      <c r="Q21" s="108"/>
      <c r="R21" s="108"/>
      <c r="S21" s="108"/>
      <c r="T21" s="108"/>
      <c r="U21" s="40"/>
      <c r="Y21" s="58">
        <v>13</v>
      </c>
    </row>
    <row r="22" spans="1:25" ht="15.75" thickBot="1" x14ac:dyDescent="0.3">
      <c r="A22" s="61" t="str">
        <f t="shared" si="1"/>
        <v>00</v>
      </c>
      <c r="B22" s="120" t="s">
        <v>155</v>
      </c>
      <c r="C22" s="121"/>
      <c r="D22" s="121"/>
      <c r="E22" s="121"/>
      <c r="F22" s="121"/>
      <c r="G22" s="122"/>
      <c r="H22" s="110"/>
      <c r="I22" s="228"/>
      <c r="J22" s="247"/>
      <c r="K22" s="248"/>
      <c r="L22" s="249">
        <f>HEX2DEC(A18)</f>
        <v>9</v>
      </c>
      <c r="M22" s="242" t="s">
        <v>153</v>
      </c>
      <c r="N22" s="243"/>
      <c r="O22" s="243"/>
      <c r="P22" s="243"/>
      <c r="Q22" s="243"/>
      <c r="R22" s="243"/>
      <c r="S22" s="243"/>
      <c r="T22" s="243"/>
      <c r="U22" s="244"/>
      <c r="V22" t="s">
        <v>18</v>
      </c>
      <c r="Y22" s="58">
        <v>15</v>
      </c>
    </row>
    <row r="23" spans="1:25" ht="15.75" thickBot="1" x14ac:dyDescent="0.3">
      <c r="A23" s="259" t="str">
        <f t="shared" si="1"/>
        <v>29</v>
      </c>
      <c r="B23" s="263" t="s">
        <v>3</v>
      </c>
      <c r="C23" s="419"/>
      <c r="D23" s="419"/>
      <c r="E23" s="420"/>
      <c r="F23" s="9"/>
      <c r="G23" s="334"/>
      <c r="H23" s="109"/>
      <c r="I23" s="230"/>
      <c r="J23" s="223"/>
      <c r="K23" s="222"/>
      <c r="L23" s="222">
        <f>HEX2DEC(A20)</f>
        <v>255</v>
      </c>
      <c r="M23" s="224" t="s">
        <v>154</v>
      </c>
      <c r="N23" s="224"/>
      <c r="O23" s="224"/>
      <c r="P23" s="224"/>
      <c r="Q23" s="224"/>
      <c r="R23" s="224"/>
      <c r="S23" s="224"/>
      <c r="T23" s="224"/>
      <c r="U23" s="225"/>
      <c r="V23" t="s">
        <v>26</v>
      </c>
      <c r="Y23" s="58">
        <v>17</v>
      </c>
    </row>
    <row r="24" spans="1:25" ht="15.75" thickBot="1" x14ac:dyDescent="0.3">
      <c r="A24" s="259" t="str">
        <f t="shared" si="1"/>
        <v>16</v>
      </c>
      <c r="B24" s="259" t="s">
        <v>4</v>
      </c>
      <c r="C24" s="260"/>
      <c r="D24" s="260"/>
      <c r="E24" s="262"/>
      <c r="F24" s="9"/>
      <c r="G24" s="333"/>
      <c r="H24" s="119"/>
      <c r="I24" s="48"/>
      <c r="J24" s="48"/>
      <c r="K24" s="124"/>
      <c r="L24" s="124">
        <f>HEX2DEC(A21)</f>
        <v>0</v>
      </c>
      <c r="M24" s="4" t="s">
        <v>23</v>
      </c>
      <c r="N24" s="4"/>
      <c r="O24" s="4"/>
      <c r="P24" s="4"/>
      <c r="Q24" s="4"/>
      <c r="R24" s="4"/>
      <c r="S24" s="4"/>
      <c r="T24" s="4"/>
      <c r="U24" s="5"/>
      <c r="V24" t="s">
        <v>27</v>
      </c>
      <c r="Y24" s="58">
        <v>19</v>
      </c>
    </row>
    <row r="25" spans="1:25" ht="15.75" thickBot="1" x14ac:dyDescent="0.3">
      <c r="A25" s="9" t="str">
        <f t="shared" si="1"/>
        <v/>
      </c>
      <c r="F25" s="9"/>
      <c r="G25" s="120"/>
      <c r="H25" s="121"/>
      <c r="I25" s="121"/>
      <c r="J25" s="121"/>
      <c r="K25" s="231"/>
      <c r="L25" s="122" t="str">
        <f>HEX2BIN(A22,8)</f>
        <v>00000000</v>
      </c>
      <c r="M25" s="125" t="str">
        <f>MID(L25,1,6)</f>
        <v>000000</v>
      </c>
      <c r="N25" s="421" t="s">
        <v>156</v>
      </c>
      <c r="O25" s="121"/>
      <c r="P25" s="121"/>
      <c r="Q25" s="121"/>
      <c r="R25" s="121"/>
      <c r="S25" s="121"/>
      <c r="T25" s="121"/>
      <c r="U25" s="122"/>
      <c r="V25" t="s">
        <v>157</v>
      </c>
      <c r="Y25" s="58">
        <v>21</v>
      </c>
    </row>
    <row r="26" spans="1:25" x14ac:dyDescent="0.25">
      <c r="A26" s="9"/>
      <c r="B26" s="9"/>
      <c r="C26" s="9"/>
      <c r="D26" s="9"/>
      <c r="E26" s="9"/>
      <c r="F26" s="9"/>
      <c r="G26" s="15"/>
      <c r="H26" s="111"/>
      <c r="I26" s="47"/>
      <c r="J26" s="54"/>
      <c r="K26" s="54"/>
      <c r="L26" s="54"/>
      <c r="M26" s="9"/>
      <c r="N26" s="9"/>
      <c r="O26" s="9"/>
      <c r="P26" s="9"/>
      <c r="Q26" s="9"/>
      <c r="R26" s="9"/>
      <c r="S26" s="9"/>
      <c r="T26" s="9"/>
      <c r="U26" s="9"/>
      <c r="Y26" s="58">
        <v>23</v>
      </c>
    </row>
    <row r="27" spans="1:25" x14ac:dyDescent="0.25">
      <c r="A27" s="9"/>
      <c r="B27" s="9"/>
      <c r="C27" s="9"/>
      <c r="D27" s="9"/>
      <c r="E27" s="9"/>
      <c r="F27" s="9"/>
      <c r="G27" s="9"/>
      <c r="H27" s="56"/>
      <c r="I27" s="57"/>
      <c r="J27" s="54"/>
      <c r="K27" s="56"/>
      <c r="L27" s="9"/>
      <c r="M27" s="268"/>
      <c r="N27" s="9"/>
      <c r="O27" s="9"/>
      <c r="P27" s="9"/>
      <c r="Q27" s="9"/>
      <c r="R27" s="9"/>
      <c r="S27" s="9"/>
      <c r="T27" s="9"/>
      <c r="Y27" s="58">
        <v>25</v>
      </c>
    </row>
    <row r="28" spans="1:25" x14ac:dyDescent="0.25">
      <c r="A28" s="9"/>
      <c r="B28" s="9"/>
      <c r="C28" s="9"/>
      <c r="D28" s="9"/>
      <c r="E28" s="9"/>
      <c r="F28" s="9"/>
      <c r="G28" s="9"/>
      <c r="H28" s="56"/>
      <c r="I28" s="57"/>
      <c r="J28" s="54"/>
      <c r="K28" s="54"/>
      <c r="L28" s="54"/>
      <c r="M28" s="9"/>
      <c r="N28" s="9"/>
      <c r="O28" s="9"/>
      <c r="P28" s="9"/>
      <c r="Q28" s="9"/>
      <c r="R28" s="9"/>
      <c r="T28" s="9"/>
      <c r="Y28" s="58">
        <v>27</v>
      </c>
    </row>
    <row r="29" spans="1:25" x14ac:dyDescent="0.25">
      <c r="A29" s="9"/>
      <c r="B29" s="9"/>
      <c r="C29" s="9"/>
      <c r="D29" s="9"/>
      <c r="E29" s="9"/>
      <c r="F29" s="9"/>
      <c r="G29" s="9"/>
      <c r="H29" s="56"/>
      <c r="I29" s="57"/>
      <c r="J29" s="54"/>
      <c r="K29" s="54"/>
      <c r="L29" s="54"/>
      <c r="M29" s="9"/>
      <c r="N29" s="9"/>
      <c r="O29" s="9"/>
      <c r="P29" s="9"/>
      <c r="Q29" s="9"/>
      <c r="R29" s="9"/>
      <c r="S29" s="9"/>
      <c r="T29" s="9"/>
      <c r="Y29" s="58">
        <v>29</v>
      </c>
    </row>
    <row r="30" spans="1:25" x14ac:dyDescent="0.25">
      <c r="A30" s="9"/>
      <c r="B30" s="9"/>
      <c r="C30" s="9"/>
      <c r="D30" s="9"/>
      <c r="E30" s="9"/>
      <c r="F30" s="9"/>
      <c r="G30" s="9"/>
      <c r="H30" s="56"/>
      <c r="I30" s="57"/>
      <c r="J30" s="54"/>
      <c r="K30" s="54"/>
      <c r="L30" s="54"/>
      <c r="M30" s="27"/>
      <c r="N30" s="9"/>
      <c r="O30" s="9"/>
      <c r="P30" s="9"/>
      <c r="Q30" s="9"/>
      <c r="R30" s="9"/>
      <c r="S30" s="9"/>
      <c r="T30" s="9"/>
      <c r="Y30" s="58">
        <v>31</v>
      </c>
    </row>
    <row r="31" spans="1:25" x14ac:dyDescent="0.25">
      <c r="A31" s="9"/>
      <c r="B31" s="9"/>
      <c r="C31" s="9"/>
      <c r="D31" s="9"/>
      <c r="E31" s="9"/>
      <c r="F31" s="9"/>
      <c r="G31" s="9"/>
      <c r="H31" s="56"/>
      <c r="I31" s="57"/>
      <c r="J31" s="54"/>
      <c r="K31" s="54"/>
      <c r="L31" s="54"/>
      <c r="M31" s="9"/>
      <c r="N31" s="9"/>
      <c r="O31" s="9"/>
      <c r="P31" s="9"/>
      <c r="Q31" s="9"/>
      <c r="R31" s="9"/>
      <c r="S31" s="9"/>
      <c r="T31" s="9"/>
      <c r="Y31" s="58"/>
    </row>
    <row r="32" spans="1:25" x14ac:dyDescent="0.25">
      <c r="A32" s="9"/>
      <c r="B32" s="9"/>
      <c r="C32" s="9"/>
      <c r="D32" s="9"/>
      <c r="E32" s="9"/>
      <c r="F32" s="9"/>
      <c r="G32" s="9"/>
      <c r="H32" s="56"/>
      <c r="I32" s="57"/>
      <c r="J32" s="54"/>
      <c r="K32" s="54"/>
      <c r="L32" s="54"/>
      <c r="M32" s="9"/>
      <c r="N32" s="9"/>
      <c r="O32" s="9"/>
      <c r="P32" s="9"/>
      <c r="Q32" s="9"/>
      <c r="R32" s="9"/>
      <c r="S32" s="9"/>
      <c r="T32" s="9"/>
      <c r="Y32" s="58"/>
    </row>
    <row r="33" spans="1:25" x14ac:dyDescent="0.25">
      <c r="A33" s="9"/>
      <c r="B33" s="9"/>
      <c r="C33" s="9"/>
      <c r="D33" s="9"/>
      <c r="E33" s="9"/>
      <c r="F33" s="9"/>
      <c r="G33" s="9"/>
      <c r="H33" s="56"/>
      <c r="I33" s="57"/>
      <c r="J33" s="54"/>
      <c r="K33" s="54"/>
      <c r="L33" s="54"/>
      <c r="M33" s="9"/>
      <c r="N33" s="9"/>
      <c r="O33" s="9"/>
      <c r="P33" s="9"/>
      <c r="Q33" s="9"/>
      <c r="R33" s="9"/>
      <c r="S33" s="9"/>
      <c r="T33" s="9"/>
      <c r="Y33" s="58"/>
    </row>
    <row r="34" spans="1:25" x14ac:dyDescent="0.25">
      <c r="A34" s="9"/>
      <c r="B34" s="9"/>
      <c r="C34" s="9"/>
      <c r="D34" s="9"/>
      <c r="E34" s="9"/>
      <c r="F34" s="9"/>
      <c r="G34" s="9"/>
      <c r="H34" s="56"/>
      <c r="I34" s="57"/>
      <c r="J34" s="54"/>
      <c r="K34" s="54"/>
      <c r="L34" s="57"/>
      <c r="M34" s="9"/>
      <c r="N34" s="9"/>
      <c r="O34" s="9"/>
      <c r="P34" s="9"/>
      <c r="Q34" s="9"/>
      <c r="R34" s="9"/>
      <c r="S34" s="9"/>
      <c r="T34" s="9"/>
      <c r="U34" s="9"/>
      <c r="Y34" s="58"/>
    </row>
    <row r="35" spans="1:25" x14ac:dyDescent="0.25">
      <c r="A35" s="9"/>
      <c r="B35" s="9"/>
      <c r="C35" s="9"/>
      <c r="D35" s="9"/>
      <c r="E35" s="9"/>
      <c r="F35" s="9"/>
      <c r="G35" s="9"/>
      <c r="H35" s="56"/>
      <c r="I35" s="57"/>
      <c r="J35" s="54"/>
      <c r="K35" s="54"/>
      <c r="L35" s="57"/>
      <c r="M35" s="9"/>
      <c r="N35" s="9"/>
      <c r="O35" s="9"/>
      <c r="P35" s="9"/>
      <c r="Q35" s="9"/>
      <c r="R35" s="9"/>
      <c r="S35" s="9"/>
      <c r="T35" s="9"/>
      <c r="U35" s="9"/>
      <c r="Y35" s="58">
        <v>33</v>
      </c>
    </row>
    <row r="36" spans="1:25" x14ac:dyDescent="0.25">
      <c r="A36" s="9"/>
      <c r="B36" s="9"/>
      <c r="C36" s="9"/>
      <c r="D36" s="9"/>
      <c r="E36" s="9"/>
      <c r="Y36" s="58">
        <v>35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54"/>
      <c r="K37" s="9"/>
      <c r="L37" s="9"/>
      <c r="M37" s="9"/>
      <c r="N37" s="9"/>
      <c r="O37" s="9"/>
      <c r="P37" s="9"/>
      <c r="Q37" s="9"/>
      <c r="R37" s="9"/>
      <c r="S37" s="9"/>
      <c r="Y37" s="58">
        <v>37</v>
      </c>
    </row>
    <row r="38" spans="1:25" x14ac:dyDescent="0.25">
      <c r="A38" s="9"/>
      <c r="B38" s="9"/>
      <c r="C38" s="9"/>
      <c r="D38" s="9"/>
      <c r="E38" s="9"/>
      <c r="F38" s="9"/>
      <c r="G38" s="9"/>
      <c r="H38" s="56"/>
      <c r="I38" s="57"/>
      <c r="J38" s="54"/>
      <c r="K38" s="54"/>
      <c r="L38" s="54"/>
      <c r="M38" s="9"/>
      <c r="N38" s="9"/>
      <c r="O38" s="9"/>
      <c r="P38" s="9"/>
      <c r="Q38" s="9"/>
      <c r="R38" s="9"/>
      <c r="S38" s="9"/>
      <c r="Y38" s="58">
        <v>39</v>
      </c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54"/>
      <c r="K39" s="9"/>
      <c r="L39" s="9"/>
      <c r="M39" s="9"/>
      <c r="N39" s="9"/>
      <c r="O39" s="9"/>
      <c r="P39" s="9"/>
      <c r="Q39" s="9"/>
      <c r="R39" s="9"/>
      <c r="S39" s="9"/>
      <c r="Y39" s="58">
        <v>41</v>
      </c>
    </row>
    <row r="40" spans="1:25" x14ac:dyDescent="0.25">
      <c r="A40" s="9"/>
      <c r="B40" s="9"/>
      <c r="C40" s="9"/>
      <c r="D40" s="9"/>
      <c r="E40" s="9"/>
      <c r="F40" s="9"/>
      <c r="G40" s="9"/>
      <c r="H40" s="56"/>
      <c r="I40" s="57"/>
      <c r="J40" s="54"/>
      <c r="K40" s="54"/>
      <c r="L40" s="54"/>
      <c r="M40" s="9"/>
      <c r="N40" s="9"/>
      <c r="O40" s="9"/>
      <c r="P40" s="9"/>
      <c r="Q40" s="9"/>
      <c r="R40" s="9"/>
      <c r="S40" s="9"/>
      <c r="Y40" s="58">
        <v>43</v>
      </c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54"/>
      <c r="K41" s="9"/>
      <c r="L41" s="9"/>
      <c r="M41" s="9"/>
      <c r="N41" s="9"/>
      <c r="O41" s="9"/>
      <c r="P41" s="9"/>
      <c r="Q41" s="9"/>
      <c r="R41" s="9"/>
      <c r="S41" s="9"/>
      <c r="Y41" s="58">
        <v>45</v>
      </c>
    </row>
    <row r="42" spans="1:25" x14ac:dyDescent="0.25">
      <c r="A42" s="9"/>
      <c r="B42" s="9"/>
      <c r="C42" s="9"/>
      <c r="D42" s="9"/>
      <c r="E42" s="9"/>
      <c r="F42" s="9"/>
      <c r="G42" s="9"/>
      <c r="H42" s="56"/>
      <c r="I42" s="57"/>
      <c r="J42" s="54"/>
      <c r="K42" s="54"/>
      <c r="L42" s="54"/>
      <c r="M42" s="9"/>
      <c r="N42" s="9"/>
      <c r="O42" s="9"/>
      <c r="P42" s="9"/>
      <c r="Q42" s="9"/>
      <c r="R42" s="9"/>
      <c r="S42" s="9"/>
      <c r="Y42" s="58">
        <v>47</v>
      </c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Y43" s="58">
        <v>49</v>
      </c>
    </row>
    <row r="44" spans="1:25" x14ac:dyDescent="0.25">
      <c r="A44" t="str">
        <f t="shared" ref="A44:A49" si="2">MID($B$6,ROW()+Y44,2)</f>
        <v/>
      </c>
      <c r="H44" s="55"/>
      <c r="I44" s="11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58">
        <v>51</v>
      </c>
    </row>
    <row r="45" spans="1:25" x14ac:dyDescent="0.25">
      <c r="A45" t="str">
        <f t="shared" si="2"/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58">
        <v>53</v>
      </c>
    </row>
    <row r="46" spans="1:25" x14ac:dyDescent="0.25">
      <c r="A46" t="str">
        <f t="shared" si="2"/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58">
        <v>55</v>
      </c>
    </row>
    <row r="47" spans="1:25" x14ac:dyDescent="0.25">
      <c r="A47" t="str">
        <f t="shared" si="2"/>
        <v/>
      </c>
      <c r="H47" s="56"/>
      <c r="I47" s="9"/>
      <c r="J47" s="9"/>
      <c r="K47" s="9"/>
      <c r="L47" s="9"/>
      <c r="M47" s="9"/>
      <c r="N47" s="115"/>
      <c r="O47" s="9"/>
      <c r="P47" s="9"/>
      <c r="Q47" s="9"/>
      <c r="R47" s="9"/>
      <c r="S47" s="9"/>
      <c r="T47" s="9"/>
      <c r="U47" s="9"/>
      <c r="Y47" s="58">
        <v>57</v>
      </c>
    </row>
    <row r="48" spans="1:25" x14ac:dyDescent="0.25">
      <c r="A48" t="str">
        <f t="shared" si="2"/>
        <v/>
      </c>
      <c r="H48" s="9"/>
      <c r="I48" s="54"/>
      <c r="J48" s="54"/>
      <c r="K48" s="54"/>
      <c r="L48" s="9"/>
      <c r="M48" s="9"/>
      <c r="N48" s="9"/>
      <c r="O48" s="9"/>
      <c r="P48" s="9"/>
      <c r="Q48" s="9"/>
      <c r="R48" s="9"/>
      <c r="S48" s="9"/>
      <c r="T48" s="9"/>
      <c r="U48" s="9"/>
      <c r="Y48" s="58">
        <v>59</v>
      </c>
    </row>
    <row r="49" spans="1:25" x14ac:dyDescent="0.25">
      <c r="A49" t="str">
        <f t="shared" si="2"/>
        <v/>
      </c>
      <c r="H49" s="9"/>
      <c r="I49" s="54"/>
      <c r="J49" s="54"/>
      <c r="K49" s="54"/>
      <c r="L49" s="9"/>
      <c r="M49" s="9"/>
      <c r="N49" s="9"/>
      <c r="O49" s="9"/>
      <c r="P49" s="9"/>
      <c r="Q49" s="9"/>
      <c r="R49" s="9"/>
      <c r="S49" s="9"/>
      <c r="T49" s="9"/>
      <c r="U49" s="9"/>
      <c r="Y49" s="58">
        <v>61</v>
      </c>
    </row>
    <row r="50" spans="1:25" x14ac:dyDescent="0.25">
      <c r="H50" s="9"/>
      <c r="I50" s="54"/>
      <c r="J50" s="54"/>
      <c r="K50" s="54"/>
      <c r="L50" s="9"/>
      <c r="M50" s="9"/>
      <c r="N50" s="9"/>
      <c r="O50" s="9"/>
      <c r="P50" s="9"/>
      <c r="Q50" s="9"/>
      <c r="R50" s="9"/>
      <c r="S50" s="9"/>
      <c r="T50" s="9"/>
      <c r="U50" s="9"/>
      <c r="Y50" s="58">
        <v>63</v>
      </c>
    </row>
    <row r="51" spans="1:25" x14ac:dyDescent="0.25">
      <c r="H51" s="9"/>
      <c r="I51" s="54"/>
      <c r="J51" s="54"/>
      <c r="K51" s="54"/>
      <c r="L51" s="9"/>
      <c r="M51" s="9"/>
      <c r="N51" s="9"/>
      <c r="O51" s="9"/>
      <c r="P51" s="9"/>
      <c r="Q51" s="9"/>
      <c r="R51" s="9"/>
      <c r="S51" s="9"/>
      <c r="T51" s="9"/>
      <c r="U51" s="9"/>
      <c r="Y51" s="58">
        <v>65</v>
      </c>
    </row>
    <row r="52" spans="1:25" x14ac:dyDescent="0.25">
      <c r="H52" s="9"/>
      <c r="I52" s="54"/>
      <c r="J52" s="54"/>
      <c r="K52" s="54"/>
      <c r="L52" s="9"/>
      <c r="M52" s="9"/>
      <c r="N52" s="9"/>
      <c r="O52" s="9"/>
      <c r="P52" s="9"/>
      <c r="Q52" s="9"/>
      <c r="R52" s="9"/>
      <c r="S52" s="9"/>
      <c r="T52" s="9"/>
      <c r="U52" s="9"/>
      <c r="Y52" s="58">
        <v>67</v>
      </c>
    </row>
    <row r="53" spans="1:25" x14ac:dyDescent="0.25">
      <c r="H53" s="9"/>
      <c r="I53" s="54"/>
      <c r="J53" s="54"/>
      <c r="K53" s="54"/>
      <c r="L53" s="9"/>
      <c r="M53" s="9"/>
      <c r="N53" s="9"/>
      <c r="O53" s="9"/>
      <c r="P53" s="9"/>
      <c r="Q53" s="9"/>
      <c r="R53" s="9"/>
      <c r="S53" s="9"/>
      <c r="T53" s="9"/>
      <c r="U53" s="9"/>
      <c r="Y53" s="58">
        <v>69</v>
      </c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54"/>
      <c r="J54" s="54"/>
      <c r="K54" s="54"/>
      <c r="L54" s="9"/>
      <c r="M54" s="9"/>
      <c r="N54" s="9"/>
      <c r="O54" s="9"/>
      <c r="P54" s="9"/>
      <c r="Q54" s="9"/>
      <c r="R54" s="9"/>
      <c r="S54" s="9"/>
      <c r="T54" s="9"/>
      <c r="U54" s="9"/>
      <c r="Y54" s="58">
        <v>71</v>
      </c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54"/>
      <c r="J55" s="54"/>
      <c r="K55" s="54"/>
      <c r="L55" s="9"/>
      <c r="M55" s="9"/>
      <c r="N55" s="9"/>
      <c r="O55" s="9"/>
      <c r="P55" s="9"/>
      <c r="Q55" s="9"/>
      <c r="R55" s="9"/>
      <c r="S55" s="9"/>
      <c r="T55" s="9"/>
      <c r="U55" s="9"/>
      <c r="Y55" s="58">
        <v>73</v>
      </c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54"/>
      <c r="J56" s="54"/>
      <c r="K56" s="54"/>
      <c r="L56" s="9"/>
      <c r="M56" s="9"/>
      <c r="N56" s="9"/>
      <c r="O56" s="9"/>
      <c r="P56" s="9"/>
      <c r="Q56" s="9"/>
      <c r="R56" s="9"/>
      <c r="S56" s="9"/>
      <c r="T56" s="9"/>
      <c r="U56" s="9"/>
      <c r="Y56" s="58">
        <v>75</v>
      </c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Y57" s="58">
        <v>77</v>
      </c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Y58" s="58">
        <v>79</v>
      </c>
    </row>
    <row r="59" spans="1:25" x14ac:dyDescent="0.25">
      <c r="A59" s="9"/>
      <c r="B59" s="9"/>
      <c r="C59" s="9"/>
      <c r="D59" s="9"/>
      <c r="E59" s="9"/>
      <c r="F59" s="9"/>
      <c r="G59" s="9"/>
      <c r="Q59" s="9"/>
      <c r="R59" s="9"/>
      <c r="S59" s="9"/>
      <c r="Y59" s="58">
        <v>81</v>
      </c>
    </row>
    <row r="60" spans="1:25" x14ac:dyDescent="0.25">
      <c r="A60" s="9"/>
      <c r="B60" s="9"/>
      <c r="C60" s="9"/>
      <c r="D60" s="9"/>
      <c r="E60" s="9"/>
      <c r="F60" s="9"/>
      <c r="G60" s="9"/>
      <c r="H60" s="94"/>
      <c r="Q60" s="9"/>
      <c r="R60" s="9"/>
      <c r="S60" s="9"/>
      <c r="Y60" s="58">
        <v>83</v>
      </c>
    </row>
    <row r="61" spans="1:25" x14ac:dyDescent="0.25">
      <c r="A61" s="9"/>
      <c r="B61" s="9"/>
      <c r="C61" s="9"/>
      <c r="D61" s="9"/>
      <c r="E61" s="9"/>
      <c r="F61" s="9"/>
      <c r="G61" s="9"/>
      <c r="Q61" s="9"/>
      <c r="R61" s="9"/>
      <c r="S61" s="9"/>
      <c r="Y61" s="58">
        <v>85</v>
      </c>
    </row>
    <row r="62" spans="1:25" x14ac:dyDescent="0.25">
      <c r="A62" s="9"/>
      <c r="B62" s="9"/>
      <c r="C62" s="9"/>
      <c r="D62" s="9"/>
      <c r="E62" s="9"/>
      <c r="F62" s="9"/>
      <c r="G62" s="9"/>
      <c r="H62" s="56"/>
      <c r="I62" s="57"/>
      <c r="J62" s="54"/>
      <c r="K62" s="54"/>
      <c r="L62" s="9"/>
      <c r="M62" s="9"/>
      <c r="N62" s="9"/>
      <c r="O62" s="9"/>
      <c r="P62" s="9"/>
      <c r="Q62" s="9"/>
      <c r="R62" s="9"/>
      <c r="S62" s="9"/>
      <c r="Y62" s="58">
        <v>87</v>
      </c>
    </row>
    <row r="63" spans="1:2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Y63" s="58">
        <v>89</v>
      </c>
    </row>
    <row r="64" spans="1:2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Y64" s="58">
        <v>91</v>
      </c>
    </row>
    <row r="65" spans="1:2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Y65" s="58">
        <v>93</v>
      </c>
    </row>
    <row r="66" spans="1:2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Y66" s="58">
        <v>95</v>
      </c>
    </row>
    <row r="67" spans="1:25" x14ac:dyDescent="0.25">
      <c r="A67" s="9"/>
      <c r="B67" s="9"/>
      <c r="C67" s="9"/>
      <c r="D67" s="9"/>
      <c r="E67" s="9"/>
      <c r="F67" s="9"/>
      <c r="G67" s="9"/>
      <c r="H67" s="56"/>
      <c r="I67" s="57"/>
      <c r="J67" s="54"/>
      <c r="K67" s="54"/>
      <c r="L67" s="9"/>
      <c r="M67" s="9"/>
      <c r="N67" s="9"/>
      <c r="O67" s="9"/>
      <c r="P67" s="9"/>
      <c r="Q67" s="9"/>
      <c r="R67" s="9"/>
      <c r="S67" s="9"/>
      <c r="Y67" s="58">
        <v>97</v>
      </c>
    </row>
    <row r="68" spans="1:2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Y68" s="58">
        <v>99</v>
      </c>
    </row>
    <row r="69" spans="1:2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4"/>
      <c r="L69" s="9"/>
      <c r="M69" s="9"/>
      <c r="N69" s="9"/>
      <c r="O69" s="9"/>
      <c r="P69" s="9"/>
      <c r="Q69" s="9"/>
      <c r="R69" s="9"/>
      <c r="S69" s="9"/>
      <c r="Y69" s="58">
        <v>101</v>
      </c>
    </row>
    <row r="70" spans="1:2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Y70" s="58">
        <v>103</v>
      </c>
    </row>
    <row r="71" spans="1:2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Y71" s="58">
        <v>105</v>
      </c>
    </row>
    <row r="72" spans="1:2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54"/>
      <c r="L72" s="54"/>
      <c r="M72" s="9"/>
      <c r="N72" s="9"/>
      <c r="O72" s="9"/>
      <c r="P72" s="9"/>
      <c r="Q72" s="9"/>
      <c r="R72" s="9"/>
      <c r="S72" s="9"/>
      <c r="Y72" s="58">
        <v>107</v>
      </c>
    </row>
    <row r="73" spans="1:25" x14ac:dyDescent="0.25">
      <c r="Y73" s="58">
        <v>109</v>
      </c>
    </row>
    <row r="74" spans="1:25" x14ac:dyDescent="0.25">
      <c r="Y74" s="58">
        <v>111</v>
      </c>
    </row>
    <row r="75" spans="1:25" x14ac:dyDescent="0.25">
      <c r="Y75" s="58">
        <v>113</v>
      </c>
    </row>
    <row r="76" spans="1:25" x14ac:dyDescent="0.25">
      <c r="Y76" s="58">
        <v>115</v>
      </c>
    </row>
    <row r="77" spans="1:25" x14ac:dyDescent="0.25">
      <c r="Y77" s="58">
        <v>117</v>
      </c>
    </row>
    <row r="78" spans="1:25" x14ac:dyDescent="0.25">
      <c r="Y78" s="58">
        <v>119</v>
      </c>
    </row>
    <row r="79" spans="1:25" x14ac:dyDescent="0.25">
      <c r="Y79" s="58">
        <v>121</v>
      </c>
    </row>
    <row r="80" spans="1:25" x14ac:dyDescent="0.25">
      <c r="Y80" s="58">
        <v>123</v>
      </c>
    </row>
    <row r="81" spans="25:25" x14ac:dyDescent="0.25">
      <c r="Y81" s="58">
        <v>125</v>
      </c>
    </row>
    <row r="82" spans="25:25" x14ac:dyDescent="0.25">
      <c r="Y82" s="58">
        <v>127</v>
      </c>
    </row>
    <row r="83" spans="25:25" x14ac:dyDescent="0.25">
      <c r="Y83" s="58">
        <v>129</v>
      </c>
    </row>
    <row r="84" spans="25:25" x14ac:dyDescent="0.25">
      <c r="Y84" s="58">
        <v>131</v>
      </c>
    </row>
    <row r="85" spans="25:25" x14ac:dyDescent="0.25">
      <c r="Y85" s="58">
        <v>133</v>
      </c>
    </row>
    <row r="86" spans="25:25" x14ac:dyDescent="0.25">
      <c r="Y86" s="58">
        <v>135</v>
      </c>
    </row>
    <row r="87" spans="25:25" x14ac:dyDescent="0.25">
      <c r="Y87" s="58">
        <v>137</v>
      </c>
    </row>
    <row r="88" spans="25:25" x14ac:dyDescent="0.25">
      <c r="Y88" s="58">
        <v>139</v>
      </c>
    </row>
    <row r="89" spans="25:25" x14ac:dyDescent="0.25">
      <c r="Y89" s="58">
        <v>141</v>
      </c>
    </row>
    <row r="90" spans="25:25" x14ac:dyDescent="0.25">
      <c r="Y90" s="58">
        <v>143</v>
      </c>
    </row>
    <row r="91" spans="25:25" x14ac:dyDescent="0.25">
      <c r="Y91" s="58">
        <v>145</v>
      </c>
    </row>
    <row r="92" spans="25:25" x14ac:dyDescent="0.25">
      <c r="Y92" s="58">
        <v>147</v>
      </c>
    </row>
    <row r="93" spans="25:25" x14ac:dyDescent="0.25">
      <c r="Y93" s="58">
        <v>149</v>
      </c>
    </row>
    <row r="94" spans="25:25" x14ac:dyDescent="0.25">
      <c r="Y94" s="58">
        <v>151</v>
      </c>
    </row>
    <row r="95" spans="25:25" x14ac:dyDescent="0.25">
      <c r="Y95" s="58">
        <v>153</v>
      </c>
    </row>
    <row r="96" spans="25:25" x14ac:dyDescent="0.25">
      <c r="Y96" s="58">
        <v>155</v>
      </c>
    </row>
    <row r="97" spans="25:25" x14ac:dyDescent="0.25">
      <c r="Y97" s="58">
        <v>157</v>
      </c>
    </row>
    <row r="98" spans="25:25" x14ac:dyDescent="0.25">
      <c r="Y98" s="58">
        <v>159</v>
      </c>
    </row>
    <row r="99" spans="25:25" x14ac:dyDescent="0.25">
      <c r="Y99" s="58">
        <v>161</v>
      </c>
    </row>
    <row r="100" spans="25:25" x14ac:dyDescent="0.25">
      <c r="Y100" s="58">
        <v>163</v>
      </c>
    </row>
    <row r="101" spans="25:25" x14ac:dyDescent="0.25">
      <c r="Y101" s="58">
        <v>165</v>
      </c>
    </row>
    <row r="102" spans="25:25" x14ac:dyDescent="0.25">
      <c r="Y102" s="58">
        <v>167</v>
      </c>
    </row>
    <row r="103" spans="25:25" x14ac:dyDescent="0.25">
      <c r="Y103" s="58">
        <v>169</v>
      </c>
    </row>
    <row r="104" spans="25:25" x14ac:dyDescent="0.25">
      <c r="Y104" s="58">
        <v>171</v>
      </c>
    </row>
    <row r="105" spans="25:25" x14ac:dyDescent="0.25">
      <c r="Y105" s="58">
        <v>173</v>
      </c>
    </row>
    <row r="106" spans="25:25" x14ac:dyDescent="0.25">
      <c r="Y106" s="58">
        <v>175</v>
      </c>
    </row>
    <row r="107" spans="25:25" x14ac:dyDescent="0.25">
      <c r="Y107" s="58">
        <v>177</v>
      </c>
    </row>
    <row r="108" spans="25:25" x14ac:dyDescent="0.25">
      <c r="Y108" s="58">
        <v>179</v>
      </c>
    </row>
    <row r="109" spans="25:25" x14ac:dyDescent="0.25">
      <c r="Y109" s="58">
        <v>181</v>
      </c>
    </row>
    <row r="110" spans="25:25" x14ac:dyDescent="0.25">
      <c r="Y110" s="58">
        <v>183</v>
      </c>
    </row>
    <row r="111" spans="25:25" x14ac:dyDescent="0.25">
      <c r="Y111" s="58">
        <v>185</v>
      </c>
    </row>
    <row r="112" spans="25:25" x14ac:dyDescent="0.25">
      <c r="Y112" s="58">
        <v>187</v>
      </c>
    </row>
    <row r="113" spans="25:25" x14ac:dyDescent="0.25">
      <c r="Y113" s="58">
        <v>189</v>
      </c>
    </row>
    <row r="114" spans="25:25" x14ac:dyDescent="0.25">
      <c r="Y114" s="58">
        <v>191</v>
      </c>
    </row>
    <row r="115" spans="25:25" x14ac:dyDescent="0.25">
      <c r="Y115" s="58">
        <v>193</v>
      </c>
    </row>
    <row r="116" spans="25:25" x14ac:dyDescent="0.25">
      <c r="Y116" s="58">
        <v>195</v>
      </c>
    </row>
    <row r="117" spans="25:25" x14ac:dyDescent="0.25">
      <c r="Y117" s="58">
        <v>197</v>
      </c>
    </row>
    <row r="118" spans="25:25" x14ac:dyDescent="0.25">
      <c r="Y118" s="58">
        <v>199</v>
      </c>
    </row>
    <row r="119" spans="25:25" x14ac:dyDescent="0.25">
      <c r="Y119" s="58">
        <v>201</v>
      </c>
    </row>
    <row r="120" spans="25:25" x14ac:dyDescent="0.25">
      <c r="Y120" s="58">
        <v>203</v>
      </c>
    </row>
    <row r="121" spans="25:25" x14ac:dyDescent="0.25">
      <c r="Y121" s="58">
        <v>205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1"/>
  <sheetViews>
    <sheetView workbookViewId="0">
      <selection activeCell="M35" sqref="M35"/>
    </sheetView>
  </sheetViews>
  <sheetFormatPr defaultRowHeight="15" x14ac:dyDescent="0.25"/>
  <cols>
    <col min="2" max="2" width="38.7109375" customWidth="1"/>
    <col min="3" max="10" width="5.7109375" customWidth="1"/>
    <col min="11" max="11" width="20.28515625" customWidth="1"/>
    <col min="12" max="12" width="11.140625" customWidth="1"/>
    <col min="16" max="16" width="12" customWidth="1"/>
    <col min="18" max="18" width="16.28515625" customWidth="1"/>
    <col min="19" max="19" width="15.42578125" customWidth="1"/>
    <col min="21" max="21" width="74.42578125" customWidth="1"/>
  </cols>
  <sheetData>
    <row r="1" spans="1:118" ht="21.75" thickBot="1" x14ac:dyDescent="0.4">
      <c r="B1" s="169" t="s">
        <v>177</v>
      </c>
      <c r="C1" s="106"/>
      <c r="D1" s="106"/>
      <c r="E1" s="106"/>
      <c r="F1" s="106"/>
      <c r="G1" s="106"/>
    </row>
    <row r="2" spans="1:118" ht="15.75" hidden="1" thickBot="1" x14ac:dyDescent="0.3">
      <c r="B2" s="32"/>
      <c r="C2" s="32"/>
      <c r="D2" s="32"/>
      <c r="E2" s="32"/>
      <c r="F2" s="32"/>
      <c r="G2" s="32"/>
      <c r="H2" s="32"/>
      <c r="I2" s="32"/>
    </row>
    <row r="3" spans="1:118" ht="19.5" hidden="1" thickBot="1" x14ac:dyDescent="0.35">
      <c r="B3" s="107"/>
      <c r="C3" s="107"/>
      <c r="D3" s="107"/>
      <c r="E3" s="107"/>
      <c r="F3" s="107"/>
      <c r="G3" s="107"/>
    </row>
    <row r="4" spans="1:118" ht="15.75" hidden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18" ht="15.75" hidden="1" thickBot="1" x14ac:dyDescent="0.3"/>
    <row r="6" spans="1:118" ht="19.5" thickBot="1" x14ac:dyDescent="0.35">
      <c r="B6" s="216" t="s">
        <v>134</v>
      </c>
      <c r="C6" s="165"/>
      <c r="D6" s="165"/>
      <c r="E6" s="165"/>
      <c r="F6" s="165"/>
      <c r="G6" s="165"/>
      <c r="H6" s="217"/>
      <c r="L6" s="305"/>
    </row>
    <row r="7" spans="1:118" hidden="1" x14ac:dyDescent="0.25"/>
    <row r="8" spans="1:118" hidden="1" x14ac:dyDescent="0.25"/>
    <row r="9" spans="1:118" ht="15.75" thickBot="1" x14ac:dyDescent="0.3"/>
    <row r="10" spans="1:118" ht="15.75" thickBot="1" x14ac:dyDescent="0.3">
      <c r="A10" s="199" t="str">
        <f>MID($B$6,ROW()-9,2)</f>
        <v>68</v>
      </c>
      <c r="B10" s="199" t="s">
        <v>0</v>
      </c>
      <c r="Y10" s="58" t="s">
        <v>39</v>
      </c>
      <c r="DI10" t="str">
        <f t="shared" ref="DI10:DN10" si="0">MID($B$6,COLUMN(),2)</f>
        <v/>
      </c>
      <c r="DJ10" t="str">
        <f t="shared" si="0"/>
        <v/>
      </c>
      <c r="DK10" t="str">
        <f t="shared" si="0"/>
        <v/>
      </c>
      <c r="DL10" t="str">
        <f t="shared" si="0"/>
        <v/>
      </c>
      <c r="DM10" t="str">
        <f t="shared" si="0"/>
        <v/>
      </c>
      <c r="DN10" t="str">
        <f t="shared" si="0"/>
        <v/>
      </c>
    </row>
    <row r="11" spans="1:118" ht="15.75" thickBot="1" x14ac:dyDescent="0.3">
      <c r="A11" s="199" t="str">
        <f>MID($B$6,ROW()-7,2)</f>
        <v>09</v>
      </c>
      <c r="B11" s="199" t="s">
        <v>9</v>
      </c>
      <c r="Y11" s="58">
        <v>-7</v>
      </c>
    </row>
    <row r="12" spans="1:118" ht="15.75" thickBot="1" x14ac:dyDescent="0.3">
      <c r="A12" s="199" t="str">
        <f>MID($B$6,ROW()-5,2)</f>
        <v>09</v>
      </c>
      <c r="B12" s="199" t="s">
        <v>9</v>
      </c>
      <c r="Y12" s="58">
        <v>-5</v>
      </c>
    </row>
    <row r="13" spans="1:118" ht="15.75" thickBot="1" x14ac:dyDescent="0.3">
      <c r="A13" s="199" t="str">
        <f>MID($B$6,ROW()-3,2)</f>
        <v>68</v>
      </c>
      <c r="B13" s="199" t="s">
        <v>0</v>
      </c>
      <c r="M13" s="9"/>
      <c r="Y13" s="58">
        <v>-3</v>
      </c>
    </row>
    <row r="14" spans="1:118" ht="15.75" thickBot="1" x14ac:dyDescent="0.3">
      <c r="A14" s="12" t="str">
        <f>MID($B$6,ROW()-1,2)</f>
        <v>28</v>
      </c>
      <c r="B14" s="34" t="str">
        <f>HEX2BIN(A14,8)</f>
        <v>00101000</v>
      </c>
      <c r="C14" s="35"/>
      <c r="D14" s="35"/>
      <c r="E14" s="35"/>
      <c r="F14" s="35"/>
      <c r="G14" s="35"/>
      <c r="H14" s="35"/>
      <c r="I14" s="35"/>
      <c r="J14" s="35"/>
      <c r="K14" s="35"/>
      <c r="L14" s="14"/>
      <c r="M14" s="12" t="str">
        <f>MID(B14,1,1)</f>
        <v>0</v>
      </c>
      <c r="N14" s="49" t="s">
        <v>5</v>
      </c>
      <c r="O14" s="33"/>
      <c r="P14" s="33"/>
      <c r="Q14" s="33"/>
      <c r="R14" s="33"/>
      <c r="S14" s="33"/>
      <c r="T14" s="33"/>
      <c r="U14" s="33"/>
      <c r="Y14" s="58">
        <v>-1</v>
      </c>
    </row>
    <row r="15" spans="1:118" ht="15.75" thickBot="1" x14ac:dyDescent="0.3">
      <c r="A15" s="241" t="str">
        <f t="shared" ref="A15:A25" si="1">MID($B$6,ROW()+Y15,2)</f>
        <v>01</v>
      </c>
      <c r="B15" s="241" t="s">
        <v>11</v>
      </c>
      <c r="M15" s="30" t="str">
        <f>MID(B14,2,1)</f>
        <v>0</v>
      </c>
      <c r="N15" s="50" t="s">
        <v>183</v>
      </c>
      <c r="O15" s="51"/>
      <c r="P15" s="51"/>
      <c r="Q15" s="51"/>
      <c r="R15" s="49"/>
      <c r="S15" s="127"/>
      <c r="T15" s="127"/>
      <c r="U15" s="33"/>
      <c r="Y15" s="58">
        <v>1</v>
      </c>
    </row>
    <row r="16" spans="1:118" ht="15.75" thickBot="1" x14ac:dyDescent="0.3">
      <c r="A16" s="18" t="str">
        <f t="shared" si="1"/>
        <v>08</v>
      </c>
      <c r="B16" s="38" t="s">
        <v>12</v>
      </c>
      <c r="C16" s="44"/>
      <c r="D16" s="44"/>
      <c r="E16" s="44"/>
      <c r="F16" s="44"/>
      <c r="G16" s="44"/>
      <c r="H16" s="44"/>
      <c r="I16" s="44"/>
      <c r="J16" s="44"/>
      <c r="K16" s="45"/>
      <c r="L16" s="20"/>
      <c r="M16" s="13" t="str">
        <f>MID(B14,3,1)</f>
        <v>1</v>
      </c>
      <c r="N16" s="12" t="s">
        <v>161</v>
      </c>
      <c r="O16" s="13"/>
      <c r="P16" s="13"/>
      <c r="Q16" s="13"/>
      <c r="R16" s="13"/>
      <c r="S16" s="13"/>
      <c r="T16" s="13"/>
      <c r="U16" s="14"/>
      <c r="V16" t="str">
        <f>MID($B$8,COLUMN(),3)</f>
        <v/>
      </c>
      <c r="W16" t="str">
        <f>MID($B$8,COLUMN(),3)</f>
        <v/>
      </c>
      <c r="X16" t="str">
        <f>MID($B$8,COLUMN(),3)</f>
        <v/>
      </c>
      <c r="Y16" s="58">
        <v>3</v>
      </c>
    </row>
    <row r="17" spans="1:25" ht="15.75" thickBot="1" x14ac:dyDescent="0.3">
      <c r="A17" s="23" t="str">
        <f t="shared" si="1"/>
        <v>81</v>
      </c>
      <c r="B17" s="226" t="s">
        <v>14</v>
      </c>
      <c r="C17" s="227"/>
      <c r="D17" s="227"/>
      <c r="E17" s="227"/>
      <c r="F17" s="227"/>
      <c r="G17" s="227"/>
      <c r="H17" s="227"/>
      <c r="I17" s="227"/>
      <c r="J17" s="227"/>
      <c r="K17" s="25"/>
      <c r="L17" s="37"/>
      <c r="M17" s="14" t="str">
        <f>MID(B14,4,1)</f>
        <v>0</v>
      </c>
      <c r="N17" s="52" t="s">
        <v>168</v>
      </c>
      <c r="O17" s="53"/>
      <c r="P17" s="53"/>
      <c r="Q17" s="53"/>
      <c r="R17" s="53"/>
      <c r="S17" s="53"/>
      <c r="T17" s="53"/>
      <c r="U17" s="52"/>
      <c r="Y17" s="58">
        <v>5</v>
      </c>
    </row>
    <row r="18" spans="1:25" ht="15.75" thickBot="1" x14ac:dyDescent="0.3">
      <c r="A18" s="242" t="str">
        <f t="shared" si="1"/>
        <v>0A</v>
      </c>
      <c r="B18" s="242" t="s">
        <v>17</v>
      </c>
      <c r="C18" s="243"/>
      <c r="D18" s="243"/>
      <c r="E18" s="243"/>
      <c r="F18" s="243"/>
      <c r="G18" s="243"/>
      <c r="H18" s="243"/>
      <c r="I18" s="243"/>
      <c r="J18" s="244"/>
      <c r="K18" s="40"/>
      <c r="L18" s="37"/>
      <c r="M18" s="14" t="str">
        <f>MID(B14,5,4)</f>
        <v>1000</v>
      </c>
      <c r="N18" s="52">
        <f>BIN2DEC(M18)</f>
        <v>8</v>
      </c>
      <c r="O18" s="12" t="s">
        <v>184</v>
      </c>
      <c r="P18" s="13"/>
      <c r="Q18" s="13"/>
      <c r="R18" s="13"/>
      <c r="S18" s="13"/>
      <c r="T18" s="13"/>
      <c r="U18" s="14"/>
      <c r="Y18" s="58">
        <v>7</v>
      </c>
    </row>
    <row r="19" spans="1:25" ht="15.75" thickBot="1" x14ac:dyDescent="0.3">
      <c r="A19" s="205" t="str">
        <f t="shared" si="1"/>
        <v>01</v>
      </c>
      <c r="B19" s="209" t="s">
        <v>21</v>
      </c>
      <c r="J19" s="245"/>
      <c r="K19" s="40"/>
      <c r="L19" s="37">
        <f>HEX2DEC(A16)</f>
        <v>8</v>
      </c>
      <c r="M19" s="38" t="s">
        <v>178</v>
      </c>
      <c r="N19" s="19"/>
      <c r="O19" s="19"/>
      <c r="P19" s="19"/>
      <c r="Q19" s="19"/>
      <c r="R19" s="19"/>
      <c r="S19" s="19"/>
      <c r="T19" s="19"/>
      <c r="U19" s="20"/>
      <c r="V19" t="s">
        <v>13</v>
      </c>
      <c r="Y19" s="58">
        <v>9</v>
      </c>
    </row>
    <row r="20" spans="1:25" ht="15.75" thickBot="1" x14ac:dyDescent="0.3">
      <c r="A20" s="220" t="str">
        <f t="shared" si="1"/>
        <v>FF</v>
      </c>
      <c r="B20" s="230" t="s">
        <v>22</v>
      </c>
      <c r="C20" s="223"/>
      <c r="D20" s="223"/>
      <c r="E20" s="223"/>
      <c r="F20" s="223"/>
      <c r="G20" s="223"/>
      <c r="H20" s="223"/>
      <c r="I20" s="229"/>
      <c r="J20" s="246"/>
      <c r="K20" s="25"/>
      <c r="L20" s="24" t="str">
        <f>HEX2BIN(A17,8)</f>
        <v>10000001</v>
      </c>
      <c r="M20" s="39" t="str">
        <f>MID(L20,1,1)</f>
        <v>1</v>
      </c>
      <c r="N20" s="36" t="s">
        <v>42</v>
      </c>
      <c r="O20" s="24"/>
      <c r="P20" s="24"/>
      <c r="Q20" s="24"/>
      <c r="R20" s="24"/>
      <c r="S20" s="24"/>
      <c r="T20" s="24"/>
      <c r="U20" s="25"/>
      <c r="V20" t="s">
        <v>15</v>
      </c>
      <c r="Y20" s="58">
        <v>11</v>
      </c>
    </row>
    <row r="21" spans="1:25" ht="15.75" thickBot="1" x14ac:dyDescent="0.3">
      <c r="A21" s="43" t="str">
        <f t="shared" si="1"/>
        <v>00</v>
      </c>
      <c r="B21" s="119" t="s">
        <v>23</v>
      </c>
      <c r="C21" s="48"/>
      <c r="D21" s="48"/>
      <c r="E21" s="48"/>
      <c r="F21" s="48"/>
      <c r="G21" s="48"/>
      <c r="H21" s="5"/>
      <c r="I21" s="221"/>
      <c r="J21" s="246"/>
      <c r="M21" s="39" t="str">
        <f>MID(L20,2,7)</f>
        <v>0000001</v>
      </c>
      <c r="N21" s="22">
        <f>BIN2DEC(M21)</f>
        <v>1</v>
      </c>
      <c r="O21" s="108" t="s">
        <v>20</v>
      </c>
      <c r="P21" s="108"/>
      <c r="Q21" s="108"/>
      <c r="R21" s="108"/>
      <c r="S21" s="108"/>
      <c r="T21" s="108"/>
      <c r="U21" s="40"/>
      <c r="Y21" s="58">
        <v>13</v>
      </c>
    </row>
    <row r="22" spans="1:25" ht="15.75" thickBot="1" x14ac:dyDescent="0.3">
      <c r="A22" s="61" t="str">
        <f t="shared" si="1"/>
        <v>00</v>
      </c>
      <c r="B22" s="120" t="s">
        <v>155</v>
      </c>
      <c r="C22" s="121"/>
      <c r="D22" s="121"/>
      <c r="E22" s="121"/>
      <c r="F22" s="121"/>
      <c r="G22" s="122"/>
      <c r="H22" s="110"/>
      <c r="I22" s="228"/>
      <c r="J22" s="247"/>
      <c r="K22" s="248"/>
      <c r="L22" s="249">
        <f>HEX2DEC(A18)</f>
        <v>10</v>
      </c>
      <c r="M22" s="242" t="s">
        <v>179</v>
      </c>
      <c r="N22" s="243"/>
      <c r="O22" s="243"/>
      <c r="P22" s="243"/>
      <c r="Q22" s="243"/>
      <c r="R22" s="243"/>
      <c r="S22" s="243"/>
      <c r="T22" s="243"/>
      <c r="U22" s="244"/>
      <c r="V22" t="s">
        <v>18</v>
      </c>
      <c r="Y22" s="58">
        <v>15</v>
      </c>
    </row>
    <row r="23" spans="1:25" ht="15.75" thickBot="1" x14ac:dyDescent="0.3">
      <c r="A23" s="259" t="str">
        <f t="shared" si="1"/>
        <v>BC</v>
      </c>
      <c r="B23" s="263" t="s">
        <v>3</v>
      </c>
      <c r="C23" s="419"/>
      <c r="D23" s="419"/>
      <c r="E23" s="420"/>
      <c r="F23" s="9"/>
      <c r="G23" s="334"/>
      <c r="H23" s="109"/>
      <c r="I23" s="230"/>
      <c r="J23" s="223"/>
      <c r="K23" s="222"/>
      <c r="L23" s="222">
        <f>HEX2DEC(A20)</f>
        <v>255</v>
      </c>
      <c r="M23" s="224" t="s">
        <v>154</v>
      </c>
      <c r="N23" s="224"/>
      <c r="O23" s="224"/>
      <c r="P23" s="224"/>
      <c r="Q23" s="224"/>
      <c r="R23" s="224"/>
      <c r="S23" s="224"/>
      <c r="T23" s="224"/>
      <c r="U23" s="225"/>
      <c r="V23" t="s">
        <v>26</v>
      </c>
      <c r="Y23" s="58">
        <v>17</v>
      </c>
    </row>
    <row r="24" spans="1:25" ht="15.75" thickBot="1" x14ac:dyDescent="0.3">
      <c r="A24" s="259" t="str">
        <f t="shared" si="1"/>
        <v>16</v>
      </c>
      <c r="B24" s="259" t="s">
        <v>4</v>
      </c>
      <c r="C24" s="260"/>
      <c r="D24" s="260"/>
      <c r="E24" s="262"/>
      <c r="F24" s="9"/>
      <c r="G24" s="333"/>
      <c r="H24" s="119"/>
      <c r="I24" s="48"/>
      <c r="J24" s="48"/>
      <c r="K24" s="124"/>
      <c r="L24" s="124">
        <f>HEX2DEC(A21)</f>
        <v>0</v>
      </c>
      <c r="M24" s="4" t="s">
        <v>23</v>
      </c>
      <c r="N24" s="4"/>
      <c r="O24" s="4"/>
      <c r="P24" s="4"/>
      <c r="Q24" s="4"/>
      <c r="R24" s="4"/>
      <c r="S24" s="4"/>
      <c r="T24" s="4"/>
      <c r="U24" s="5"/>
      <c r="V24" t="s">
        <v>27</v>
      </c>
      <c r="Y24" s="58">
        <v>19</v>
      </c>
    </row>
    <row r="25" spans="1:25" ht="15.75" thickBot="1" x14ac:dyDescent="0.3">
      <c r="A25" s="9" t="str">
        <f t="shared" si="1"/>
        <v/>
      </c>
      <c r="F25" s="9"/>
      <c r="G25" s="120"/>
      <c r="H25" s="121"/>
      <c r="I25" s="121"/>
      <c r="J25" s="121"/>
      <c r="K25" s="231"/>
      <c r="L25" s="122" t="str">
        <f>HEX2BIN(A22,8)</f>
        <v>00000000</v>
      </c>
      <c r="M25" s="125" t="str">
        <f>MID(L25,1,6)</f>
        <v>000000</v>
      </c>
      <c r="N25" s="421" t="s">
        <v>156</v>
      </c>
      <c r="O25" s="121"/>
      <c r="P25" s="121"/>
      <c r="Q25" s="121"/>
      <c r="R25" s="121"/>
      <c r="S25" s="121"/>
      <c r="T25" s="121"/>
      <c r="U25" s="122"/>
      <c r="V25" t="s">
        <v>157</v>
      </c>
      <c r="Y25" s="58">
        <v>21</v>
      </c>
    </row>
    <row r="26" spans="1:25" x14ac:dyDescent="0.25">
      <c r="A26" s="9"/>
      <c r="B26" s="9"/>
      <c r="C26" s="9"/>
      <c r="D26" s="9"/>
      <c r="E26" s="9"/>
      <c r="F26" s="9"/>
      <c r="G26" s="15"/>
      <c r="H26" s="111"/>
      <c r="I26" s="47"/>
      <c r="J26" s="54"/>
      <c r="K26" s="54"/>
      <c r="L26" s="54"/>
      <c r="M26" s="9"/>
      <c r="N26" s="9"/>
      <c r="O26" s="9"/>
      <c r="P26" s="9"/>
      <c r="Q26" s="9"/>
      <c r="R26" s="9"/>
      <c r="S26" s="9"/>
      <c r="T26" s="9"/>
      <c r="U26" s="9"/>
      <c r="Y26" s="58">
        <v>23</v>
      </c>
    </row>
    <row r="27" spans="1:25" x14ac:dyDescent="0.25">
      <c r="A27" s="9"/>
      <c r="B27" s="9"/>
      <c r="C27" s="9"/>
      <c r="D27" s="9"/>
      <c r="E27" s="9"/>
      <c r="F27" s="9"/>
      <c r="G27" s="9"/>
      <c r="H27" s="56"/>
      <c r="I27" s="57"/>
      <c r="J27" s="54"/>
      <c r="K27" s="56"/>
      <c r="L27" s="9"/>
      <c r="M27" s="268"/>
      <c r="N27" s="9"/>
      <c r="O27" s="9"/>
      <c r="P27" s="9"/>
      <c r="Q27" s="9"/>
      <c r="R27" s="9"/>
      <c r="S27" s="9"/>
      <c r="T27" s="9"/>
      <c r="Y27" s="58">
        <v>25</v>
      </c>
    </row>
    <row r="28" spans="1:25" x14ac:dyDescent="0.25">
      <c r="A28" s="9"/>
      <c r="B28" s="9"/>
      <c r="C28" s="9"/>
      <c r="D28" s="9"/>
      <c r="E28" s="9"/>
      <c r="F28" s="9"/>
      <c r="G28" s="9"/>
      <c r="H28" s="56"/>
      <c r="I28" s="57"/>
      <c r="J28" s="54"/>
      <c r="K28" s="54"/>
      <c r="L28" s="54"/>
      <c r="M28" s="9"/>
      <c r="N28" s="9"/>
      <c r="O28" s="9"/>
      <c r="P28" s="9"/>
      <c r="Q28" s="9"/>
      <c r="R28" s="9"/>
      <c r="T28" s="9"/>
      <c r="Y28" s="58">
        <v>27</v>
      </c>
    </row>
    <row r="29" spans="1:25" x14ac:dyDescent="0.25">
      <c r="A29" s="9"/>
      <c r="B29" s="9"/>
      <c r="C29" s="9"/>
      <c r="D29" s="9"/>
      <c r="E29" s="9"/>
      <c r="F29" s="9"/>
      <c r="G29" s="9"/>
      <c r="H29" s="56"/>
      <c r="I29" s="57"/>
      <c r="J29" s="54"/>
      <c r="K29" s="54"/>
      <c r="L29" s="54"/>
      <c r="M29" s="9"/>
      <c r="N29" s="9"/>
      <c r="O29" s="9"/>
      <c r="P29" s="9"/>
      <c r="Q29" s="9"/>
      <c r="R29" s="9"/>
      <c r="S29" s="9"/>
      <c r="T29" s="9"/>
      <c r="Y29" s="58">
        <v>29</v>
      </c>
    </row>
    <row r="30" spans="1:25" x14ac:dyDescent="0.25">
      <c r="A30" s="9"/>
      <c r="B30" s="9"/>
      <c r="C30" s="9"/>
      <c r="D30" s="9"/>
      <c r="E30" s="9"/>
      <c r="F30" s="9"/>
      <c r="G30" s="9"/>
      <c r="H30" s="56"/>
      <c r="I30" s="57"/>
      <c r="J30" s="54"/>
      <c r="K30" s="54"/>
      <c r="L30" s="54"/>
      <c r="M30" s="27"/>
      <c r="N30" s="9"/>
      <c r="O30" s="9"/>
      <c r="P30" s="9"/>
      <c r="Q30" s="9"/>
      <c r="R30" s="9"/>
      <c r="S30" s="9"/>
      <c r="T30" s="9"/>
      <c r="Y30" s="58">
        <v>31</v>
      </c>
    </row>
    <row r="31" spans="1:25" x14ac:dyDescent="0.25">
      <c r="A31" s="9"/>
      <c r="B31" s="9"/>
      <c r="C31" s="9"/>
      <c r="D31" s="9"/>
      <c r="E31" s="9"/>
      <c r="F31" s="9"/>
      <c r="G31" s="9"/>
      <c r="H31" s="56"/>
      <c r="I31" s="57"/>
      <c r="J31" s="54"/>
      <c r="K31" s="54"/>
      <c r="L31" s="54"/>
      <c r="M31" s="9"/>
      <c r="N31" s="9"/>
      <c r="O31" s="9"/>
      <c r="P31" s="9"/>
      <c r="Q31" s="9"/>
      <c r="R31" s="9"/>
      <c r="S31" s="9"/>
      <c r="T31" s="9"/>
      <c r="Y31" s="58"/>
    </row>
    <row r="32" spans="1:25" x14ac:dyDescent="0.25">
      <c r="A32" s="9"/>
      <c r="B32" s="9"/>
      <c r="C32" s="9"/>
      <c r="D32" s="9"/>
      <c r="E32" s="9"/>
      <c r="F32" s="9"/>
      <c r="G32" s="9"/>
      <c r="H32" s="56"/>
      <c r="I32" s="57"/>
      <c r="J32" s="54"/>
      <c r="K32" s="54"/>
      <c r="L32" s="54"/>
      <c r="M32" s="9"/>
      <c r="N32" s="9"/>
      <c r="O32" s="9"/>
      <c r="P32" s="9"/>
      <c r="Q32" s="9"/>
      <c r="R32" s="9"/>
      <c r="S32" s="9"/>
      <c r="T32" s="9"/>
      <c r="Y32" s="58"/>
    </row>
    <row r="33" spans="1:25" x14ac:dyDescent="0.25">
      <c r="A33" s="9"/>
      <c r="B33" s="9"/>
      <c r="C33" s="9"/>
      <c r="D33" s="9"/>
      <c r="E33" s="9"/>
      <c r="F33" s="9"/>
      <c r="G33" s="9"/>
      <c r="H33" s="56"/>
      <c r="I33" s="57"/>
      <c r="J33" s="54"/>
      <c r="K33" s="54"/>
      <c r="L33" s="54"/>
      <c r="M33" s="9"/>
      <c r="N33" s="9"/>
      <c r="O33" s="9"/>
      <c r="P33" s="9"/>
      <c r="Q33" s="9"/>
      <c r="R33" s="9"/>
      <c r="S33" s="9"/>
      <c r="T33" s="9"/>
      <c r="Y33" s="58"/>
    </row>
    <row r="34" spans="1:25" x14ac:dyDescent="0.25">
      <c r="A34" s="9"/>
      <c r="B34" s="9"/>
      <c r="C34" s="9"/>
      <c r="D34" s="9"/>
      <c r="E34" s="9"/>
      <c r="F34" s="9"/>
      <c r="G34" s="9"/>
      <c r="H34" s="56"/>
      <c r="I34" s="57"/>
      <c r="J34" s="54"/>
      <c r="K34" s="54"/>
      <c r="L34" s="57"/>
      <c r="M34" s="9"/>
      <c r="N34" s="9"/>
      <c r="O34" s="9"/>
      <c r="P34" s="9"/>
      <c r="Q34" s="9"/>
      <c r="R34" s="9"/>
      <c r="S34" s="9"/>
      <c r="T34" s="9"/>
      <c r="U34" s="9"/>
      <c r="Y34" s="58"/>
    </row>
    <row r="35" spans="1:25" x14ac:dyDescent="0.25">
      <c r="A35" s="9"/>
      <c r="B35" s="9"/>
      <c r="C35" s="9"/>
      <c r="D35" s="9"/>
      <c r="E35" s="9"/>
      <c r="F35" s="9"/>
      <c r="G35" s="9"/>
      <c r="H35" s="56"/>
      <c r="I35" s="57"/>
      <c r="J35" s="54"/>
      <c r="K35" s="54"/>
      <c r="L35" s="57"/>
      <c r="M35" s="9"/>
      <c r="N35" s="9"/>
      <c r="O35" s="9"/>
      <c r="P35" s="9"/>
      <c r="Q35" s="9"/>
      <c r="R35" s="9"/>
      <c r="S35" s="9"/>
      <c r="T35" s="9"/>
      <c r="U35" s="9"/>
      <c r="Y35" s="58">
        <v>33</v>
      </c>
    </row>
    <row r="36" spans="1:25" x14ac:dyDescent="0.25">
      <c r="A36" s="9"/>
      <c r="B36" s="9"/>
      <c r="C36" s="9"/>
      <c r="D36" s="9"/>
      <c r="E36" s="9"/>
      <c r="Y36" s="58">
        <v>35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54"/>
      <c r="K37" s="9"/>
      <c r="L37" s="9"/>
      <c r="M37" s="9"/>
      <c r="N37" s="9"/>
      <c r="O37" s="9"/>
      <c r="P37" s="9"/>
      <c r="Q37" s="9"/>
      <c r="R37" s="9"/>
      <c r="S37" s="9"/>
      <c r="Y37" s="58">
        <v>37</v>
      </c>
    </row>
    <row r="38" spans="1:25" x14ac:dyDescent="0.25">
      <c r="A38" s="9"/>
      <c r="B38" s="9"/>
      <c r="C38" s="9"/>
      <c r="D38" s="9"/>
      <c r="E38" s="9"/>
      <c r="F38" s="9"/>
      <c r="G38" s="9"/>
      <c r="H38" s="56"/>
      <c r="I38" s="57"/>
      <c r="J38" s="54"/>
      <c r="K38" s="54"/>
      <c r="L38" s="54"/>
      <c r="M38" s="9"/>
      <c r="N38" s="9"/>
      <c r="O38" s="9"/>
      <c r="P38" s="9"/>
      <c r="Q38" s="9"/>
      <c r="R38" s="9"/>
      <c r="S38" s="9"/>
      <c r="Y38" s="58">
        <v>39</v>
      </c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54"/>
      <c r="K39" s="9"/>
      <c r="L39" s="9"/>
      <c r="M39" s="9"/>
      <c r="N39" s="9"/>
      <c r="O39" s="9"/>
      <c r="P39" s="9"/>
      <c r="Q39" s="9"/>
      <c r="R39" s="9"/>
      <c r="S39" s="9"/>
      <c r="Y39" s="58">
        <v>41</v>
      </c>
    </row>
    <row r="40" spans="1:25" x14ac:dyDescent="0.25">
      <c r="A40" s="9"/>
      <c r="B40" s="9"/>
      <c r="C40" s="9"/>
      <c r="D40" s="9"/>
      <c r="E40" s="9"/>
      <c r="F40" s="9"/>
      <c r="G40" s="9"/>
      <c r="H40" s="56"/>
      <c r="I40" s="57"/>
      <c r="J40" s="54"/>
      <c r="K40" s="54"/>
      <c r="L40" s="54"/>
      <c r="M40" s="9"/>
      <c r="N40" s="9"/>
      <c r="O40" s="9"/>
      <c r="P40" s="9"/>
      <c r="Q40" s="9"/>
      <c r="R40" s="9"/>
      <c r="S40" s="9"/>
      <c r="Y40" s="58">
        <v>43</v>
      </c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54"/>
      <c r="K41" s="9"/>
      <c r="L41" s="9"/>
      <c r="M41" s="9"/>
      <c r="N41" s="9"/>
      <c r="O41" s="9"/>
      <c r="P41" s="9"/>
      <c r="Q41" s="9"/>
      <c r="R41" s="9"/>
      <c r="S41" s="9"/>
      <c r="Y41" s="58">
        <v>45</v>
      </c>
    </row>
    <row r="42" spans="1:25" x14ac:dyDescent="0.25">
      <c r="A42" s="9"/>
      <c r="B42" s="9"/>
      <c r="C42" s="9"/>
      <c r="D42" s="9"/>
      <c r="E42" s="9"/>
      <c r="F42" s="9"/>
      <c r="G42" s="9"/>
      <c r="H42" s="56"/>
      <c r="I42" s="57"/>
      <c r="J42" s="54"/>
      <c r="K42" s="54"/>
      <c r="L42" s="54"/>
      <c r="M42" s="9"/>
      <c r="N42" s="9"/>
      <c r="O42" s="9"/>
      <c r="P42" s="9"/>
      <c r="Q42" s="9"/>
      <c r="R42" s="9"/>
      <c r="S42" s="9"/>
      <c r="Y42" s="58">
        <v>47</v>
      </c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Y43" s="58">
        <v>49</v>
      </c>
    </row>
    <row r="44" spans="1:25" x14ac:dyDescent="0.25">
      <c r="A44" t="str">
        <f t="shared" ref="A44:A49" si="2">MID($B$6,ROW()+Y44,2)</f>
        <v/>
      </c>
      <c r="H44" s="55"/>
      <c r="I44" s="11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58">
        <v>51</v>
      </c>
    </row>
    <row r="45" spans="1:25" x14ac:dyDescent="0.25">
      <c r="A45" t="str">
        <f t="shared" si="2"/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58">
        <v>53</v>
      </c>
    </row>
    <row r="46" spans="1:25" x14ac:dyDescent="0.25">
      <c r="A46" t="str">
        <f t="shared" si="2"/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58">
        <v>55</v>
      </c>
    </row>
    <row r="47" spans="1:25" x14ac:dyDescent="0.25">
      <c r="A47" t="str">
        <f t="shared" si="2"/>
        <v/>
      </c>
      <c r="H47" s="56"/>
      <c r="I47" s="9"/>
      <c r="J47" s="9"/>
      <c r="K47" s="9"/>
      <c r="L47" s="9"/>
      <c r="M47" s="9"/>
      <c r="N47" s="115"/>
      <c r="O47" s="9"/>
      <c r="P47" s="9"/>
      <c r="Q47" s="9"/>
      <c r="R47" s="9"/>
      <c r="S47" s="9"/>
      <c r="T47" s="9"/>
      <c r="U47" s="9"/>
      <c r="Y47" s="58">
        <v>57</v>
      </c>
    </row>
    <row r="48" spans="1:25" x14ac:dyDescent="0.25">
      <c r="A48" t="str">
        <f t="shared" si="2"/>
        <v/>
      </c>
      <c r="H48" s="9"/>
      <c r="I48" s="54"/>
      <c r="J48" s="54"/>
      <c r="K48" s="54"/>
      <c r="L48" s="9"/>
      <c r="M48" s="9"/>
      <c r="N48" s="9"/>
      <c r="O48" s="9"/>
      <c r="P48" s="9"/>
      <c r="Q48" s="9"/>
      <c r="R48" s="9"/>
      <c r="S48" s="9"/>
      <c r="T48" s="9"/>
      <c r="U48" s="9"/>
      <c r="Y48" s="58">
        <v>59</v>
      </c>
    </row>
    <row r="49" spans="1:25" x14ac:dyDescent="0.25">
      <c r="A49" t="str">
        <f t="shared" si="2"/>
        <v/>
      </c>
      <c r="H49" s="9"/>
      <c r="I49" s="54"/>
      <c r="J49" s="54"/>
      <c r="K49" s="54"/>
      <c r="L49" s="9"/>
      <c r="M49" s="9"/>
      <c r="N49" s="9"/>
      <c r="O49" s="9"/>
      <c r="P49" s="9"/>
      <c r="Q49" s="9"/>
      <c r="R49" s="9"/>
      <c r="S49" s="9"/>
      <c r="T49" s="9"/>
      <c r="U49" s="9"/>
      <c r="Y49" s="58">
        <v>61</v>
      </c>
    </row>
    <row r="50" spans="1:25" x14ac:dyDescent="0.25">
      <c r="H50" s="9"/>
      <c r="I50" s="54"/>
      <c r="J50" s="54"/>
      <c r="K50" s="54"/>
      <c r="L50" s="9"/>
      <c r="M50" s="9"/>
      <c r="N50" s="9"/>
      <c r="O50" s="9"/>
      <c r="P50" s="9"/>
      <c r="Q50" s="9"/>
      <c r="R50" s="9"/>
      <c r="S50" s="9"/>
      <c r="T50" s="9"/>
      <c r="U50" s="9"/>
      <c r="Y50" s="58">
        <v>63</v>
      </c>
    </row>
    <row r="51" spans="1:25" x14ac:dyDescent="0.25">
      <c r="H51" s="9"/>
      <c r="I51" s="54"/>
      <c r="J51" s="54"/>
      <c r="K51" s="54"/>
      <c r="L51" s="9"/>
      <c r="M51" s="9"/>
      <c r="N51" s="9"/>
      <c r="O51" s="9"/>
      <c r="P51" s="9"/>
      <c r="Q51" s="9"/>
      <c r="R51" s="9"/>
      <c r="S51" s="9"/>
      <c r="T51" s="9"/>
      <c r="U51" s="9"/>
      <c r="Y51" s="58">
        <v>65</v>
      </c>
    </row>
    <row r="52" spans="1:25" x14ac:dyDescent="0.25">
      <c r="H52" s="9"/>
      <c r="I52" s="54"/>
      <c r="J52" s="54"/>
      <c r="K52" s="54"/>
      <c r="L52" s="9"/>
      <c r="M52" s="9"/>
      <c r="N52" s="9"/>
      <c r="O52" s="9"/>
      <c r="P52" s="9"/>
      <c r="Q52" s="9"/>
      <c r="R52" s="9"/>
      <c r="S52" s="9"/>
      <c r="T52" s="9"/>
      <c r="U52" s="9"/>
      <c r="Y52" s="58">
        <v>67</v>
      </c>
    </row>
    <row r="53" spans="1:25" x14ac:dyDescent="0.25">
      <c r="H53" s="9"/>
      <c r="I53" s="54"/>
      <c r="J53" s="54"/>
      <c r="K53" s="54"/>
      <c r="L53" s="9"/>
      <c r="M53" s="9"/>
      <c r="N53" s="9"/>
      <c r="O53" s="9"/>
      <c r="P53" s="9"/>
      <c r="Q53" s="9"/>
      <c r="R53" s="9"/>
      <c r="S53" s="9"/>
      <c r="T53" s="9"/>
      <c r="U53" s="9"/>
      <c r="Y53" s="58">
        <v>69</v>
      </c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54"/>
      <c r="J54" s="54"/>
      <c r="K54" s="54"/>
      <c r="L54" s="9"/>
      <c r="M54" s="9"/>
      <c r="N54" s="9"/>
      <c r="O54" s="9"/>
      <c r="P54" s="9"/>
      <c r="Q54" s="9"/>
      <c r="R54" s="9"/>
      <c r="S54" s="9"/>
      <c r="T54" s="9"/>
      <c r="U54" s="9"/>
      <c r="Y54" s="58">
        <v>71</v>
      </c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54"/>
      <c r="J55" s="54"/>
      <c r="K55" s="54"/>
      <c r="L55" s="9"/>
      <c r="M55" s="9"/>
      <c r="N55" s="9"/>
      <c r="O55" s="9"/>
      <c r="P55" s="9"/>
      <c r="Q55" s="9"/>
      <c r="R55" s="9"/>
      <c r="S55" s="9"/>
      <c r="T55" s="9"/>
      <c r="U55" s="9"/>
      <c r="Y55" s="58">
        <v>73</v>
      </c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54"/>
      <c r="J56" s="54"/>
      <c r="K56" s="54"/>
      <c r="L56" s="9"/>
      <c r="M56" s="9"/>
      <c r="N56" s="9"/>
      <c r="O56" s="9"/>
      <c r="P56" s="9"/>
      <c r="Q56" s="9"/>
      <c r="R56" s="9"/>
      <c r="S56" s="9"/>
      <c r="T56" s="9"/>
      <c r="U56" s="9"/>
      <c r="Y56" s="58">
        <v>75</v>
      </c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Y57" s="58">
        <v>77</v>
      </c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Y58" s="58">
        <v>79</v>
      </c>
    </row>
    <row r="59" spans="1:25" x14ac:dyDescent="0.25">
      <c r="A59" s="9"/>
      <c r="B59" s="9"/>
      <c r="C59" s="9"/>
      <c r="D59" s="9"/>
      <c r="E59" s="9"/>
      <c r="F59" s="9"/>
      <c r="G59" s="9"/>
      <c r="Q59" s="9"/>
      <c r="R59" s="9"/>
      <c r="S59" s="9"/>
      <c r="Y59" s="58">
        <v>81</v>
      </c>
    </row>
    <row r="60" spans="1:25" x14ac:dyDescent="0.25">
      <c r="A60" s="9"/>
      <c r="B60" s="9"/>
      <c r="C60" s="9"/>
      <c r="D60" s="9"/>
      <c r="E60" s="9"/>
      <c r="F60" s="9"/>
      <c r="G60" s="9"/>
      <c r="H60" s="94"/>
      <c r="Q60" s="9"/>
      <c r="R60" s="9"/>
      <c r="S60" s="9"/>
      <c r="Y60" s="58">
        <v>83</v>
      </c>
    </row>
    <row r="61" spans="1:25" x14ac:dyDescent="0.25">
      <c r="A61" s="9"/>
      <c r="B61" s="9"/>
      <c r="C61" s="9"/>
      <c r="D61" s="9"/>
      <c r="E61" s="9"/>
      <c r="F61" s="9"/>
      <c r="G61" s="9"/>
      <c r="Q61" s="9"/>
      <c r="R61" s="9"/>
      <c r="S61" s="9"/>
      <c r="Y61" s="58">
        <v>85</v>
      </c>
    </row>
    <row r="62" spans="1:25" x14ac:dyDescent="0.25">
      <c r="A62" s="9"/>
      <c r="B62" s="9"/>
      <c r="C62" s="9"/>
      <c r="D62" s="9"/>
      <c r="E62" s="9"/>
      <c r="F62" s="9"/>
      <c r="G62" s="9"/>
      <c r="H62" s="56"/>
      <c r="I62" s="57"/>
      <c r="J62" s="54"/>
      <c r="K62" s="54"/>
      <c r="L62" s="9"/>
      <c r="M62" s="9"/>
      <c r="N62" s="9"/>
      <c r="O62" s="9"/>
      <c r="P62" s="9"/>
      <c r="Q62" s="9"/>
      <c r="R62" s="9"/>
      <c r="S62" s="9"/>
      <c r="Y62" s="58">
        <v>87</v>
      </c>
    </row>
    <row r="63" spans="1:2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Y63" s="58">
        <v>89</v>
      </c>
    </row>
    <row r="64" spans="1:2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Y64" s="58">
        <v>91</v>
      </c>
    </row>
    <row r="65" spans="1:2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Y65" s="58">
        <v>93</v>
      </c>
    </row>
    <row r="66" spans="1:2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Y66" s="58">
        <v>95</v>
      </c>
    </row>
    <row r="67" spans="1:25" x14ac:dyDescent="0.25">
      <c r="A67" s="9"/>
      <c r="B67" s="9"/>
      <c r="C67" s="9"/>
      <c r="D67" s="9"/>
      <c r="E67" s="9"/>
      <c r="F67" s="9"/>
      <c r="G67" s="9"/>
      <c r="H67" s="56"/>
      <c r="I67" s="57"/>
      <c r="J67" s="54"/>
      <c r="K67" s="54"/>
      <c r="L67" s="9"/>
      <c r="M67" s="9"/>
      <c r="N67" s="9"/>
      <c r="O67" s="9"/>
      <c r="P67" s="9"/>
      <c r="Q67" s="9"/>
      <c r="R67" s="9"/>
      <c r="S67" s="9"/>
      <c r="Y67" s="58">
        <v>97</v>
      </c>
    </row>
    <row r="68" spans="1:2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Y68" s="58">
        <v>99</v>
      </c>
    </row>
    <row r="69" spans="1:2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54"/>
      <c r="L69" s="9"/>
      <c r="M69" s="9"/>
      <c r="N69" s="9"/>
      <c r="O69" s="9"/>
      <c r="P69" s="9"/>
      <c r="Q69" s="9"/>
      <c r="R69" s="9"/>
      <c r="S69" s="9"/>
      <c r="Y69" s="58">
        <v>101</v>
      </c>
    </row>
    <row r="70" spans="1:2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Y70" s="58">
        <v>103</v>
      </c>
    </row>
    <row r="71" spans="1:2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Y71" s="58">
        <v>105</v>
      </c>
    </row>
    <row r="72" spans="1:2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54"/>
      <c r="L72" s="54"/>
      <c r="M72" s="9"/>
      <c r="N72" s="9"/>
      <c r="O72" s="9"/>
      <c r="P72" s="9"/>
      <c r="Q72" s="9"/>
      <c r="R72" s="9"/>
      <c r="S72" s="9"/>
      <c r="Y72" s="58">
        <v>107</v>
      </c>
    </row>
    <row r="73" spans="1:25" x14ac:dyDescent="0.25">
      <c r="Y73" s="58">
        <v>109</v>
      </c>
    </row>
    <row r="74" spans="1:25" x14ac:dyDescent="0.25">
      <c r="Y74" s="58">
        <v>111</v>
      </c>
    </row>
    <row r="75" spans="1:25" x14ac:dyDescent="0.25">
      <c r="Y75" s="58">
        <v>113</v>
      </c>
    </row>
    <row r="76" spans="1:25" x14ac:dyDescent="0.25">
      <c r="Y76" s="58">
        <v>115</v>
      </c>
    </row>
    <row r="77" spans="1:25" x14ac:dyDescent="0.25">
      <c r="Y77" s="58">
        <v>117</v>
      </c>
    </row>
    <row r="78" spans="1:25" x14ac:dyDescent="0.25">
      <c r="Y78" s="58">
        <v>119</v>
      </c>
    </row>
    <row r="79" spans="1:25" x14ac:dyDescent="0.25">
      <c r="Y79" s="58">
        <v>121</v>
      </c>
    </row>
    <row r="80" spans="1:25" x14ac:dyDescent="0.25">
      <c r="Y80" s="58">
        <v>123</v>
      </c>
    </row>
    <row r="81" spans="25:25" x14ac:dyDescent="0.25">
      <c r="Y81" s="58">
        <v>125</v>
      </c>
    </row>
    <row r="82" spans="25:25" x14ac:dyDescent="0.25">
      <c r="Y82" s="58">
        <v>127</v>
      </c>
    </row>
    <row r="83" spans="25:25" x14ac:dyDescent="0.25">
      <c r="Y83" s="58">
        <v>129</v>
      </c>
    </row>
    <row r="84" spans="25:25" x14ac:dyDescent="0.25">
      <c r="Y84" s="58">
        <v>131</v>
      </c>
    </row>
    <row r="85" spans="25:25" x14ac:dyDescent="0.25">
      <c r="Y85" s="58">
        <v>133</v>
      </c>
    </row>
    <row r="86" spans="25:25" x14ac:dyDescent="0.25">
      <c r="Y86" s="58">
        <v>135</v>
      </c>
    </row>
    <row r="87" spans="25:25" x14ac:dyDescent="0.25">
      <c r="Y87" s="58">
        <v>137</v>
      </c>
    </row>
    <row r="88" spans="25:25" x14ac:dyDescent="0.25">
      <c r="Y88" s="58">
        <v>139</v>
      </c>
    </row>
    <row r="89" spans="25:25" x14ac:dyDescent="0.25">
      <c r="Y89" s="58">
        <v>141</v>
      </c>
    </row>
    <row r="90" spans="25:25" x14ac:dyDescent="0.25">
      <c r="Y90" s="58">
        <v>143</v>
      </c>
    </row>
    <row r="91" spans="25:25" x14ac:dyDescent="0.25">
      <c r="Y91" s="58">
        <v>145</v>
      </c>
    </row>
    <row r="92" spans="25:25" x14ac:dyDescent="0.25">
      <c r="Y92" s="58">
        <v>147</v>
      </c>
    </row>
    <row r="93" spans="25:25" x14ac:dyDescent="0.25">
      <c r="Y93" s="58">
        <v>149</v>
      </c>
    </row>
    <row r="94" spans="25:25" x14ac:dyDescent="0.25">
      <c r="Y94" s="58">
        <v>151</v>
      </c>
    </row>
    <row r="95" spans="25:25" x14ac:dyDescent="0.25">
      <c r="Y95" s="58">
        <v>153</v>
      </c>
    </row>
    <row r="96" spans="25:25" x14ac:dyDescent="0.25">
      <c r="Y96" s="58">
        <v>155</v>
      </c>
    </row>
    <row r="97" spans="25:25" x14ac:dyDescent="0.25">
      <c r="Y97" s="58">
        <v>157</v>
      </c>
    </row>
    <row r="98" spans="25:25" x14ac:dyDescent="0.25">
      <c r="Y98" s="58">
        <v>159</v>
      </c>
    </row>
    <row r="99" spans="25:25" x14ac:dyDescent="0.25">
      <c r="Y99" s="58">
        <v>161</v>
      </c>
    </row>
    <row r="100" spans="25:25" x14ac:dyDescent="0.25">
      <c r="Y100" s="58">
        <v>163</v>
      </c>
    </row>
    <row r="101" spans="25:25" x14ac:dyDescent="0.25">
      <c r="Y101" s="58">
        <v>165</v>
      </c>
    </row>
    <row r="102" spans="25:25" x14ac:dyDescent="0.25">
      <c r="Y102" s="58">
        <v>167</v>
      </c>
    </row>
    <row r="103" spans="25:25" x14ac:dyDescent="0.25">
      <c r="Y103" s="58">
        <v>169</v>
      </c>
    </row>
    <row r="104" spans="25:25" x14ac:dyDescent="0.25">
      <c r="Y104" s="58">
        <v>171</v>
      </c>
    </row>
    <row r="105" spans="25:25" x14ac:dyDescent="0.25">
      <c r="Y105" s="58">
        <v>173</v>
      </c>
    </row>
    <row r="106" spans="25:25" x14ac:dyDescent="0.25">
      <c r="Y106" s="58">
        <v>175</v>
      </c>
    </row>
    <row r="107" spans="25:25" x14ac:dyDescent="0.25">
      <c r="Y107" s="58">
        <v>177</v>
      </c>
    </row>
    <row r="108" spans="25:25" x14ac:dyDescent="0.25">
      <c r="Y108" s="58">
        <v>179</v>
      </c>
    </row>
    <row r="109" spans="25:25" x14ac:dyDescent="0.25">
      <c r="Y109" s="58">
        <v>181</v>
      </c>
    </row>
    <row r="110" spans="25:25" x14ac:dyDescent="0.25">
      <c r="Y110" s="58">
        <v>183</v>
      </c>
    </row>
    <row r="111" spans="25:25" x14ac:dyDescent="0.25">
      <c r="Y111" s="58">
        <v>185</v>
      </c>
    </row>
    <row r="112" spans="25:25" x14ac:dyDescent="0.25">
      <c r="Y112" s="58">
        <v>187</v>
      </c>
    </row>
    <row r="113" spans="25:25" x14ac:dyDescent="0.25">
      <c r="Y113" s="58">
        <v>189</v>
      </c>
    </row>
    <row r="114" spans="25:25" x14ac:dyDescent="0.25">
      <c r="Y114" s="58">
        <v>191</v>
      </c>
    </row>
    <row r="115" spans="25:25" x14ac:dyDescent="0.25">
      <c r="Y115" s="58">
        <v>193</v>
      </c>
    </row>
    <row r="116" spans="25:25" x14ac:dyDescent="0.25">
      <c r="Y116" s="58">
        <v>195</v>
      </c>
    </row>
    <row r="117" spans="25:25" x14ac:dyDescent="0.25">
      <c r="Y117" s="58">
        <v>197</v>
      </c>
    </row>
    <row r="118" spans="25:25" x14ac:dyDescent="0.25">
      <c r="Y118" s="58">
        <v>199</v>
      </c>
    </row>
    <row r="119" spans="25:25" x14ac:dyDescent="0.25">
      <c r="Y119" s="58">
        <v>201</v>
      </c>
    </row>
    <row r="120" spans="25:25" x14ac:dyDescent="0.25">
      <c r="Y120" s="58">
        <v>203</v>
      </c>
    </row>
    <row r="121" spans="25:25" x14ac:dyDescent="0.25">
      <c r="Y121" s="58">
        <v>205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Help</vt:lpstr>
      <vt:lpstr>Запрос от первичной</vt:lpstr>
      <vt:lpstr>Ответ от вторичной</vt:lpstr>
      <vt:lpstr>ASDU 1</vt:lpstr>
      <vt:lpstr>ASDU 3 или 9</vt:lpstr>
      <vt:lpstr>ASDU 5</vt:lpstr>
      <vt:lpstr>ASDU 6</vt:lpstr>
      <vt:lpstr>ASDU 7</vt:lpstr>
      <vt:lpstr>ASDU 8</vt:lpstr>
      <vt:lpstr>Общая команда</vt:lpstr>
      <vt:lpstr>Осц ASDU 23</vt:lpstr>
      <vt:lpstr>Осц ASDU 24</vt:lpstr>
      <vt:lpstr>Осц ASDU 26</vt:lpstr>
      <vt:lpstr>Осц ASDU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2019-12-14T09:53:36Z</dcterms:created>
  <dcterms:modified xsi:type="dcterms:W3CDTF">2020-03-30T05:26:02Z</dcterms:modified>
</cp:coreProperties>
</file>