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rgey\Desktop\04_Excel\"/>
    </mc:Choice>
  </mc:AlternateContent>
  <xr:revisionPtr revIDLastSave="0" documentId="13_ncr:1_{A6A40E7E-3CEA-4110-95DB-69257DC3FE3A}" xr6:coauthVersionLast="47" xr6:coauthVersionMax="47" xr10:uidLastSave="{00000000-0000-0000-0000-000000000000}"/>
  <bookViews>
    <workbookView xWindow="-110" yWindow="-110" windowWidth="25820" windowHeight="15500" tabRatio="643" activeTab="7" xr2:uid="{00000000-000D-0000-FFFF-FFFF00000000}"/>
  </bookViews>
  <sheets>
    <sheet name="DATA" sheetId="1" r:id="rId1"/>
    <sheet name="1_abs_rtntn" sheetId="3" r:id="rId2"/>
    <sheet name="2_rltv_rtntn" sheetId="4" r:id="rId3"/>
    <sheet name="3_LT_уср_прямоуг" sheetId="7" r:id="rId4"/>
    <sheet name="4_LTR" sheetId="8" r:id="rId5"/>
    <sheet name="5_LTV" sheetId="9" r:id="rId6"/>
    <sheet name="6_LTV_выводы" sheetId="10" r:id="rId7"/>
    <sheet name="7_LTV_сумм" sheetId="13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KpALWiM1Csjb9ljD6FtT6Hgnb5g=="/>
    </ext>
  </extLst>
</workbook>
</file>

<file path=xl/calcChain.xml><?xml version="1.0" encoding="utf-8"?>
<calcChain xmlns="http://schemas.openxmlformats.org/spreadsheetml/2006/main">
  <c r="Z32" i="13" l="1"/>
  <c r="T31" i="13"/>
  <c r="T30" i="13"/>
  <c r="T29" i="13"/>
  <c r="T28" i="13"/>
  <c r="T27" i="13"/>
  <c r="T26" i="13"/>
  <c r="T25" i="13"/>
  <c r="T23" i="13"/>
  <c r="T22" i="13"/>
  <c r="W22" i="13" s="1"/>
  <c r="Z22" i="13" s="1"/>
  <c r="T21" i="13"/>
  <c r="S19" i="13"/>
  <c r="U31" i="13"/>
  <c r="U30" i="13"/>
  <c r="U29" i="13"/>
  <c r="U28" i="13"/>
  <c r="U27" i="13"/>
  <c r="U26" i="13"/>
  <c r="U25" i="13"/>
  <c r="U23" i="13"/>
  <c r="U22" i="13"/>
  <c r="U21" i="13"/>
  <c r="W26" i="13"/>
  <c r="Z26" i="13" s="1"/>
  <c r="W25" i="13"/>
  <c r="Z25" i="13" s="1"/>
  <c r="W23" i="13"/>
  <c r="Z23" i="13" s="1"/>
  <c r="W21" i="13"/>
  <c r="Z21" i="13" s="1"/>
  <c r="Z15" i="13"/>
  <c r="Z14" i="13"/>
  <c r="Z13" i="13"/>
  <c r="Z12" i="13"/>
  <c r="Z11" i="13"/>
  <c r="Z10" i="13"/>
  <c r="Z9" i="13"/>
  <c r="Z7" i="13"/>
  <c r="Z6" i="13"/>
  <c r="Z5" i="13"/>
  <c r="U15" i="13"/>
  <c r="P15" i="13"/>
  <c r="O15" i="13"/>
  <c r="N15" i="13"/>
  <c r="M15" i="13"/>
  <c r="L15" i="13"/>
  <c r="K15" i="13"/>
  <c r="U14" i="13"/>
  <c r="P14" i="13"/>
  <c r="O14" i="13"/>
  <c r="N14" i="13"/>
  <c r="M14" i="13"/>
  <c r="L14" i="13"/>
  <c r="K14" i="13"/>
  <c r="U13" i="13"/>
  <c r="P13" i="13"/>
  <c r="O13" i="13"/>
  <c r="N13" i="13"/>
  <c r="M13" i="13"/>
  <c r="L13" i="13"/>
  <c r="K13" i="13"/>
  <c r="Q13" i="13" s="1"/>
  <c r="T13" i="13" s="1"/>
  <c r="W13" i="13" s="1"/>
  <c r="U12" i="13"/>
  <c r="P12" i="13"/>
  <c r="O12" i="13"/>
  <c r="N12" i="13"/>
  <c r="M12" i="13"/>
  <c r="L12" i="13"/>
  <c r="K12" i="13"/>
  <c r="Q12" i="13" s="1"/>
  <c r="T12" i="13" s="1"/>
  <c r="W12" i="13" s="1"/>
  <c r="U11" i="13"/>
  <c r="P11" i="13"/>
  <c r="O11" i="13"/>
  <c r="N11" i="13"/>
  <c r="M11" i="13"/>
  <c r="L11" i="13"/>
  <c r="K11" i="13"/>
  <c r="U10" i="13"/>
  <c r="P10" i="13"/>
  <c r="O10" i="13"/>
  <c r="N10" i="13"/>
  <c r="M10" i="13"/>
  <c r="Q10" i="13" s="1"/>
  <c r="T10" i="13" s="1"/>
  <c r="W10" i="13" s="1"/>
  <c r="L10" i="13"/>
  <c r="K10" i="13"/>
  <c r="U9" i="13"/>
  <c r="P9" i="13"/>
  <c r="O9" i="13"/>
  <c r="N9" i="13"/>
  <c r="M9" i="13"/>
  <c r="L9" i="13"/>
  <c r="K9" i="13"/>
  <c r="Q9" i="13" s="1"/>
  <c r="T9" i="13" s="1"/>
  <c r="W9" i="13" s="1"/>
  <c r="U7" i="13"/>
  <c r="P7" i="13"/>
  <c r="O7" i="13"/>
  <c r="N7" i="13"/>
  <c r="M7" i="13"/>
  <c r="L7" i="13"/>
  <c r="K7" i="13"/>
  <c r="Q7" i="13" s="1"/>
  <c r="T7" i="13" s="1"/>
  <c r="W7" i="13" s="1"/>
  <c r="U6" i="13"/>
  <c r="P6" i="13"/>
  <c r="Q6" i="13" s="1"/>
  <c r="T6" i="13" s="1"/>
  <c r="W6" i="13" s="1"/>
  <c r="O6" i="13"/>
  <c r="N6" i="13"/>
  <c r="M6" i="13"/>
  <c r="L6" i="13"/>
  <c r="K6" i="13"/>
  <c r="U5" i="13"/>
  <c r="P5" i="13"/>
  <c r="O5" i="13"/>
  <c r="N5" i="13"/>
  <c r="M5" i="13"/>
  <c r="L5" i="13"/>
  <c r="K5" i="13"/>
  <c r="Q5" i="13" s="1"/>
  <c r="T5" i="13" s="1"/>
  <c r="W5" i="13" s="1"/>
  <c r="Q10" i="10"/>
  <c r="Q9" i="9"/>
  <c r="T9" i="9" s="1"/>
  <c r="V9" i="9" s="1"/>
  <c r="Q7" i="9"/>
  <c r="Q15" i="8"/>
  <c r="T15" i="8" s="1"/>
  <c r="Q14" i="8"/>
  <c r="T14" i="8" s="1"/>
  <c r="Q13" i="7"/>
  <c r="Q10" i="7"/>
  <c r="Q9" i="7"/>
  <c r="U15" i="10"/>
  <c r="P15" i="10"/>
  <c r="O15" i="10"/>
  <c r="N15" i="10"/>
  <c r="M15" i="10"/>
  <c r="L15" i="10"/>
  <c r="K15" i="10"/>
  <c r="Q15" i="10" s="1"/>
  <c r="U14" i="10"/>
  <c r="P14" i="10"/>
  <c r="O14" i="10"/>
  <c r="N14" i="10"/>
  <c r="M14" i="10"/>
  <c r="L14" i="10"/>
  <c r="K14" i="10"/>
  <c r="Q14" i="10" s="1"/>
  <c r="U13" i="10"/>
  <c r="P13" i="10"/>
  <c r="O13" i="10"/>
  <c r="N13" i="10"/>
  <c r="M13" i="10"/>
  <c r="L13" i="10"/>
  <c r="K13" i="10"/>
  <c r="Q13" i="10" s="1"/>
  <c r="U12" i="10"/>
  <c r="P12" i="10"/>
  <c r="O12" i="10"/>
  <c r="N12" i="10"/>
  <c r="M12" i="10"/>
  <c r="L12" i="10"/>
  <c r="K12" i="10"/>
  <c r="Q12" i="10" s="1"/>
  <c r="U11" i="10"/>
  <c r="P11" i="10"/>
  <c r="Q11" i="10" s="1"/>
  <c r="O11" i="10"/>
  <c r="N11" i="10"/>
  <c r="M11" i="10"/>
  <c r="L11" i="10"/>
  <c r="K11" i="10"/>
  <c r="U10" i="10"/>
  <c r="P10" i="10"/>
  <c r="O10" i="10"/>
  <c r="N10" i="10"/>
  <c r="M10" i="10"/>
  <c r="L10" i="10"/>
  <c r="K10" i="10"/>
  <c r="U9" i="10"/>
  <c r="P9" i="10"/>
  <c r="O9" i="10"/>
  <c r="N9" i="10"/>
  <c r="M9" i="10"/>
  <c r="L9" i="10"/>
  <c r="K9" i="10"/>
  <c r="Q9" i="10" s="1"/>
  <c r="U7" i="10"/>
  <c r="P7" i="10"/>
  <c r="O7" i="10"/>
  <c r="N7" i="10"/>
  <c r="M7" i="10"/>
  <c r="L7" i="10"/>
  <c r="K7" i="10"/>
  <c r="Q7" i="10" s="1"/>
  <c r="U6" i="10"/>
  <c r="P6" i="10"/>
  <c r="O6" i="10"/>
  <c r="N6" i="10"/>
  <c r="M6" i="10"/>
  <c r="L6" i="10"/>
  <c r="Q6" i="10" s="1"/>
  <c r="K6" i="10"/>
  <c r="U5" i="10"/>
  <c r="P5" i="10"/>
  <c r="O5" i="10"/>
  <c r="N5" i="10"/>
  <c r="M5" i="10"/>
  <c r="L5" i="10"/>
  <c r="K5" i="10"/>
  <c r="Q5" i="10" s="1"/>
  <c r="U15" i="9"/>
  <c r="U14" i="9"/>
  <c r="U13" i="9"/>
  <c r="U12" i="9"/>
  <c r="U11" i="9"/>
  <c r="U10" i="9"/>
  <c r="U9" i="9"/>
  <c r="U7" i="9"/>
  <c r="U6" i="9"/>
  <c r="U5" i="9"/>
  <c r="P15" i="9"/>
  <c r="O15" i="9"/>
  <c r="N15" i="9"/>
  <c r="M15" i="9"/>
  <c r="L15" i="9"/>
  <c r="K15" i="9"/>
  <c r="Q15" i="9" s="1"/>
  <c r="P14" i="9"/>
  <c r="O14" i="9"/>
  <c r="N14" i="9"/>
  <c r="M14" i="9"/>
  <c r="L14" i="9"/>
  <c r="K14" i="9"/>
  <c r="Q14" i="9" s="1"/>
  <c r="P13" i="9"/>
  <c r="Q13" i="9" s="1"/>
  <c r="O13" i="9"/>
  <c r="N13" i="9"/>
  <c r="M13" i="9"/>
  <c r="L13" i="9"/>
  <c r="K13" i="9"/>
  <c r="P12" i="9"/>
  <c r="O12" i="9"/>
  <c r="N12" i="9"/>
  <c r="M12" i="9"/>
  <c r="L12" i="9"/>
  <c r="K12" i="9"/>
  <c r="Q12" i="9" s="1"/>
  <c r="T12" i="9" s="1"/>
  <c r="V12" i="9" s="1"/>
  <c r="P11" i="9"/>
  <c r="O11" i="9"/>
  <c r="N11" i="9"/>
  <c r="M11" i="9"/>
  <c r="L11" i="9"/>
  <c r="Q11" i="9" s="1"/>
  <c r="K11" i="9"/>
  <c r="P10" i="9"/>
  <c r="O10" i="9"/>
  <c r="N10" i="9"/>
  <c r="M10" i="9"/>
  <c r="L10" i="9"/>
  <c r="K10" i="9"/>
  <c r="Q10" i="9" s="1"/>
  <c r="T10" i="9" s="1"/>
  <c r="V10" i="9" s="1"/>
  <c r="P9" i="9"/>
  <c r="O9" i="9"/>
  <c r="N9" i="9"/>
  <c r="M9" i="9"/>
  <c r="L9" i="9"/>
  <c r="K9" i="9"/>
  <c r="P7" i="9"/>
  <c r="O7" i="9"/>
  <c r="N7" i="9"/>
  <c r="M7" i="9"/>
  <c r="L7" i="9"/>
  <c r="K7" i="9"/>
  <c r="P6" i="9"/>
  <c r="O6" i="9"/>
  <c r="N6" i="9"/>
  <c r="M6" i="9"/>
  <c r="L6" i="9"/>
  <c r="K6" i="9"/>
  <c r="Q6" i="9" s="1"/>
  <c r="P5" i="9"/>
  <c r="O5" i="9"/>
  <c r="N5" i="9"/>
  <c r="M5" i="9"/>
  <c r="L5" i="9"/>
  <c r="K5" i="9"/>
  <c r="Q5" i="9" s="1"/>
  <c r="P15" i="8"/>
  <c r="O15" i="8"/>
  <c r="N15" i="8"/>
  <c r="M15" i="8"/>
  <c r="L15" i="8"/>
  <c r="K15" i="8"/>
  <c r="P14" i="8"/>
  <c r="O14" i="8"/>
  <c r="N14" i="8"/>
  <c r="M14" i="8"/>
  <c r="L14" i="8"/>
  <c r="K14" i="8"/>
  <c r="P13" i="8"/>
  <c r="O13" i="8"/>
  <c r="N13" i="8"/>
  <c r="Q13" i="8" s="1"/>
  <c r="T13" i="8" s="1"/>
  <c r="M13" i="8"/>
  <c r="L13" i="8"/>
  <c r="K13" i="8"/>
  <c r="P12" i="8"/>
  <c r="O12" i="8"/>
  <c r="N12" i="8"/>
  <c r="M12" i="8"/>
  <c r="L12" i="8"/>
  <c r="K12" i="8"/>
  <c r="Q12" i="8" s="1"/>
  <c r="T12" i="8" s="1"/>
  <c r="P11" i="8"/>
  <c r="O11" i="8"/>
  <c r="N11" i="8"/>
  <c r="M11" i="8"/>
  <c r="L11" i="8"/>
  <c r="K11" i="8"/>
  <c r="Q11" i="8" s="1"/>
  <c r="T11" i="8" s="1"/>
  <c r="P10" i="8"/>
  <c r="O10" i="8"/>
  <c r="N10" i="8"/>
  <c r="M10" i="8"/>
  <c r="L10" i="8"/>
  <c r="K10" i="8"/>
  <c r="Q10" i="8" s="1"/>
  <c r="T10" i="8" s="1"/>
  <c r="P9" i="8"/>
  <c r="O9" i="8"/>
  <c r="N9" i="8"/>
  <c r="M9" i="8"/>
  <c r="L9" i="8"/>
  <c r="K9" i="8"/>
  <c r="Q9" i="8" s="1"/>
  <c r="T9" i="8" s="1"/>
  <c r="P7" i="8"/>
  <c r="O7" i="8"/>
  <c r="N7" i="8"/>
  <c r="M7" i="8"/>
  <c r="L7" i="8"/>
  <c r="K7" i="8"/>
  <c r="Q7" i="8" s="1"/>
  <c r="T7" i="8" s="1"/>
  <c r="P6" i="8"/>
  <c r="O6" i="8"/>
  <c r="N6" i="8"/>
  <c r="M6" i="8"/>
  <c r="L6" i="8"/>
  <c r="K6" i="8"/>
  <c r="Q6" i="8" s="1"/>
  <c r="T6" i="8" s="1"/>
  <c r="P5" i="8"/>
  <c r="O5" i="8"/>
  <c r="N5" i="8"/>
  <c r="M5" i="8"/>
  <c r="L5" i="8"/>
  <c r="K5" i="8"/>
  <c r="Q5" i="8" s="1"/>
  <c r="T5" i="8" s="1"/>
  <c r="P15" i="7"/>
  <c r="O15" i="7"/>
  <c r="N15" i="7"/>
  <c r="M15" i="7"/>
  <c r="L15" i="7"/>
  <c r="K15" i="7"/>
  <c r="Q15" i="7" s="1"/>
  <c r="P14" i="7"/>
  <c r="O14" i="7"/>
  <c r="N14" i="7"/>
  <c r="M14" i="7"/>
  <c r="L14" i="7"/>
  <c r="K14" i="7"/>
  <c r="Q14" i="7" s="1"/>
  <c r="P13" i="7"/>
  <c r="O13" i="7"/>
  <c r="N13" i="7"/>
  <c r="M13" i="7"/>
  <c r="L13" i="7"/>
  <c r="K13" i="7"/>
  <c r="P12" i="7"/>
  <c r="O12" i="7"/>
  <c r="N12" i="7"/>
  <c r="M12" i="7"/>
  <c r="L12" i="7"/>
  <c r="K12" i="7"/>
  <c r="Q12" i="7" s="1"/>
  <c r="P11" i="7"/>
  <c r="O11" i="7"/>
  <c r="N11" i="7"/>
  <c r="M11" i="7"/>
  <c r="Q11" i="7" s="1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7" i="7"/>
  <c r="O7" i="7"/>
  <c r="N7" i="7"/>
  <c r="M7" i="7"/>
  <c r="L7" i="7"/>
  <c r="K7" i="7"/>
  <c r="Q7" i="7" s="1"/>
  <c r="P6" i="7"/>
  <c r="O6" i="7"/>
  <c r="N6" i="7"/>
  <c r="M6" i="7"/>
  <c r="L6" i="7"/>
  <c r="K6" i="7"/>
  <c r="Q6" i="7" s="1"/>
  <c r="P5" i="7"/>
  <c r="O5" i="7"/>
  <c r="N5" i="7"/>
  <c r="M5" i="7"/>
  <c r="L5" i="7"/>
  <c r="K5" i="7"/>
  <c r="Q5" i="7" s="1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2" i="4"/>
  <c r="L12" i="4"/>
  <c r="M12" i="4"/>
  <c r="N12" i="4"/>
  <c r="O12" i="4"/>
  <c r="P12" i="4"/>
  <c r="K13" i="4"/>
  <c r="L13" i="4"/>
  <c r="M13" i="4"/>
  <c r="N13" i="4"/>
  <c r="O13" i="4"/>
  <c r="P13" i="4"/>
  <c r="K14" i="4"/>
  <c r="L14" i="4"/>
  <c r="M14" i="4"/>
  <c r="N14" i="4"/>
  <c r="O14" i="4"/>
  <c r="P14" i="4"/>
  <c r="K15" i="4"/>
  <c r="L15" i="4"/>
  <c r="M15" i="4"/>
  <c r="N15" i="4"/>
  <c r="O15" i="4"/>
  <c r="P15" i="4"/>
  <c r="K6" i="4"/>
  <c r="L6" i="4"/>
  <c r="M6" i="4"/>
  <c r="N6" i="4"/>
  <c r="O6" i="4"/>
  <c r="P6" i="4"/>
  <c r="K7" i="4"/>
  <c r="L7" i="4"/>
  <c r="M7" i="4"/>
  <c r="N7" i="4"/>
  <c r="O7" i="4"/>
  <c r="P7" i="4"/>
  <c r="L5" i="4"/>
  <c r="M5" i="4"/>
  <c r="N5" i="4"/>
  <c r="O5" i="4"/>
  <c r="P5" i="4"/>
  <c r="K5" i="4"/>
  <c r="W29" i="13" l="1"/>
  <c r="Z29" i="13" s="1"/>
  <c r="W30" i="13"/>
  <c r="Z30" i="13" s="1"/>
  <c r="W27" i="13"/>
  <c r="Z27" i="13" s="1"/>
  <c r="W28" i="13"/>
  <c r="Z28" i="13" s="1"/>
  <c r="W31" i="13"/>
  <c r="Z31" i="13" s="1"/>
  <c r="Q11" i="13"/>
  <c r="T11" i="13" s="1"/>
  <c r="W11" i="13" s="1"/>
  <c r="Q15" i="13"/>
  <c r="T15" i="13" s="1"/>
  <c r="W15" i="13" s="1"/>
  <c r="Q14" i="13"/>
  <c r="T14" i="13" s="1"/>
  <c r="W14" i="13" s="1"/>
  <c r="T14" i="9"/>
  <c r="V14" i="9" s="1"/>
  <c r="T10" i="10"/>
  <c r="W10" i="10" s="1"/>
  <c r="T14" i="10"/>
  <c r="W14" i="10" s="1"/>
  <c r="T9" i="10"/>
  <c r="W9" i="10" s="1"/>
  <c r="T7" i="10"/>
  <c r="W7" i="10" s="1"/>
  <c r="T6" i="10"/>
  <c r="W6" i="10" s="1"/>
  <c r="T12" i="10"/>
  <c r="W12" i="10" s="1"/>
  <c r="T13" i="10"/>
  <c r="W13" i="10" s="1"/>
  <c r="T11" i="10"/>
  <c r="W11" i="10" s="1"/>
  <c r="T15" i="10"/>
  <c r="W15" i="10" s="1"/>
  <c r="T5" i="10"/>
  <c r="W5" i="10" s="1"/>
  <c r="T6" i="9"/>
  <c r="V6" i="9" s="1"/>
  <c r="T15" i="9" l="1"/>
  <c r="V15" i="9" s="1"/>
  <c r="T7" i="9"/>
  <c r="V7" i="9" s="1"/>
  <c r="T5" i="9"/>
  <c r="V5" i="9" s="1"/>
  <c r="T13" i="9"/>
  <c r="V13" i="9" s="1"/>
  <c r="T11" i="9"/>
  <c r="V11" i="9" s="1"/>
</calcChain>
</file>

<file path=xl/sharedStrings.xml><?xml version="1.0" encoding="utf-8"?>
<sst xmlns="http://schemas.openxmlformats.org/spreadsheetml/2006/main" count="246" uniqueCount="50">
  <si>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</si>
  <si>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</si>
  <si>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</si>
  <si>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</si>
  <si>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</si>
  <si>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</si>
  <si>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</si>
  <si>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</si>
  <si>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</si>
  <si>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</si>
  <si>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</si>
  <si>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</si>
  <si>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</si>
  <si>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</si>
  <si>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</si>
  <si>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</si>
  <si>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</si>
  <si>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</si>
  <si>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</si>
  <si>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</si>
  <si>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</si>
  <si>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</si>
  <si>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Сумма по полю COST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</si>
  <si>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</si>
  <si>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</si>
  <si>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</si>
  <si>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</si>
  <si>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</si>
  <si>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</si>
  <si>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Количество по полю id_client</t>
  </si>
  <si>
    <t>relative retention</t>
  </si>
  <si>
    <t>LT</t>
  </si>
  <si>
    <t>ARPU</t>
  </si>
  <si>
    <t>AC</t>
  </si>
  <si>
    <t>LTR</t>
  </si>
  <si>
    <t>LTV</t>
  </si>
  <si>
    <t>высокий LTV за счет высокого лайфтайма</t>
  </si>
  <si>
    <t>высокий LTV за счет низких костов</t>
  </si>
  <si>
    <t>низкий LTV за счет низкого лайфтайма</t>
  </si>
  <si>
    <t>низкий LTV за счет высоких костов</t>
  </si>
  <si>
    <t>выводы</t>
  </si>
  <si>
    <t>суммарный LTV</t>
  </si>
  <si>
    <t>Вывод: рост ARPU на 10% дает рост прибыли на 12%</t>
  </si>
  <si>
    <r>
      <t>flag_30</t>
    </r>
    <r>
      <rPr>
        <sz val="9"/>
        <color rgb="FF0F1119"/>
        <rFont val="Arial"/>
        <family val="2"/>
        <charset val="204"/>
      </rPr>
      <t> — флаг, который показывает, «прожил» ли клиент в компании первые 30 дней:</t>
    </r>
  </si>
  <si>
    <t>флаг 0 — клиент не прожил первые 30 дней;</t>
  </si>
  <si>
    <r>
      <t>id_client</t>
    </r>
    <r>
      <rPr>
        <sz val="9"/>
        <color rgb="FF0F1119"/>
        <rFont val="Arial"/>
        <family val="2"/>
        <charset val="204"/>
      </rPr>
      <t> — идентификатор клиента</t>
    </r>
  </si>
  <si>
    <r>
      <t>date_come</t>
    </r>
    <r>
      <rPr>
        <sz val="9"/>
        <color rgb="FF0F1119"/>
        <rFont val="Arial"/>
        <family val="2"/>
        <charset val="204"/>
      </rPr>
      <t> — дата, когда клиент обратился в компанию за услугой</t>
    </r>
  </si>
  <si>
    <r>
      <t>COST</t>
    </r>
    <r>
      <rPr>
        <sz val="9"/>
        <color rgb="FF0F1119"/>
        <rFont val="Arial"/>
        <family val="2"/>
        <charset val="204"/>
      </rPr>
      <t> — издержки на привлечение каждого клиента</t>
    </r>
  </si>
  <si>
    <t>флаг 1 — клиент прожил первые 30 дней</t>
  </si>
  <si>
    <t>Описание данных: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</si>
</sst>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1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rgb="FF242D34"/>
      <name val="Var(--ds-font-family, var(--ds-"/>
    </font>
    <font>
      <b/>
      <i/>
      <sz val="11"/>
      <color theme="1"/>
      <name val="Calibri"/>
      <family val="2"/>
      <charset val="204"/>
      <scheme val="minor"/>
    </font>
    <font>
      <sz val="9"/>
      <color rgb="FF0F1119"/>
      <name val="Arial"/>
      <family val="2"/>
      <charset val="204"/>
    </font>
    <font>
      <sz val="9"/>
      <color rgb="FF0F111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4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>
      <alignment horizontal="left" indent="1"/>
    </xf>
    <xf numFmtId="0" fontId="0" fillId="0" borderId="0" xfId="0" pivotButton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164" fontId="0" fillId="0" borderId="0" xfId="2" applyNumberFormat="1" applyFont="1" applyAlignment="1"/>
    <xf numFmtId="164" fontId="5" fillId="0" borderId="1" xfId="2" applyNumberFormat="1" applyFont="1" applyBorder="1" applyAlignment="1"/>
    <xf numFmtId="164" fontId="0" fillId="0" borderId="1" xfId="2" applyNumberFormat="1" applyFont="1" applyBorder="1" applyAlignment="1"/>
    <xf numFmtId="164" fontId="5" fillId="0" borderId="6" xfId="2" applyNumberFormat="1" applyFont="1" applyBorder="1" applyAlignment="1"/>
    <xf numFmtId="164" fontId="5" fillId="0" borderId="7" xfId="2" applyNumberFormat="1" applyFont="1" applyBorder="1" applyAlignment="1"/>
    <xf numFmtId="164" fontId="0" fillId="0" borderId="6" xfId="2" applyNumberFormat="1" applyFont="1" applyBorder="1" applyAlignment="1"/>
    <xf numFmtId="164" fontId="0" fillId="0" borderId="7" xfId="2" applyNumberFormat="1" applyFont="1" applyBorder="1" applyAlignment="1"/>
    <xf numFmtId="164" fontId="5" fillId="0" borderId="11" xfId="2" applyNumberFormat="1" applyFont="1" applyBorder="1" applyAlignment="1"/>
    <xf numFmtId="164" fontId="5" fillId="0" borderId="12" xfId="2" applyNumberFormat="1" applyFont="1" applyBorder="1" applyAlignment="1"/>
    <xf numFmtId="164" fontId="5" fillId="0" borderId="13" xfId="2" applyNumberFormat="1" applyFont="1" applyBorder="1" applyAlignment="1"/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164" fontId="5" fillId="0" borderId="14" xfId="2" applyNumberFormat="1" applyFont="1" applyBorder="1" applyAlignment="1"/>
    <xf numFmtId="164" fontId="5" fillId="0" borderId="15" xfId="2" applyNumberFormat="1" applyFont="1" applyBorder="1" applyAlignment="1"/>
    <xf numFmtId="164" fontId="5" fillId="0" borderId="16" xfId="2" applyNumberFormat="1" applyFont="1" applyBorder="1" applyAlignment="1"/>
    <xf numFmtId="164" fontId="0" fillId="0" borderId="17" xfId="2" applyNumberFormat="1" applyFont="1" applyBorder="1" applyAlignment="1"/>
    <xf numFmtId="164" fontId="0" fillId="0" borderId="18" xfId="2" applyNumberFormat="1" applyFont="1" applyBorder="1" applyAlignment="1"/>
    <xf numFmtId="164" fontId="0" fillId="0" borderId="19" xfId="2" applyNumberFormat="1" applyFont="1" applyBorder="1" applyAlignment="1"/>
    <xf numFmtId="43" fontId="0" fillId="0" borderId="21" xfId="1" applyFont="1" applyBorder="1" applyAlignment="1"/>
    <xf numFmtId="43" fontId="0" fillId="0" borderId="24" xfId="1" applyFont="1" applyBorder="1" applyAlignment="1"/>
    <xf numFmtId="164" fontId="0" fillId="2" borderId="6" xfId="2" applyNumberFormat="1" applyFont="1" applyFill="1" applyBorder="1" applyAlignment="1"/>
    <xf numFmtId="164" fontId="0" fillId="2" borderId="1" xfId="2" applyNumberFormat="1" applyFont="1" applyFill="1" applyBorder="1" applyAlignment="1"/>
    <xf numFmtId="43" fontId="0" fillId="2" borderId="21" xfId="1" applyFont="1" applyFill="1" applyBorder="1" applyAlignment="1"/>
    <xf numFmtId="164" fontId="0" fillId="3" borderId="6" xfId="2" applyNumberFormat="1" applyFont="1" applyFill="1" applyBorder="1" applyAlignment="1"/>
    <xf numFmtId="164" fontId="0" fillId="3" borderId="1" xfId="2" applyNumberFormat="1" applyFont="1" applyFill="1" applyBorder="1" applyAlignment="1"/>
    <xf numFmtId="43" fontId="0" fillId="3" borderId="21" xfId="1" applyFont="1" applyFill="1" applyBorder="1" applyAlignment="1"/>
    <xf numFmtId="164" fontId="5" fillId="0" borderId="14" xfId="2" applyNumberFormat="1" applyFont="1" applyFill="1" applyBorder="1" applyAlignment="1"/>
    <xf numFmtId="164" fontId="5" fillId="0" borderId="15" xfId="2" applyNumberFormat="1" applyFont="1" applyFill="1" applyBorder="1" applyAlignment="1"/>
    <xf numFmtId="43" fontId="5" fillId="0" borderId="2" xfId="1" applyFont="1" applyFill="1" applyBorder="1" applyAlignment="1"/>
    <xf numFmtId="165" fontId="0" fillId="0" borderId="6" xfId="0" applyNumberFormat="1" applyFont="1" applyBorder="1" applyAlignment="1"/>
    <xf numFmtId="165" fontId="0" fillId="2" borderId="6" xfId="0" applyNumberFormat="1" applyFont="1" applyFill="1" applyBorder="1" applyAlignment="1"/>
    <xf numFmtId="165" fontId="0" fillId="3" borderId="6" xfId="0" applyNumberFormat="1" applyFont="1" applyFill="1" applyBorder="1" applyAlignment="1"/>
    <xf numFmtId="0" fontId="0" fillId="0" borderId="20" xfId="0" applyFont="1" applyBorder="1" applyAlignment="1"/>
    <xf numFmtId="165" fontId="0" fillId="0" borderId="21" xfId="0" applyNumberFormat="1" applyFont="1" applyBorder="1" applyAlignment="1"/>
    <xf numFmtId="165" fontId="0" fillId="2" borderId="21" xfId="0" applyNumberFormat="1" applyFont="1" applyFill="1" applyBorder="1" applyAlignment="1"/>
    <xf numFmtId="165" fontId="0" fillId="3" borderId="21" xfId="0" applyNumberFormat="1" applyFont="1" applyFill="1" applyBorder="1" applyAlignment="1"/>
    <xf numFmtId="165" fontId="0" fillId="0" borderId="24" xfId="0" applyNumberFormat="1" applyFont="1" applyBorder="1" applyAlignment="1"/>
    <xf numFmtId="165" fontId="5" fillId="0" borderId="2" xfId="0" applyNumberFormat="1" applyFont="1" applyBorder="1" applyAlignment="1"/>
    <xf numFmtId="0" fontId="1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64" fontId="5" fillId="0" borderId="3" xfId="2" applyNumberFormat="1" applyFont="1" applyBorder="1" applyAlignment="1"/>
    <xf numFmtId="164" fontId="5" fillId="0" borderId="4" xfId="2" applyNumberFormat="1" applyFont="1" applyBorder="1" applyAlignment="1"/>
    <xf numFmtId="164" fontId="5" fillId="0" borderId="5" xfId="2" applyNumberFormat="1" applyFont="1" applyBorder="1" applyAlignment="1"/>
    <xf numFmtId="165" fontId="0" fillId="0" borderId="7" xfId="0" applyNumberFormat="1" applyFont="1" applyBorder="1" applyAlignment="1"/>
    <xf numFmtId="165" fontId="0" fillId="0" borderId="7" xfId="0" applyNumberFormat="1" applyFont="1" applyFill="1" applyBorder="1" applyAlignment="1"/>
    <xf numFmtId="165" fontId="0" fillId="2" borderId="7" xfId="0" applyNumberFormat="1" applyFont="1" applyFill="1" applyBorder="1" applyAlignment="1"/>
    <xf numFmtId="165" fontId="0" fillId="3" borderId="7" xfId="0" applyNumberFormat="1" applyFont="1" applyFill="1" applyBorder="1" applyAlignment="1"/>
    <xf numFmtId="0" fontId="0" fillId="0" borderId="11" xfId="0" applyFont="1" applyBorder="1" applyAlignment="1"/>
    <xf numFmtId="0" fontId="0" fillId="0" borderId="13" xfId="0" applyFont="1" applyBorder="1" applyAlignment="1"/>
    <xf numFmtId="165" fontId="0" fillId="0" borderId="17" xfId="0" applyNumberFormat="1" applyFont="1" applyBorder="1" applyAlignment="1"/>
    <xf numFmtId="165" fontId="0" fillId="0" borderId="19" xfId="0" applyNumberFormat="1" applyFont="1" applyBorder="1" applyAlignment="1"/>
    <xf numFmtId="165" fontId="5" fillId="0" borderId="14" xfId="0" applyNumberFormat="1" applyFont="1" applyBorder="1" applyAlignment="1"/>
    <xf numFmtId="165" fontId="5" fillId="0" borderId="16" xfId="0" applyNumberFormat="1" applyFont="1" applyBorder="1" applyAlignment="1"/>
    <xf numFmtId="43" fontId="5" fillId="0" borderId="23" xfId="1" applyFont="1" applyBorder="1" applyAlignment="1"/>
    <xf numFmtId="43" fontId="5" fillId="0" borderId="21" xfId="1" applyFont="1" applyBorder="1" applyAlignment="1"/>
    <xf numFmtId="43" fontId="5" fillId="0" borderId="20" xfId="1" applyFont="1" applyBorder="1" applyAlignment="1"/>
    <xf numFmtId="0" fontId="0" fillId="0" borderId="23" xfId="0" applyFont="1" applyBorder="1" applyAlignment="1"/>
    <xf numFmtId="165" fontId="0" fillId="0" borderId="21" xfId="0" applyNumberFormat="1" applyFont="1" applyFill="1" applyBorder="1" applyAlignment="1"/>
    <xf numFmtId="164" fontId="0" fillId="2" borderId="7" xfId="2" applyNumberFormat="1" applyFont="1" applyFill="1" applyBorder="1" applyAlignment="1"/>
    <xf numFmtId="164" fontId="0" fillId="3" borderId="7" xfId="2" applyNumberFormat="1" applyFont="1" applyFill="1" applyBorder="1" applyAlignment="1"/>
    <xf numFmtId="164" fontId="5" fillId="0" borderId="16" xfId="2" applyNumberFormat="1" applyFont="1" applyFill="1" applyBorder="1" applyAlignment="1"/>
    <xf numFmtId="0" fontId="1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5" fontId="0" fillId="5" borderId="21" xfId="0" applyNumberFormat="1" applyFont="1" applyFill="1" applyBorder="1" applyAlignment="1"/>
    <xf numFmtId="165" fontId="0" fillId="4" borderId="21" xfId="0" applyNumberFormat="1" applyFont="1" applyFill="1" applyBorder="1" applyAlignment="1"/>
    <xf numFmtId="0" fontId="0" fillId="0" borderId="29" xfId="0" applyFont="1" applyBorder="1" applyAlignment="1"/>
    <xf numFmtId="0" fontId="7" fillId="0" borderId="29" xfId="0" applyFont="1" applyBorder="1" applyAlignment="1">
      <alignment horizontal="left" vertical="center" indent="1"/>
    </xf>
    <xf numFmtId="0" fontId="0" fillId="0" borderId="28" xfId="0" applyFont="1" applyBorder="1" applyAlignment="1"/>
    <xf numFmtId="0" fontId="8" fillId="0" borderId="0" xfId="0" applyFont="1" applyAlignment="1"/>
    <xf numFmtId="0" fontId="1" fillId="0" borderId="8" xfId="0" applyFont="1" applyFill="1" applyBorder="1" applyAlignment="1">
      <alignment horizontal="center" vertical="top" wrapText="1"/>
    </xf>
    <xf numFmtId="166" fontId="0" fillId="0" borderId="21" xfId="1" applyNumberFormat="1" applyFont="1" applyFill="1" applyBorder="1" applyAlignment="1"/>
    <xf numFmtId="166" fontId="0" fillId="0" borderId="24" xfId="1" applyNumberFormat="1" applyFont="1" applyFill="1" applyBorder="1" applyAlignment="1"/>
    <xf numFmtId="166" fontId="5" fillId="0" borderId="2" xfId="1" applyNumberFormat="1" applyFont="1" applyFill="1" applyBorder="1" applyAlignment="1"/>
    <xf numFmtId="10" fontId="0" fillId="6" borderId="2" xfId="2" applyNumberFormat="1" applyFont="1" applyFill="1" applyBorder="1" applyAlignment="1"/>
    <xf numFmtId="0" fontId="4" fillId="0" borderId="22" xfId="0" applyFont="1" applyBorder="1" applyAlignment="1">
      <alignment horizontal="center" vertical="center"/>
    </xf>
    <xf numFmtId="166" fontId="6" fillId="0" borderId="2" xfId="1" applyNumberFormat="1" applyFont="1" applyFill="1" applyBorder="1" applyAlignment="1"/>
    <xf numFmtId="0" fontId="4" fillId="0" borderId="23" xfId="0" applyFont="1" applyBorder="1" applyAlignment="1"/>
    <xf numFmtId="166" fontId="4" fillId="0" borderId="21" xfId="1" applyNumberFormat="1" applyFont="1" applyFill="1" applyBorder="1" applyAlignment="1"/>
    <xf numFmtId="166" fontId="4" fillId="0" borderId="24" xfId="1" applyNumberFormat="1" applyFont="1" applyFill="1" applyBorder="1" applyAlignment="1"/>
    <xf numFmtId="0" fontId="4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2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4"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ey" refreshedDate="45274.763735069442" createdVersion="7" refreshedVersion="7" minRefreshableVersion="3" recordCount="2500" xr:uid="{7744CB63-AE9D-4D25-B406-45CDBF20F0EB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68B41-EC87-4423-BC5A-F9713071A29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1">
      <pivotArea field="1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AC199-0E19-4864-87DE-782A93C26A03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3">
      <pivotArea field="1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1A127-EF32-4334-907E-444FAA9CA17D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5">
      <pivotArea field="1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D40D5-4B08-4C96-A8FB-12DE41DDC8F3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7">
      <pivotArea field="1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43CBD-8197-4379-A9AE-E0D340CD625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9">
      <pivotArea field="1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6C7C8-8F27-4951-AAAE-C949A854540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11">
      <pivotArea field="1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DA767-E339-4514-BAA4-F51F3061389D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formats count="2">
    <format dxfId="13">
      <pivotArea field="1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1"/>
  <sheetViews>
    <sheetView workbookViewId="0">
      <selection activeCell="K10" sqref="K10"/>
    </sheetView>
  </sheetViews>
  <sheetFormatPr defaultColWidth="14.453125" defaultRowHeight="15" customHeight="1"/>
  <cols>
    <col min="1" max="1" width="8.7265625" customWidth="1"/>
    <col min="2" max="2" width="10.26953125" customWidth="1"/>
    <col min="3" max="9" width="8.7265625" customWidth="1"/>
    <col min="10" max="10" width="2.1796875" customWidth="1"/>
    <col min="11" max="11" width="16.7265625" bestFit="1" customWidth="1"/>
    <col min="12" max="12" width="12.6328125" customWidth="1"/>
    <col min="13" max="19" width="8.54296875" customWidth="1"/>
    <col min="20" max="26" width="8.7265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76" t="s">
        <v>49</v>
      </c>
    </row>
    <row r="2" spans="1:12" ht="14.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  <c r="L2" s="102" t="s">
        <v>45</v>
      </c>
    </row>
    <row r="3" spans="1:12" ht="14.25" customHeight="1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  <c r="L3" s="102" t="s">
        <v>46</v>
      </c>
    </row>
    <row r="4" spans="1:12" ht="14.25" customHeight="1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  <c r="L4" s="102" t="s">
        <v>43</v>
      </c>
    </row>
    <row r="5" spans="1:12" ht="14.25" customHeight="1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  <c r="L5" s="103" t="s">
        <v>44</v>
      </c>
    </row>
    <row r="6" spans="1:12" ht="14.25" customHeight="1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  <c r="L6" s="103" t="s">
        <v>48</v>
      </c>
    </row>
    <row r="7" spans="1:12" ht="14.25" customHeight="1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  <c r="L7" s="102" t="s">
        <v>47</v>
      </c>
    </row>
    <row r="8" spans="1:12" ht="14.25" customHeight="1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12" ht="14.25" customHeight="1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12" ht="14.25" customHeight="1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12" ht="14.25" customHeight="1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12" ht="14.25" customHeight="1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12" ht="14.25" customHeight="1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12" ht="14.25" customHeight="1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12" ht="14.25" customHeight="1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12" ht="14.25" customHeight="1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341B-4D42-4D4B-BFAA-9ABE63B760D4}">
  <dimension ref="A3:I15"/>
  <sheetViews>
    <sheetView workbookViewId="0">
      <selection activeCell="H21" sqref="H21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</cols>
  <sheetData>
    <row r="3" spans="1:9" s="7" customFormat="1" ht="43.5">
      <c r="A3" s="6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</row>
    <row r="4" spans="1:9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</row>
    <row r="5" spans="1:9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</row>
    <row r="6" spans="1:9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</row>
    <row r="7" spans="1:9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</row>
    <row r="8" spans="1:9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</row>
    <row r="9" spans="1:9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</row>
    <row r="10" spans="1:9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</row>
    <row r="11" spans="1:9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</row>
    <row r="12" spans="1:9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</row>
    <row r="13" spans="1:9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</row>
    <row r="14" spans="1:9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</row>
    <row r="15" spans="1:9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6AE2-054E-43B0-81DC-449C87DDCC5F}">
  <dimension ref="A1:Q15"/>
  <sheetViews>
    <sheetView workbookViewId="0">
      <selection activeCell="K21" sqref="K21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  <col min="10" max="10" width="5.36328125" customWidth="1"/>
  </cols>
  <sheetData>
    <row r="1" spans="1:17" ht="15" thickBot="1"/>
    <row r="2" spans="1:17">
      <c r="K2" s="98" t="s">
        <v>30</v>
      </c>
      <c r="L2" s="99"/>
      <c r="M2" s="99"/>
      <c r="N2" s="99"/>
      <c r="O2" s="99"/>
      <c r="P2" s="100"/>
    </row>
    <row r="3" spans="1:17" s="7" customFormat="1" ht="44" thickBot="1">
      <c r="A3" s="7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  <c r="K3" s="77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</row>
    <row r="4" spans="1:17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  <c r="K4" s="48"/>
      <c r="L4" s="49"/>
      <c r="M4" s="49"/>
      <c r="N4" s="49"/>
      <c r="O4" s="49"/>
      <c r="P4" s="50"/>
    </row>
    <row r="5" spans="1:17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  <c r="K5" s="13">
        <f>C5/$B5</f>
        <v>0.83941605839416056</v>
      </c>
      <c r="L5" s="10">
        <f t="shared" ref="L5:P5" si="0">D5/$B5</f>
        <v>0.63868613138686137</v>
      </c>
      <c r="M5" s="10">
        <f t="shared" si="0"/>
        <v>0.37956204379562042</v>
      </c>
      <c r="N5" s="10">
        <f t="shared" si="0"/>
        <v>0.15328467153284672</v>
      </c>
      <c r="O5" s="10">
        <f t="shared" si="0"/>
        <v>8.0291970802919707E-2</v>
      </c>
      <c r="P5" s="14">
        <f t="shared" si="0"/>
        <v>3.2846715328467155E-2</v>
      </c>
      <c r="Q5" s="8"/>
    </row>
    <row r="6" spans="1:17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  <c r="K6" s="13">
        <f>C6/$B6</f>
        <v>0.83441558441558439</v>
      </c>
      <c r="L6" s="10">
        <f t="shared" ref="L6:L7" si="1">D6/$B6</f>
        <v>0.61688311688311692</v>
      </c>
      <c r="M6" s="10">
        <f t="shared" ref="M6:M7" si="2">E6/$B6</f>
        <v>0.38311688311688313</v>
      </c>
      <c r="N6" s="10">
        <f t="shared" ref="N6:N7" si="3">F6/$B6</f>
        <v>0.17207792207792208</v>
      </c>
      <c r="O6" s="10">
        <f t="shared" ref="O6:O7" si="4">G6/$B6</f>
        <v>8.7662337662337664E-2</v>
      </c>
      <c r="P6" s="14">
        <f t="shared" ref="P6:P7" si="5">H6/$B6</f>
        <v>4.2207792207792208E-2</v>
      </c>
    </row>
    <row r="7" spans="1:17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  <c r="K7" s="13">
        <f>C7/$B7</f>
        <v>0.78797468354430378</v>
      </c>
      <c r="L7" s="10">
        <f t="shared" si="1"/>
        <v>0.620253164556962</v>
      </c>
      <c r="M7" s="10">
        <f t="shared" si="2"/>
        <v>0.35126582278481011</v>
      </c>
      <c r="N7" s="10">
        <f t="shared" si="3"/>
        <v>0.16139240506329114</v>
      </c>
      <c r="O7" s="10">
        <f t="shared" si="4"/>
        <v>6.9620253164556958E-2</v>
      </c>
      <c r="P7" s="14">
        <f t="shared" si="5"/>
        <v>3.1645569620253167E-2</v>
      </c>
    </row>
    <row r="8" spans="1:17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  <c r="K8" s="11"/>
      <c r="L8" s="9"/>
      <c r="M8" s="9"/>
      <c r="N8" s="9"/>
      <c r="O8" s="9"/>
      <c r="P8" s="12"/>
    </row>
    <row r="9" spans="1:17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  <c r="K9" s="13">
        <f t="shared" ref="K9:K15" si="6">C9/$B9</f>
        <v>0.77666666666666662</v>
      </c>
      <c r="L9" s="10">
        <f t="shared" ref="L9:L15" si="7">D9/$B9</f>
        <v>0.56999999999999995</v>
      </c>
      <c r="M9" s="10">
        <f t="shared" ref="M9:M15" si="8">E9/$B9</f>
        <v>0.35666666666666669</v>
      </c>
      <c r="N9" s="10">
        <f t="shared" ref="N9:N15" si="9">F9/$B9</f>
        <v>0.17666666666666667</v>
      </c>
      <c r="O9" s="10">
        <f t="shared" ref="O9:O15" si="10">G9/$B9</f>
        <v>0.09</v>
      </c>
      <c r="P9" s="14">
        <f t="shared" ref="P9:P15" si="11">H9/$B9</f>
        <v>0.03</v>
      </c>
    </row>
    <row r="10" spans="1:17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  <c r="K10" s="13">
        <f t="shared" si="6"/>
        <v>0.78367346938775506</v>
      </c>
      <c r="L10" s="10">
        <f t="shared" si="7"/>
        <v>0.5591836734693878</v>
      </c>
      <c r="M10" s="10">
        <f t="shared" si="8"/>
        <v>0.34693877551020408</v>
      </c>
      <c r="N10" s="10">
        <f t="shared" si="9"/>
        <v>0.15918367346938775</v>
      </c>
      <c r="O10" s="10">
        <f t="shared" si="10"/>
        <v>7.3469387755102047E-2</v>
      </c>
      <c r="P10" s="14">
        <f t="shared" si="11"/>
        <v>1.2244897959183673E-2</v>
      </c>
    </row>
    <row r="11" spans="1:17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  <c r="K11" s="13">
        <f t="shared" si="6"/>
        <v>0.50729927007299269</v>
      </c>
      <c r="L11" s="10">
        <f t="shared" si="7"/>
        <v>0.3978102189781022</v>
      </c>
      <c r="M11" s="10">
        <f t="shared" si="8"/>
        <v>0.29927007299270075</v>
      </c>
      <c r="N11" s="10">
        <f t="shared" si="9"/>
        <v>0.11313868613138686</v>
      </c>
      <c r="O11" s="10">
        <f t="shared" si="10"/>
        <v>5.1094890510948905E-2</v>
      </c>
      <c r="P11" s="14">
        <f t="shared" si="11"/>
        <v>1.824817518248175E-2</v>
      </c>
    </row>
    <row r="12" spans="1:17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  <c r="K12" s="13">
        <f t="shared" si="6"/>
        <v>0.80800000000000005</v>
      </c>
      <c r="L12" s="10">
        <f t="shared" si="7"/>
        <v>0.60399999999999998</v>
      </c>
      <c r="M12" s="10">
        <f t="shared" si="8"/>
        <v>0.35199999999999998</v>
      </c>
      <c r="N12" s="10">
        <f t="shared" si="9"/>
        <v>0.17599999999999999</v>
      </c>
      <c r="O12" s="10">
        <f t="shared" si="10"/>
        <v>0.1</v>
      </c>
      <c r="P12" s="14">
        <f t="shared" si="11"/>
        <v>4.3999999999999997E-2</v>
      </c>
    </row>
    <row r="13" spans="1:17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  <c r="K13" s="13">
        <f t="shared" si="6"/>
        <v>0.8075471698113208</v>
      </c>
      <c r="L13" s="10">
        <f t="shared" si="7"/>
        <v>0.61886792452830186</v>
      </c>
      <c r="M13" s="10">
        <f t="shared" si="8"/>
        <v>0.55094339622641508</v>
      </c>
      <c r="N13" s="10">
        <f t="shared" si="9"/>
        <v>0.27169811320754716</v>
      </c>
      <c r="O13" s="10">
        <f t="shared" si="10"/>
        <v>0.13962264150943396</v>
      </c>
      <c r="P13" s="14">
        <f t="shared" si="11"/>
        <v>3.0188679245283019E-2</v>
      </c>
    </row>
    <row r="14" spans="1:17" ht="15" thickBot="1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  <c r="K14" s="23">
        <f t="shared" si="6"/>
        <v>0.75</v>
      </c>
      <c r="L14" s="24">
        <f t="shared" si="7"/>
        <v>0.57462686567164178</v>
      </c>
      <c r="M14" s="24">
        <f t="shared" si="8"/>
        <v>0.29477611940298509</v>
      </c>
      <c r="N14" s="24">
        <f t="shared" si="9"/>
        <v>0.13805970149253732</v>
      </c>
      <c r="O14" s="24">
        <f t="shared" si="10"/>
        <v>6.7164179104477612E-2</v>
      </c>
      <c r="P14" s="25">
        <f t="shared" si="11"/>
        <v>0</v>
      </c>
    </row>
    <row r="15" spans="1:17" ht="15" thickBot="1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  <c r="K15" s="20">
        <f t="shared" si="6"/>
        <v>0.76680000000000004</v>
      </c>
      <c r="L15" s="21">
        <f t="shared" si="7"/>
        <v>0.57879999999999998</v>
      </c>
      <c r="M15" s="21">
        <f t="shared" si="8"/>
        <v>0.36799999999999999</v>
      </c>
      <c r="N15" s="21">
        <f t="shared" si="9"/>
        <v>0.16880000000000001</v>
      </c>
      <c r="O15" s="21">
        <f t="shared" si="10"/>
        <v>8.4000000000000005E-2</v>
      </c>
      <c r="P15" s="22">
        <f t="shared" si="11"/>
        <v>2.7199999999999998E-2</v>
      </c>
    </row>
  </sheetData>
  <mergeCells count="1">
    <mergeCell ref="K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ECB8-6907-42BA-B74E-5E544FD20879}">
  <dimension ref="A1:Q15"/>
  <sheetViews>
    <sheetView workbookViewId="0">
      <selection activeCell="O18" sqref="O18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  <col min="10" max="10" width="2" customWidth="1"/>
    <col min="17" max="17" width="6.08984375" customWidth="1"/>
  </cols>
  <sheetData>
    <row r="1" spans="1:17" ht="15" thickBot="1"/>
    <row r="2" spans="1:17">
      <c r="K2" s="98" t="s">
        <v>30</v>
      </c>
      <c r="L2" s="99"/>
      <c r="M2" s="99"/>
      <c r="N2" s="99"/>
      <c r="O2" s="99"/>
      <c r="P2" s="100"/>
      <c r="Q2" s="94" t="s">
        <v>31</v>
      </c>
    </row>
    <row r="3" spans="1:17" s="7" customFormat="1" ht="44" thickBot="1">
      <c r="A3" s="7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  <c r="K3" s="77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  <c r="Q3" s="95"/>
    </row>
    <row r="4" spans="1:17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  <c r="K4" s="48"/>
      <c r="L4" s="49"/>
      <c r="M4" s="49"/>
      <c r="N4" s="49"/>
      <c r="O4" s="49"/>
      <c r="P4" s="50"/>
      <c r="Q4" s="61"/>
    </row>
    <row r="5" spans="1:17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  <c r="K5" s="13">
        <f>C5/$B5</f>
        <v>0.83941605839416056</v>
      </c>
      <c r="L5" s="10">
        <f t="shared" ref="L5:P15" si="0">D5/$B5</f>
        <v>0.63868613138686137</v>
      </c>
      <c r="M5" s="10">
        <f t="shared" si="0"/>
        <v>0.37956204379562042</v>
      </c>
      <c r="N5" s="10">
        <f t="shared" si="0"/>
        <v>0.15328467153284672</v>
      </c>
      <c r="O5" s="10">
        <f t="shared" si="0"/>
        <v>8.0291970802919707E-2</v>
      </c>
      <c r="P5" s="14">
        <f t="shared" si="0"/>
        <v>3.2846715328467155E-2</v>
      </c>
      <c r="Q5" s="26">
        <f>K5/2+P5/2+SUM(L5:O5)</f>
        <v>1.687956204379562</v>
      </c>
    </row>
    <row r="6" spans="1:17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  <c r="K6" s="13">
        <f>C6/$B6</f>
        <v>0.83441558441558439</v>
      </c>
      <c r="L6" s="10">
        <f t="shared" si="0"/>
        <v>0.61688311688311692</v>
      </c>
      <c r="M6" s="10">
        <f t="shared" si="0"/>
        <v>0.38311688311688313</v>
      </c>
      <c r="N6" s="10">
        <f t="shared" si="0"/>
        <v>0.17207792207792208</v>
      </c>
      <c r="O6" s="10">
        <f t="shared" si="0"/>
        <v>8.7662337662337664E-2</v>
      </c>
      <c r="P6" s="14">
        <f t="shared" si="0"/>
        <v>4.2207792207792208E-2</v>
      </c>
      <c r="Q6" s="26">
        <f t="shared" ref="Q6:Q15" si="1">K6/2+P6/2+SUM(L6:O6)</f>
        <v>1.698051948051948</v>
      </c>
    </row>
    <row r="7" spans="1:17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  <c r="K7" s="13">
        <f>C7/$B7</f>
        <v>0.78797468354430378</v>
      </c>
      <c r="L7" s="10">
        <f t="shared" si="0"/>
        <v>0.620253164556962</v>
      </c>
      <c r="M7" s="10">
        <f t="shared" si="0"/>
        <v>0.35126582278481011</v>
      </c>
      <c r="N7" s="10">
        <f t="shared" si="0"/>
        <v>0.16139240506329114</v>
      </c>
      <c r="O7" s="10">
        <f t="shared" si="0"/>
        <v>6.9620253164556958E-2</v>
      </c>
      <c r="P7" s="14">
        <f t="shared" si="0"/>
        <v>3.1645569620253167E-2</v>
      </c>
      <c r="Q7" s="26">
        <f t="shared" si="1"/>
        <v>1.6123417721518987</v>
      </c>
    </row>
    <row r="8" spans="1:17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  <c r="K8" s="11"/>
      <c r="L8" s="9"/>
      <c r="M8" s="9"/>
      <c r="N8" s="9"/>
      <c r="O8" s="9"/>
      <c r="P8" s="12"/>
      <c r="Q8" s="62"/>
    </row>
    <row r="9" spans="1:17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  <c r="K9" s="13">
        <f t="shared" ref="K9:K15" si="2">C9/$B9</f>
        <v>0.77666666666666662</v>
      </c>
      <c r="L9" s="10">
        <f t="shared" si="0"/>
        <v>0.56999999999999995</v>
      </c>
      <c r="M9" s="10">
        <f t="shared" si="0"/>
        <v>0.35666666666666669</v>
      </c>
      <c r="N9" s="10">
        <f t="shared" si="0"/>
        <v>0.17666666666666667</v>
      </c>
      <c r="O9" s="10">
        <f t="shared" si="0"/>
        <v>0.09</v>
      </c>
      <c r="P9" s="14">
        <f t="shared" si="0"/>
        <v>0.03</v>
      </c>
      <c r="Q9" s="26">
        <f t="shared" si="1"/>
        <v>1.5966666666666667</v>
      </c>
    </row>
    <row r="10" spans="1:17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  <c r="K10" s="13">
        <f t="shared" si="2"/>
        <v>0.78367346938775506</v>
      </c>
      <c r="L10" s="10">
        <f t="shared" si="0"/>
        <v>0.5591836734693878</v>
      </c>
      <c r="M10" s="10">
        <f t="shared" si="0"/>
        <v>0.34693877551020408</v>
      </c>
      <c r="N10" s="10">
        <f t="shared" si="0"/>
        <v>0.15918367346938775</v>
      </c>
      <c r="O10" s="10">
        <f t="shared" si="0"/>
        <v>7.3469387755102047E-2</v>
      </c>
      <c r="P10" s="14">
        <f t="shared" si="0"/>
        <v>1.2244897959183673E-2</v>
      </c>
      <c r="Q10" s="26">
        <f t="shared" si="1"/>
        <v>1.536734693877551</v>
      </c>
    </row>
    <row r="11" spans="1:17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  <c r="K11" s="28">
        <f t="shared" si="2"/>
        <v>0.50729927007299269</v>
      </c>
      <c r="L11" s="29">
        <f t="shared" si="0"/>
        <v>0.3978102189781022</v>
      </c>
      <c r="M11" s="29">
        <f t="shared" si="0"/>
        <v>0.29927007299270075</v>
      </c>
      <c r="N11" s="29">
        <f t="shared" si="0"/>
        <v>0.11313868613138686</v>
      </c>
      <c r="O11" s="29">
        <f t="shared" si="0"/>
        <v>5.1094890510948905E-2</v>
      </c>
      <c r="P11" s="66">
        <f t="shared" si="0"/>
        <v>1.824817518248175E-2</v>
      </c>
      <c r="Q11" s="30">
        <f t="shared" si="1"/>
        <v>1.1240875912408761</v>
      </c>
    </row>
    <row r="12" spans="1:17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  <c r="K12" s="13">
        <f t="shared" si="2"/>
        <v>0.80800000000000005</v>
      </c>
      <c r="L12" s="10">
        <f t="shared" si="0"/>
        <v>0.60399999999999998</v>
      </c>
      <c r="M12" s="10">
        <f t="shared" si="0"/>
        <v>0.35199999999999998</v>
      </c>
      <c r="N12" s="10">
        <f t="shared" si="0"/>
        <v>0.17599999999999999</v>
      </c>
      <c r="O12" s="10">
        <f t="shared" si="0"/>
        <v>0.1</v>
      </c>
      <c r="P12" s="14">
        <f t="shared" si="0"/>
        <v>4.3999999999999997E-2</v>
      </c>
      <c r="Q12" s="26">
        <f t="shared" si="1"/>
        <v>1.6579999999999999</v>
      </c>
    </row>
    <row r="13" spans="1:17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  <c r="K13" s="31">
        <f t="shared" si="2"/>
        <v>0.8075471698113208</v>
      </c>
      <c r="L13" s="32">
        <f t="shared" si="0"/>
        <v>0.61886792452830186</v>
      </c>
      <c r="M13" s="32">
        <f t="shared" si="0"/>
        <v>0.55094339622641508</v>
      </c>
      <c r="N13" s="32">
        <f t="shared" si="0"/>
        <v>0.27169811320754716</v>
      </c>
      <c r="O13" s="32">
        <f t="shared" si="0"/>
        <v>0.13962264150943396</v>
      </c>
      <c r="P13" s="67">
        <f t="shared" si="0"/>
        <v>3.0188679245283019E-2</v>
      </c>
      <c r="Q13" s="33">
        <f t="shared" si="1"/>
        <v>2</v>
      </c>
    </row>
    <row r="14" spans="1:17" ht="15" thickBot="1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  <c r="K14" s="23">
        <f t="shared" si="2"/>
        <v>0.75</v>
      </c>
      <c r="L14" s="24">
        <f t="shared" si="0"/>
        <v>0.57462686567164178</v>
      </c>
      <c r="M14" s="24">
        <f t="shared" si="0"/>
        <v>0.29477611940298509</v>
      </c>
      <c r="N14" s="24">
        <f t="shared" si="0"/>
        <v>0.13805970149253732</v>
      </c>
      <c r="O14" s="24">
        <f t="shared" si="0"/>
        <v>6.7164179104477612E-2</v>
      </c>
      <c r="P14" s="25">
        <f t="shared" si="0"/>
        <v>0</v>
      </c>
      <c r="Q14" s="27">
        <f t="shared" si="1"/>
        <v>1.449626865671642</v>
      </c>
    </row>
    <row r="15" spans="1:17" ht="15" thickBot="1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  <c r="K15" s="34">
        <f t="shared" si="2"/>
        <v>0.76680000000000004</v>
      </c>
      <c r="L15" s="35">
        <f t="shared" si="0"/>
        <v>0.57879999999999998</v>
      </c>
      <c r="M15" s="35">
        <f t="shared" si="0"/>
        <v>0.36799999999999999</v>
      </c>
      <c r="N15" s="35">
        <f t="shared" si="0"/>
        <v>0.16880000000000001</v>
      </c>
      <c r="O15" s="35">
        <f t="shared" si="0"/>
        <v>8.4000000000000005E-2</v>
      </c>
      <c r="P15" s="68">
        <f t="shared" si="0"/>
        <v>2.7199999999999998E-2</v>
      </c>
      <c r="Q15" s="36">
        <f t="shared" si="1"/>
        <v>1.5966</v>
      </c>
    </row>
  </sheetData>
  <mergeCells count="2">
    <mergeCell ref="Q2:Q3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4649-FC84-4AC1-B7B0-BB09F8AF3D5B}">
  <dimension ref="A1:T15"/>
  <sheetViews>
    <sheetView workbookViewId="0">
      <selection activeCell="O18" sqref="O18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  <col min="10" max="10" width="2" customWidth="1"/>
    <col min="17" max="17" width="6.08984375" customWidth="1"/>
    <col min="18" max="18" width="1.81640625" customWidth="1"/>
    <col min="19" max="19" width="5.90625" customWidth="1"/>
    <col min="20" max="20" width="6.1796875" customWidth="1"/>
  </cols>
  <sheetData>
    <row r="1" spans="1:20" ht="15" thickBot="1"/>
    <row r="2" spans="1:20">
      <c r="K2" s="98" t="s">
        <v>30</v>
      </c>
      <c r="L2" s="99"/>
      <c r="M2" s="99"/>
      <c r="N2" s="99"/>
      <c r="O2" s="99"/>
      <c r="P2" s="100"/>
      <c r="Q2" s="94" t="s">
        <v>31</v>
      </c>
      <c r="S2" s="46" t="s">
        <v>32</v>
      </c>
      <c r="T2" s="94" t="s">
        <v>34</v>
      </c>
    </row>
    <row r="3" spans="1:20" s="7" customFormat="1" ht="44" thickBot="1">
      <c r="A3" s="7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  <c r="K3" s="77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  <c r="Q3" s="101"/>
      <c r="S3" s="47">
        <v>300</v>
      </c>
      <c r="T3" s="101"/>
    </row>
    <row r="4" spans="1:20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  <c r="K4" s="48"/>
      <c r="L4" s="49"/>
      <c r="M4" s="49"/>
      <c r="N4" s="49"/>
      <c r="O4" s="49"/>
      <c r="P4" s="50"/>
      <c r="Q4" s="63"/>
      <c r="T4" s="40"/>
    </row>
    <row r="5" spans="1:20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  <c r="K5" s="13">
        <f t="shared" ref="K5:P7" si="0">C5/$B5</f>
        <v>0.83941605839416056</v>
      </c>
      <c r="L5" s="10">
        <f t="shared" si="0"/>
        <v>0.63868613138686137</v>
      </c>
      <c r="M5" s="10">
        <f t="shared" si="0"/>
        <v>0.37956204379562042</v>
      </c>
      <c r="N5" s="10">
        <f t="shared" si="0"/>
        <v>0.15328467153284672</v>
      </c>
      <c r="O5" s="10">
        <f t="shared" si="0"/>
        <v>8.0291970802919707E-2</v>
      </c>
      <c r="P5" s="14">
        <f t="shared" si="0"/>
        <v>3.2846715328467155E-2</v>
      </c>
      <c r="Q5" s="26">
        <f>K5/2+P5/2+SUM(L5:O5)</f>
        <v>1.687956204379562</v>
      </c>
      <c r="T5" s="41">
        <f>Q5*$S$3</f>
        <v>506.38686131386856</v>
      </c>
    </row>
    <row r="6" spans="1:20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  <c r="K6" s="13">
        <f t="shared" si="0"/>
        <v>0.83441558441558439</v>
      </c>
      <c r="L6" s="10">
        <f t="shared" si="0"/>
        <v>0.61688311688311692</v>
      </c>
      <c r="M6" s="10">
        <f t="shared" si="0"/>
        <v>0.38311688311688313</v>
      </c>
      <c r="N6" s="10">
        <f t="shared" si="0"/>
        <v>0.17207792207792208</v>
      </c>
      <c r="O6" s="10">
        <f t="shared" si="0"/>
        <v>8.7662337662337664E-2</v>
      </c>
      <c r="P6" s="14">
        <f t="shared" si="0"/>
        <v>4.2207792207792208E-2</v>
      </c>
      <c r="Q6" s="26">
        <f t="shared" ref="Q6:Q15" si="1">K6/2+P6/2+SUM(L6:O6)</f>
        <v>1.698051948051948</v>
      </c>
      <c r="T6" s="41">
        <f t="shared" ref="T6:T15" si="2">Q6*$S$3</f>
        <v>509.41558441558442</v>
      </c>
    </row>
    <row r="7" spans="1:20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  <c r="K7" s="13">
        <f t="shared" si="0"/>
        <v>0.78797468354430378</v>
      </c>
      <c r="L7" s="10">
        <f t="shared" si="0"/>
        <v>0.620253164556962</v>
      </c>
      <c r="M7" s="10">
        <f t="shared" si="0"/>
        <v>0.35126582278481011</v>
      </c>
      <c r="N7" s="10">
        <f t="shared" si="0"/>
        <v>0.16139240506329114</v>
      </c>
      <c r="O7" s="10">
        <f t="shared" si="0"/>
        <v>6.9620253164556958E-2</v>
      </c>
      <c r="P7" s="14">
        <f t="shared" si="0"/>
        <v>3.1645569620253167E-2</v>
      </c>
      <c r="Q7" s="26">
        <f t="shared" si="1"/>
        <v>1.6123417721518987</v>
      </c>
      <c r="T7" s="41">
        <f t="shared" si="2"/>
        <v>483.70253164556959</v>
      </c>
    </row>
    <row r="8" spans="1:20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  <c r="K8" s="11"/>
      <c r="L8" s="9"/>
      <c r="M8" s="9"/>
      <c r="N8" s="9"/>
      <c r="O8" s="9"/>
      <c r="P8" s="12"/>
      <c r="Q8" s="62"/>
      <c r="T8" s="41"/>
    </row>
    <row r="9" spans="1:20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  <c r="K9" s="13">
        <f t="shared" ref="K9:P15" si="3">C9/$B9</f>
        <v>0.77666666666666662</v>
      </c>
      <c r="L9" s="10">
        <f t="shared" si="3"/>
        <v>0.56999999999999995</v>
      </c>
      <c r="M9" s="10">
        <f t="shared" si="3"/>
        <v>0.35666666666666669</v>
      </c>
      <c r="N9" s="10">
        <f t="shared" si="3"/>
        <v>0.17666666666666667</v>
      </c>
      <c r="O9" s="10">
        <f t="shared" si="3"/>
        <v>0.09</v>
      </c>
      <c r="P9" s="14">
        <f t="shared" si="3"/>
        <v>0.03</v>
      </c>
      <c r="Q9" s="26">
        <f t="shared" si="1"/>
        <v>1.5966666666666667</v>
      </c>
      <c r="T9" s="41">
        <f t="shared" si="2"/>
        <v>479</v>
      </c>
    </row>
    <row r="10" spans="1:20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  <c r="K10" s="13">
        <f t="shared" si="3"/>
        <v>0.78367346938775506</v>
      </c>
      <c r="L10" s="10">
        <f t="shared" si="3"/>
        <v>0.5591836734693878</v>
      </c>
      <c r="M10" s="10">
        <f t="shared" si="3"/>
        <v>0.34693877551020408</v>
      </c>
      <c r="N10" s="10">
        <f t="shared" si="3"/>
        <v>0.15918367346938775</v>
      </c>
      <c r="O10" s="10">
        <f t="shared" si="3"/>
        <v>7.3469387755102047E-2</v>
      </c>
      <c r="P10" s="14">
        <f t="shared" si="3"/>
        <v>1.2244897959183673E-2</v>
      </c>
      <c r="Q10" s="26">
        <f t="shared" si="1"/>
        <v>1.536734693877551</v>
      </c>
      <c r="T10" s="41">
        <f t="shared" si="2"/>
        <v>461.0204081632653</v>
      </c>
    </row>
    <row r="11" spans="1:20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  <c r="K11" s="28">
        <f t="shared" si="3"/>
        <v>0.50729927007299269</v>
      </c>
      <c r="L11" s="29">
        <f t="shared" si="3"/>
        <v>0.3978102189781022</v>
      </c>
      <c r="M11" s="29">
        <f t="shared" si="3"/>
        <v>0.29927007299270075</v>
      </c>
      <c r="N11" s="29">
        <f t="shared" si="3"/>
        <v>0.11313868613138686</v>
      </c>
      <c r="O11" s="29">
        <f t="shared" si="3"/>
        <v>5.1094890510948905E-2</v>
      </c>
      <c r="P11" s="66">
        <f t="shared" si="3"/>
        <v>1.824817518248175E-2</v>
      </c>
      <c r="Q11" s="30">
        <f t="shared" si="1"/>
        <v>1.1240875912408761</v>
      </c>
      <c r="T11" s="42">
        <f t="shared" si="2"/>
        <v>337.22627737226281</v>
      </c>
    </row>
    <row r="12" spans="1:20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  <c r="K12" s="13">
        <f t="shared" si="3"/>
        <v>0.80800000000000005</v>
      </c>
      <c r="L12" s="10">
        <f t="shared" si="3"/>
        <v>0.60399999999999998</v>
      </c>
      <c r="M12" s="10">
        <f t="shared" si="3"/>
        <v>0.35199999999999998</v>
      </c>
      <c r="N12" s="10">
        <f t="shared" si="3"/>
        <v>0.17599999999999999</v>
      </c>
      <c r="O12" s="10">
        <f t="shared" si="3"/>
        <v>0.1</v>
      </c>
      <c r="P12" s="14">
        <f t="shared" si="3"/>
        <v>4.3999999999999997E-2</v>
      </c>
      <c r="Q12" s="26">
        <f t="shared" si="1"/>
        <v>1.6579999999999999</v>
      </c>
      <c r="T12" s="41">
        <f t="shared" si="2"/>
        <v>497.4</v>
      </c>
    </row>
    <row r="13" spans="1:20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  <c r="K13" s="31">
        <f t="shared" si="3"/>
        <v>0.8075471698113208</v>
      </c>
      <c r="L13" s="32">
        <f t="shared" si="3"/>
        <v>0.61886792452830186</v>
      </c>
      <c r="M13" s="32">
        <f t="shared" si="3"/>
        <v>0.55094339622641508</v>
      </c>
      <c r="N13" s="32">
        <f t="shared" si="3"/>
        <v>0.27169811320754716</v>
      </c>
      <c r="O13" s="32">
        <f t="shared" si="3"/>
        <v>0.13962264150943396</v>
      </c>
      <c r="P13" s="67">
        <f t="shared" si="3"/>
        <v>3.0188679245283019E-2</v>
      </c>
      <c r="Q13" s="33">
        <f t="shared" si="1"/>
        <v>2</v>
      </c>
      <c r="T13" s="43">
        <f t="shared" si="2"/>
        <v>600</v>
      </c>
    </row>
    <row r="14" spans="1:20" ht="15" thickBot="1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  <c r="K14" s="23">
        <f t="shared" si="3"/>
        <v>0.75</v>
      </c>
      <c r="L14" s="24">
        <f t="shared" si="3"/>
        <v>0.57462686567164178</v>
      </c>
      <c r="M14" s="24">
        <f t="shared" si="3"/>
        <v>0.29477611940298509</v>
      </c>
      <c r="N14" s="24">
        <f t="shared" si="3"/>
        <v>0.13805970149253732</v>
      </c>
      <c r="O14" s="24">
        <f t="shared" si="3"/>
        <v>6.7164179104477612E-2</v>
      </c>
      <c r="P14" s="25">
        <f t="shared" si="3"/>
        <v>0</v>
      </c>
      <c r="Q14" s="27">
        <f t="shared" si="1"/>
        <v>1.449626865671642</v>
      </c>
      <c r="T14" s="44">
        <f t="shared" si="2"/>
        <v>434.88805970149258</v>
      </c>
    </row>
    <row r="15" spans="1:20" ht="15" thickBot="1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  <c r="K15" s="34">
        <f t="shared" si="3"/>
        <v>0.76680000000000004</v>
      </c>
      <c r="L15" s="35">
        <f t="shared" si="3"/>
        <v>0.57879999999999998</v>
      </c>
      <c r="M15" s="35">
        <f t="shared" si="3"/>
        <v>0.36799999999999999</v>
      </c>
      <c r="N15" s="35">
        <f t="shared" si="3"/>
        <v>0.16880000000000001</v>
      </c>
      <c r="O15" s="35">
        <f t="shared" si="3"/>
        <v>8.4000000000000005E-2</v>
      </c>
      <c r="P15" s="68">
        <f t="shared" si="3"/>
        <v>2.7199999999999998E-2</v>
      </c>
      <c r="Q15" s="36">
        <f t="shared" si="1"/>
        <v>1.5966</v>
      </c>
      <c r="T15" s="45">
        <f t="shared" si="2"/>
        <v>478.98</v>
      </c>
    </row>
  </sheetData>
  <mergeCells count="3">
    <mergeCell ref="Q2:Q3"/>
    <mergeCell ref="T2:T3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077C-A5EA-4BD7-B1A6-91A739C452AF}">
  <dimension ref="A1:V15"/>
  <sheetViews>
    <sheetView workbookViewId="0">
      <selection activeCell="N18" sqref="N18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  <col min="10" max="10" width="2" customWidth="1"/>
    <col min="17" max="17" width="6.08984375" customWidth="1"/>
    <col min="18" max="18" width="1.81640625" customWidth="1"/>
    <col min="19" max="19" width="5.90625" customWidth="1"/>
    <col min="20" max="20" width="6.1796875" customWidth="1"/>
    <col min="21" max="21" width="6" customWidth="1"/>
    <col min="22" max="22" width="6.453125" customWidth="1"/>
  </cols>
  <sheetData>
    <row r="1" spans="1:22" ht="15" thickBot="1"/>
    <row r="2" spans="1:22">
      <c r="K2" s="98" t="s">
        <v>30</v>
      </c>
      <c r="L2" s="99"/>
      <c r="M2" s="99"/>
      <c r="N2" s="99"/>
      <c r="O2" s="99"/>
      <c r="P2" s="100"/>
      <c r="Q2" s="94" t="s">
        <v>31</v>
      </c>
      <c r="S2" s="46" t="s">
        <v>32</v>
      </c>
      <c r="T2" s="94" t="s">
        <v>34</v>
      </c>
      <c r="U2" s="94" t="s">
        <v>33</v>
      </c>
      <c r="V2" s="94" t="s">
        <v>35</v>
      </c>
    </row>
    <row r="3" spans="1:22" s="7" customFormat="1" ht="44" thickBot="1">
      <c r="A3" s="7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  <c r="K3" s="77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  <c r="Q3" s="95"/>
      <c r="S3" s="47">
        <v>300</v>
      </c>
      <c r="T3" s="95"/>
      <c r="U3" s="95"/>
      <c r="V3" s="95"/>
    </row>
    <row r="4" spans="1:22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  <c r="K4" s="15"/>
      <c r="L4" s="16"/>
      <c r="M4" s="16"/>
      <c r="N4" s="16"/>
      <c r="O4" s="16"/>
      <c r="P4" s="17"/>
      <c r="Q4" s="61"/>
      <c r="T4" s="64"/>
      <c r="U4" s="64"/>
      <c r="V4" s="64"/>
    </row>
    <row r="5" spans="1:22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  <c r="K5" s="13">
        <f t="shared" ref="K5:P7" si="0">C5/$B5</f>
        <v>0.83941605839416056</v>
      </c>
      <c r="L5" s="10">
        <f t="shared" si="0"/>
        <v>0.63868613138686137</v>
      </c>
      <c r="M5" s="10">
        <f t="shared" si="0"/>
        <v>0.37956204379562042</v>
      </c>
      <c r="N5" s="10">
        <f t="shared" si="0"/>
        <v>0.15328467153284672</v>
      </c>
      <c r="O5" s="10">
        <f t="shared" si="0"/>
        <v>8.0291970802919707E-2</v>
      </c>
      <c r="P5" s="14">
        <f t="shared" si="0"/>
        <v>3.2846715328467155E-2</v>
      </c>
      <c r="Q5" s="26">
        <f>K5/2+P5/2+SUM(L5:O5)</f>
        <v>1.687956204379562</v>
      </c>
      <c r="T5" s="41">
        <f>Q5*$S$3</f>
        <v>506.38686131386856</v>
      </c>
      <c r="U5" s="41">
        <f>I5/B5</f>
        <v>70.226277372262771</v>
      </c>
      <c r="V5" s="41">
        <f>T5-U5</f>
        <v>436.16058394160581</v>
      </c>
    </row>
    <row r="6" spans="1:22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  <c r="K6" s="13">
        <f t="shared" si="0"/>
        <v>0.83441558441558439</v>
      </c>
      <c r="L6" s="10">
        <f t="shared" si="0"/>
        <v>0.61688311688311692</v>
      </c>
      <c r="M6" s="10">
        <f t="shared" si="0"/>
        <v>0.38311688311688313</v>
      </c>
      <c r="N6" s="10">
        <f t="shared" si="0"/>
        <v>0.17207792207792208</v>
      </c>
      <c r="O6" s="10">
        <f t="shared" si="0"/>
        <v>8.7662337662337664E-2</v>
      </c>
      <c r="P6" s="14">
        <f t="shared" si="0"/>
        <v>4.2207792207792208E-2</v>
      </c>
      <c r="Q6" s="26">
        <f t="shared" ref="Q6:Q15" si="1">K6/2+P6/2+SUM(L6:O6)</f>
        <v>1.698051948051948</v>
      </c>
      <c r="T6" s="41">
        <f t="shared" ref="T6:T15" si="2">Q6*$S$3</f>
        <v>509.41558441558442</v>
      </c>
      <c r="U6" s="43">
        <f>I6/B6</f>
        <v>36.142857142857146</v>
      </c>
      <c r="V6" s="41">
        <f t="shared" ref="V6:V15" si="3">T6-U6</f>
        <v>473.27272727272725</v>
      </c>
    </row>
    <row r="7" spans="1:22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  <c r="K7" s="13">
        <f t="shared" si="0"/>
        <v>0.78797468354430378</v>
      </c>
      <c r="L7" s="10">
        <f t="shared" si="0"/>
        <v>0.620253164556962</v>
      </c>
      <c r="M7" s="10">
        <f t="shared" si="0"/>
        <v>0.35126582278481011</v>
      </c>
      <c r="N7" s="10">
        <f t="shared" si="0"/>
        <v>0.16139240506329114</v>
      </c>
      <c r="O7" s="10">
        <f t="shared" si="0"/>
        <v>6.9620253164556958E-2</v>
      </c>
      <c r="P7" s="14">
        <f t="shared" si="0"/>
        <v>3.1645569620253167E-2</v>
      </c>
      <c r="Q7" s="26">
        <f t="shared" si="1"/>
        <v>1.6123417721518987</v>
      </c>
      <c r="T7" s="41">
        <f t="shared" si="2"/>
        <v>483.70253164556959</v>
      </c>
      <c r="U7" s="41">
        <f>I7/B7</f>
        <v>70.00316455696202</v>
      </c>
      <c r="V7" s="41">
        <f t="shared" si="3"/>
        <v>413.69936708860757</v>
      </c>
    </row>
    <row r="8" spans="1:22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  <c r="K8" s="11"/>
      <c r="L8" s="9"/>
      <c r="M8" s="9"/>
      <c r="N8" s="9"/>
      <c r="O8" s="9"/>
      <c r="P8" s="12"/>
      <c r="Q8" s="62"/>
      <c r="T8" s="41"/>
      <c r="U8" s="41"/>
      <c r="V8" s="41"/>
    </row>
    <row r="9" spans="1:22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  <c r="K9" s="13">
        <f t="shared" ref="K9:P15" si="4">C9/$B9</f>
        <v>0.77666666666666662</v>
      </c>
      <c r="L9" s="10">
        <f t="shared" si="4"/>
        <v>0.56999999999999995</v>
      </c>
      <c r="M9" s="10">
        <f t="shared" si="4"/>
        <v>0.35666666666666669</v>
      </c>
      <c r="N9" s="10">
        <f t="shared" si="4"/>
        <v>0.17666666666666667</v>
      </c>
      <c r="O9" s="10">
        <f t="shared" si="4"/>
        <v>0.09</v>
      </c>
      <c r="P9" s="14">
        <f t="shared" si="4"/>
        <v>0.03</v>
      </c>
      <c r="Q9" s="26">
        <f t="shared" si="1"/>
        <v>1.5966666666666667</v>
      </c>
      <c r="T9" s="41">
        <f t="shared" si="2"/>
        <v>479</v>
      </c>
      <c r="U9" s="42">
        <f t="shared" ref="U9:U15" si="5">I9/B9</f>
        <v>183.46666666666667</v>
      </c>
      <c r="V9" s="65">
        <f t="shared" si="3"/>
        <v>295.5333333333333</v>
      </c>
    </row>
    <row r="10" spans="1:22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  <c r="K10" s="13">
        <f t="shared" si="4"/>
        <v>0.78367346938775506</v>
      </c>
      <c r="L10" s="10">
        <f t="shared" si="4"/>
        <v>0.5591836734693878</v>
      </c>
      <c r="M10" s="10">
        <f t="shared" si="4"/>
        <v>0.34693877551020408</v>
      </c>
      <c r="N10" s="10">
        <f t="shared" si="4"/>
        <v>0.15918367346938775</v>
      </c>
      <c r="O10" s="10">
        <f t="shared" si="4"/>
        <v>7.3469387755102047E-2</v>
      </c>
      <c r="P10" s="14">
        <f t="shared" si="4"/>
        <v>1.2244897959183673E-2</v>
      </c>
      <c r="Q10" s="26">
        <f t="shared" si="1"/>
        <v>1.536734693877551</v>
      </c>
      <c r="T10" s="41">
        <f t="shared" si="2"/>
        <v>461.0204081632653</v>
      </c>
      <c r="U10" s="41">
        <f t="shared" si="5"/>
        <v>69.836734693877546</v>
      </c>
      <c r="V10" s="65">
        <f t="shared" si="3"/>
        <v>391.18367346938777</v>
      </c>
    </row>
    <row r="11" spans="1:22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  <c r="K11" s="28">
        <f t="shared" si="4"/>
        <v>0.50729927007299269</v>
      </c>
      <c r="L11" s="29">
        <f t="shared" si="4"/>
        <v>0.3978102189781022</v>
      </c>
      <c r="M11" s="29">
        <f t="shared" si="4"/>
        <v>0.29927007299270075</v>
      </c>
      <c r="N11" s="29">
        <f t="shared" si="4"/>
        <v>0.11313868613138686</v>
      </c>
      <c r="O11" s="29">
        <f t="shared" si="4"/>
        <v>5.1094890510948905E-2</v>
      </c>
      <c r="P11" s="66">
        <f t="shared" si="4"/>
        <v>1.824817518248175E-2</v>
      </c>
      <c r="Q11" s="30">
        <f t="shared" si="1"/>
        <v>1.1240875912408761</v>
      </c>
      <c r="T11" s="42">
        <f t="shared" si="2"/>
        <v>337.22627737226281</v>
      </c>
      <c r="U11" s="65">
        <f t="shared" si="5"/>
        <v>70.226277372262771</v>
      </c>
      <c r="V11" s="42">
        <f t="shared" si="3"/>
        <v>267.00000000000006</v>
      </c>
    </row>
    <row r="12" spans="1:22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  <c r="K12" s="13">
        <f t="shared" si="4"/>
        <v>0.80800000000000005</v>
      </c>
      <c r="L12" s="10">
        <f t="shared" si="4"/>
        <v>0.60399999999999998</v>
      </c>
      <c r="M12" s="10">
        <f t="shared" si="4"/>
        <v>0.35199999999999998</v>
      </c>
      <c r="N12" s="10">
        <f t="shared" si="4"/>
        <v>0.17599999999999999</v>
      </c>
      <c r="O12" s="10">
        <f t="shared" si="4"/>
        <v>0.1</v>
      </c>
      <c r="P12" s="14">
        <f t="shared" si="4"/>
        <v>4.3999999999999997E-2</v>
      </c>
      <c r="Q12" s="26">
        <f t="shared" si="1"/>
        <v>1.6579999999999999</v>
      </c>
      <c r="T12" s="41">
        <f t="shared" si="2"/>
        <v>497.4</v>
      </c>
      <c r="U12" s="65">
        <f t="shared" si="5"/>
        <v>70.207999999999998</v>
      </c>
      <c r="V12" s="65">
        <f t="shared" si="3"/>
        <v>427.19200000000001</v>
      </c>
    </row>
    <row r="13" spans="1:22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  <c r="K13" s="31">
        <f t="shared" si="4"/>
        <v>0.8075471698113208</v>
      </c>
      <c r="L13" s="32">
        <f t="shared" si="4"/>
        <v>0.61886792452830186</v>
      </c>
      <c r="M13" s="32">
        <f t="shared" si="4"/>
        <v>0.55094339622641508</v>
      </c>
      <c r="N13" s="32">
        <f t="shared" si="4"/>
        <v>0.27169811320754716</v>
      </c>
      <c r="O13" s="32">
        <f t="shared" si="4"/>
        <v>0.13962264150943396</v>
      </c>
      <c r="P13" s="67">
        <f t="shared" si="4"/>
        <v>3.0188679245283019E-2</v>
      </c>
      <c r="Q13" s="33">
        <f t="shared" si="1"/>
        <v>2</v>
      </c>
      <c r="T13" s="43">
        <f t="shared" si="2"/>
        <v>600</v>
      </c>
      <c r="U13" s="65">
        <f t="shared" si="5"/>
        <v>71.26792452830189</v>
      </c>
      <c r="V13" s="43">
        <f t="shared" si="3"/>
        <v>528.73207547169807</v>
      </c>
    </row>
    <row r="14" spans="1:22" ht="15" thickBot="1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  <c r="K14" s="23">
        <f t="shared" si="4"/>
        <v>0.75</v>
      </c>
      <c r="L14" s="24">
        <f t="shared" si="4"/>
        <v>0.57462686567164178</v>
      </c>
      <c r="M14" s="24">
        <f t="shared" si="4"/>
        <v>0.29477611940298509</v>
      </c>
      <c r="N14" s="24">
        <f t="shared" si="4"/>
        <v>0.13805970149253732</v>
      </c>
      <c r="O14" s="24">
        <f t="shared" si="4"/>
        <v>6.7164179104477612E-2</v>
      </c>
      <c r="P14" s="25">
        <f t="shared" si="4"/>
        <v>0</v>
      </c>
      <c r="Q14" s="27">
        <f t="shared" si="1"/>
        <v>1.449626865671642</v>
      </c>
      <c r="T14" s="44">
        <f t="shared" si="2"/>
        <v>434.88805970149258</v>
      </c>
      <c r="U14" s="44">
        <f t="shared" si="5"/>
        <v>70.440298507462686</v>
      </c>
      <c r="V14" s="44">
        <f t="shared" si="3"/>
        <v>364.44776119402991</v>
      </c>
    </row>
    <row r="15" spans="1:22" ht="15" thickBot="1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  <c r="K15" s="34">
        <f t="shared" si="4"/>
        <v>0.76680000000000004</v>
      </c>
      <c r="L15" s="35">
        <f t="shared" si="4"/>
        <v>0.57879999999999998</v>
      </c>
      <c r="M15" s="35">
        <f t="shared" si="4"/>
        <v>0.36799999999999999</v>
      </c>
      <c r="N15" s="35">
        <f t="shared" si="4"/>
        <v>0.16880000000000001</v>
      </c>
      <c r="O15" s="35">
        <f t="shared" si="4"/>
        <v>8.4000000000000005E-2</v>
      </c>
      <c r="P15" s="68">
        <f t="shared" si="4"/>
        <v>2.7199999999999998E-2</v>
      </c>
      <c r="Q15" s="36">
        <f t="shared" si="1"/>
        <v>1.5966</v>
      </c>
      <c r="T15" s="45">
        <f t="shared" si="2"/>
        <v>478.98</v>
      </c>
      <c r="U15" s="45">
        <f t="shared" si="5"/>
        <v>79.681200000000004</v>
      </c>
      <c r="V15" s="45">
        <f t="shared" si="3"/>
        <v>399.29880000000003</v>
      </c>
    </row>
  </sheetData>
  <mergeCells count="5">
    <mergeCell ref="Q2:Q3"/>
    <mergeCell ref="T2:T3"/>
    <mergeCell ref="V2:V3"/>
    <mergeCell ref="U2:U3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3003-4936-413E-9BA0-263383F3F0D3}">
  <dimension ref="A1:X15"/>
  <sheetViews>
    <sheetView workbookViewId="0">
      <selection activeCell="O19" sqref="O19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  <col min="10" max="10" width="2" customWidth="1"/>
    <col min="17" max="17" width="6.08984375" customWidth="1"/>
    <col min="18" max="18" width="1.81640625" customWidth="1"/>
    <col min="19" max="19" width="5.90625" customWidth="1"/>
    <col min="20" max="20" width="6.1796875" customWidth="1"/>
    <col min="21" max="21" width="6" customWidth="1"/>
    <col min="22" max="22" width="1.453125" customWidth="1"/>
    <col min="23" max="23" width="6.453125" customWidth="1"/>
    <col min="24" max="24" width="34.7265625" customWidth="1"/>
  </cols>
  <sheetData>
    <row r="1" spans="1:24" ht="15" thickBot="1"/>
    <row r="2" spans="1:24">
      <c r="K2" s="98" t="s">
        <v>30</v>
      </c>
      <c r="L2" s="99"/>
      <c r="M2" s="99"/>
      <c r="N2" s="99"/>
      <c r="O2" s="99"/>
      <c r="P2" s="100"/>
      <c r="Q2" s="94" t="s">
        <v>31</v>
      </c>
      <c r="S2" s="69" t="s">
        <v>32</v>
      </c>
      <c r="T2" s="90" t="s">
        <v>34</v>
      </c>
      <c r="U2" s="92" t="s">
        <v>33</v>
      </c>
      <c r="W2" s="94" t="s">
        <v>35</v>
      </c>
      <c r="X2" s="94" t="s">
        <v>40</v>
      </c>
    </row>
    <row r="3" spans="1:24" s="7" customFormat="1" ht="44" thickBot="1">
      <c r="A3" s="7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  <c r="K3" s="77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  <c r="Q3" s="95"/>
      <c r="S3" s="70">
        <v>300</v>
      </c>
      <c r="T3" s="91"/>
      <c r="U3" s="93"/>
      <c r="W3" s="95"/>
      <c r="X3" s="95"/>
    </row>
    <row r="4" spans="1:24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  <c r="K4" s="48"/>
      <c r="L4" s="49"/>
      <c r="M4" s="49"/>
      <c r="N4" s="49"/>
      <c r="O4" s="49"/>
      <c r="P4" s="50"/>
      <c r="Q4" s="63"/>
      <c r="T4" s="55"/>
      <c r="U4" s="56"/>
      <c r="W4" s="64"/>
      <c r="X4" s="73"/>
    </row>
    <row r="5" spans="1:24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  <c r="K5" s="13">
        <f t="shared" ref="K5:P7" si="0">C5/$B5</f>
        <v>0.83941605839416056</v>
      </c>
      <c r="L5" s="10">
        <f t="shared" si="0"/>
        <v>0.63868613138686137</v>
      </c>
      <c r="M5" s="10">
        <f t="shared" si="0"/>
        <v>0.37956204379562042</v>
      </c>
      <c r="N5" s="10">
        <f t="shared" si="0"/>
        <v>0.15328467153284672</v>
      </c>
      <c r="O5" s="10">
        <f t="shared" si="0"/>
        <v>8.0291970802919707E-2</v>
      </c>
      <c r="P5" s="14">
        <f t="shared" si="0"/>
        <v>3.2846715328467155E-2</v>
      </c>
      <c r="Q5" s="26">
        <f>K5/2+P5/2+SUM(L5:O5)</f>
        <v>1.687956204379562</v>
      </c>
      <c r="T5" s="37">
        <f>Q5*$S$3</f>
        <v>506.38686131386856</v>
      </c>
      <c r="U5" s="51">
        <f>I5/B5</f>
        <v>70.226277372262771</v>
      </c>
      <c r="W5" s="41">
        <f>T5-U5</f>
        <v>436.16058394160581</v>
      </c>
      <c r="X5" s="73"/>
    </row>
    <row r="6" spans="1:24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  <c r="K6" s="13">
        <f t="shared" si="0"/>
        <v>0.83441558441558439</v>
      </c>
      <c r="L6" s="10">
        <f t="shared" si="0"/>
        <v>0.61688311688311692</v>
      </c>
      <c r="M6" s="10">
        <f t="shared" si="0"/>
        <v>0.38311688311688313</v>
      </c>
      <c r="N6" s="10">
        <f t="shared" si="0"/>
        <v>0.17207792207792208</v>
      </c>
      <c r="O6" s="10">
        <f t="shared" si="0"/>
        <v>8.7662337662337664E-2</v>
      </c>
      <c r="P6" s="14">
        <f t="shared" si="0"/>
        <v>4.2207792207792208E-2</v>
      </c>
      <c r="Q6" s="26">
        <f t="shared" ref="Q6:Q15" si="1">K6/2+P6/2+SUM(L6:O6)</f>
        <v>1.698051948051948</v>
      </c>
      <c r="T6" s="37">
        <f t="shared" ref="T6:T15" si="2">Q6*$S$3</f>
        <v>509.41558441558442</v>
      </c>
      <c r="U6" s="54">
        <f>I6/B6</f>
        <v>36.142857142857146</v>
      </c>
      <c r="W6" s="71">
        <f t="shared" ref="W6:W15" si="3">T6-U6</f>
        <v>473.27272727272725</v>
      </c>
      <c r="X6" s="74" t="s">
        <v>37</v>
      </c>
    </row>
    <row r="7" spans="1:24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  <c r="K7" s="13">
        <f t="shared" si="0"/>
        <v>0.78797468354430378</v>
      </c>
      <c r="L7" s="10">
        <f t="shared" si="0"/>
        <v>0.620253164556962</v>
      </c>
      <c r="M7" s="10">
        <f t="shared" si="0"/>
        <v>0.35126582278481011</v>
      </c>
      <c r="N7" s="10">
        <f t="shared" si="0"/>
        <v>0.16139240506329114</v>
      </c>
      <c r="O7" s="10">
        <f t="shared" si="0"/>
        <v>6.9620253164556958E-2</v>
      </c>
      <c r="P7" s="14">
        <f t="shared" si="0"/>
        <v>3.1645569620253167E-2</v>
      </c>
      <c r="Q7" s="26">
        <f t="shared" si="1"/>
        <v>1.6123417721518987</v>
      </c>
      <c r="T7" s="37">
        <f t="shared" si="2"/>
        <v>483.70253164556959</v>
      </c>
      <c r="U7" s="51">
        <f>I7/B7</f>
        <v>70.00316455696202</v>
      </c>
      <c r="W7" s="41">
        <f t="shared" si="3"/>
        <v>413.69936708860757</v>
      </c>
      <c r="X7" s="73"/>
    </row>
    <row r="8" spans="1:24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  <c r="K8" s="11"/>
      <c r="L8" s="9"/>
      <c r="M8" s="9"/>
      <c r="N8" s="9"/>
      <c r="O8" s="9"/>
      <c r="P8" s="12"/>
      <c r="Q8" s="62"/>
      <c r="T8" s="37"/>
      <c r="U8" s="51"/>
      <c r="W8" s="41"/>
      <c r="X8" s="73"/>
    </row>
    <row r="9" spans="1:24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  <c r="K9" s="13">
        <f t="shared" ref="K9:P15" si="4">C9/$B9</f>
        <v>0.77666666666666662</v>
      </c>
      <c r="L9" s="10">
        <f t="shared" si="4"/>
        <v>0.56999999999999995</v>
      </c>
      <c r="M9" s="10">
        <f t="shared" si="4"/>
        <v>0.35666666666666669</v>
      </c>
      <c r="N9" s="10">
        <f t="shared" si="4"/>
        <v>0.17666666666666667</v>
      </c>
      <c r="O9" s="10">
        <f t="shared" si="4"/>
        <v>0.09</v>
      </c>
      <c r="P9" s="14">
        <f t="shared" si="4"/>
        <v>0.03</v>
      </c>
      <c r="Q9" s="26">
        <f t="shared" si="1"/>
        <v>1.5966666666666667</v>
      </c>
      <c r="T9" s="37">
        <f t="shared" si="2"/>
        <v>479</v>
      </c>
      <c r="U9" s="53">
        <f t="shared" ref="U9:U15" si="5">I9/B9</f>
        <v>183.46666666666667</v>
      </c>
      <c r="W9" s="72">
        <f t="shared" si="3"/>
        <v>295.5333333333333</v>
      </c>
      <c r="X9" s="74" t="s">
        <v>39</v>
      </c>
    </row>
    <row r="10" spans="1:24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  <c r="K10" s="13">
        <f t="shared" si="4"/>
        <v>0.78367346938775506</v>
      </c>
      <c r="L10" s="10">
        <f t="shared" si="4"/>
        <v>0.5591836734693878</v>
      </c>
      <c r="M10" s="10">
        <f t="shared" si="4"/>
        <v>0.34693877551020408</v>
      </c>
      <c r="N10" s="10">
        <f t="shared" si="4"/>
        <v>0.15918367346938775</v>
      </c>
      <c r="O10" s="10">
        <f t="shared" si="4"/>
        <v>7.3469387755102047E-2</v>
      </c>
      <c r="P10" s="14">
        <f t="shared" si="4"/>
        <v>1.2244897959183673E-2</v>
      </c>
      <c r="Q10" s="26">
        <f t="shared" si="1"/>
        <v>1.536734693877551</v>
      </c>
      <c r="T10" s="37">
        <f t="shared" si="2"/>
        <v>461.0204081632653</v>
      </c>
      <c r="U10" s="51">
        <f t="shared" si="5"/>
        <v>69.836734693877546</v>
      </c>
      <c r="W10" s="65">
        <f t="shared" si="3"/>
        <v>391.18367346938777</v>
      </c>
      <c r="X10" s="73"/>
    </row>
    <row r="11" spans="1:24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  <c r="K11" s="28">
        <f t="shared" si="4"/>
        <v>0.50729927007299269</v>
      </c>
      <c r="L11" s="29">
        <f t="shared" si="4"/>
        <v>0.3978102189781022</v>
      </c>
      <c r="M11" s="29">
        <f t="shared" si="4"/>
        <v>0.29927007299270075</v>
      </c>
      <c r="N11" s="29">
        <f t="shared" si="4"/>
        <v>0.11313868613138686</v>
      </c>
      <c r="O11" s="29">
        <f t="shared" si="4"/>
        <v>5.1094890510948905E-2</v>
      </c>
      <c r="P11" s="66">
        <f t="shared" si="4"/>
        <v>1.824817518248175E-2</v>
      </c>
      <c r="Q11" s="30">
        <f t="shared" si="1"/>
        <v>1.1240875912408761</v>
      </c>
      <c r="T11" s="38">
        <f t="shared" si="2"/>
        <v>337.22627737226281</v>
      </c>
      <c r="U11" s="52">
        <f t="shared" si="5"/>
        <v>70.226277372262771</v>
      </c>
      <c r="W11" s="42">
        <f t="shared" si="3"/>
        <v>267.00000000000006</v>
      </c>
      <c r="X11" s="74" t="s">
        <v>38</v>
      </c>
    </row>
    <row r="12" spans="1:24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  <c r="K12" s="13">
        <f t="shared" si="4"/>
        <v>0.80800000000000005</v>
      </c>
      <c r="L12" s="10">
        <f t="shared" si="4"/>
        <v>0.60399999999999998</v>
      </c>
      <c r="M12" s="10">
        <f t="shared" si="4"/>
        <v>0.35199999999999998</v>
      </c>
      <c r="N12" s="10">
        <f t="shared" si="4"/>
        <v>0.17599999999999999</v>
      </c>
      <c r="O12" s="10">
        <f t="shared" si="4"/>
        <v>0.1</v>
      </c>
      <c r="P12" s="14">
        <f t="shared" si="4"/>
        <v>4.3999999999999997E-2</v>
      </c>
      <c r="Q12" s="26">
        <f t="shared" si="1"/>
        <v>1.6579999999999999</v>
      </c>
      <c r="T12" s="37">
        <f t="shared" si="2"/>
        <v>497.4</v>
      </c>
      <c r="U12" s="52">
        <f t="shared" si="5"/>
        <v>70.207999999999998</v>
      </c>
      <c r="W12" s="65">
        <f t="shared" si="3"/>
        <v>427.19200000000001</v>
      </c>
      <c r="X12" s="73"/>
    </row>
    <row r="13" spans="1:24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  <c r="K13" s="31">
        <f t="shared" si="4"/>
        <v>0.8075471698113208</v>
      </c>
      <c r="L13" s="32">
        <f t="shared" si="4"/>
        <v>0.61886792452830186</v>
      </c>
      <c r="M13" s="32">
        <f t="shared" si="4"/>
        <v>0.55094339622641508</v>
      </c>
      <c r="N13" s="32">
        <f t="shared" si="4"/>
        <v>0.27169811320754716</v>
      </c>
      <c r="O13" s="32">
        <f t="shared" si="4"/>
        <v>0.13962264150943396</v>
      </c>
      <c r="P13" s="67">
        <f t="shared" si="4"/>
        <v>3.0188679245283019E-2</v>
      </c>
      <c r="Q13" s="33">
        <f t="shared" si="1"/>
        <v>2</v>
      </c>
      <c r="T13" s="39">
        <f t="shared" si="2"/>
        <v>600</v>
      </c>
      <c r="U13" s="52">
        <f t="shared" si="5"/>
        <v>71.26792452830189</v>
      </c>
      <c r="W13" s="43">
        <f t="shared" si="3"/>
        <v>528.73207547169807</v>
      </c>
      <c r="X13" s="74" t="s">
        <v>36</v>
      </c>
    </row>
    <row r="14" spans="1:24" ht="15" thickBot="1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  <c r="K14" s="23">
        <f t="shared" si="4"/>
        <v>0.75</v>
      </c>
      <c r="L14" s="24">
        <f t="shared" si="4"/>
        <v>0.57462686567164178</v>
      </c>
      <c r="M14" s="24">
        <f t="shared" si="4"/>
        <v>0.29477611940298509</v>
      </c>
      <c r="N14" s="24">
        <f t="shared" si="4"/>
        <v>0.13805970149253732</v>
      </c>
      <c r="O14" s="24">
        <f t="shared" si="4"/>
        <v>6.7164179104477612E-2</v>
      </c>
      <c r="P14" s="25">
        <f t="shared" si="4"/>
        <v>0</v>
      </c>
      <c r="Q14" s="27">
        <f t="shared" si="1"/>
        <v>1.449626865671642</v>
      </c>
      <c r="T14" s="57">
        <f t="shared" si="2"/>
        <v>434.88805970149258</v>
      </c>
      <c r="U14" s="58">
        <f t="shared" si="5"/>
        <v>70.440298507462686</v>
      </c>
      <c r="W14" s="44">
        <f t="shared" si="3"/>
        <v>364.44776119402991</v>
      </c>
      <c r="X14" s="73"/>
    </row>
    <row r="15" spans="1:24" ht="15" thickBot="1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  <c r="K15" s="34">
        <f t="shared" si="4"/>
        <v>0.76680000000000004</v>
      </c>
      <c r="L15" s="35">
        <f t="shared" si="4"/>
        <v>0.57879999999999998</v>
      </c>
      <c r="M15" s="35">
        <f t="shared" si="4"/>
        <v>0.36799999999999999</v>
      </c>
      <c r="N15" s="35">
        <f t="shared" si="4"/>
        <v>0.16880000000000001</v>
      </c>
      <c r="O15" s="35">
        <f t="shared" si="4"/>
        <v>8.4000000000000005E-2</v>
      </c>
      <c r="P15" s="68">
        <f t="shared" si="4"/>
        <v>2.7199999999999998E-2</v>
      </c>
      <c r="Q15" s="36">
        <f t="shared" si="1"/>
        <v>1.5966</v>
      </c>
      <c r="T15" s="59">
        <f t="shared" si="2"/>
        <v>478.98</v>
      </c>
      <c r="U15" s="60">
        <f t="shared" si="5"/>
        <v>79.681200000000004</v>
      </c>
      <c r="W15" s="45">
        <f t="shared" si="3"/>
        <v>399.29880000000003</v>
      </c>
      <c r="X15" s="75"/>
    </row>
  </sheetData>
  <mergeCells count="6">
    <mergeCell ref="K2:P2"/>
    <mergeCell ref="Q2:Q3"/>
    <mergeCell ref="T2:T3"/>
    <mergeCell ref="U2:U3"/>
    <mergeCell ref="W2:W3"/>
    <mergeCell ref="X2:X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79A2-F2E8-46A0-8B0A-922D428363BC}">
  <dimension ref="A1:Z33"/>
  <sheetViews>
    <sheetView tabSelected="1" workbookViewId="0">
      <selection activeCell="O25" sqref="O25"/>
    </sheetView>
  </sheetViews>
  <sheetFormatPr defaultRowHeight="14.5"/>
  <cols>
    <col min="1" max="1" width="13.6328125" bestFit="1" customWidth="1"/>
    <col min="2" max="2" width="9.81640625" bestFit="1" customWidth="1"/>
    <col min="3" max="9" width="8.26953125" bestFit="1" customWidth="1"/>
    <col min="10" max="10" width="2" customWidth="1"/>
    <col min="17" max="17" width="6.08984375" customWidth="1"/>
    <col min="18" max="18" width="1.81640625" customWidth="1"/>
    <col min="19" max="19" width="5.90625" customWidth="1"/>
    <col min="20" max="20" width="6.1796875" customWidth="1"/>
    <col min="21" max="21" width="6" customWidth="1"/>
    <col min="22" max="22" width="1.453125" customWidth="1"/>
    <col min="23" max="23" width="6.453125" customWidth="1"/>
    <col min="24" max="24" width="34.7265625" customWidth="1"/>
    <col min="25" max="25" width="1.453125" customWidth="1"/>
    <col min="26" max="26" width="11.08984375" bestFit="1" customWidth="1"/>
  </cols>
  <sheetData>
    <row r="1" spans="1:26" ht="15" thickBot="1"/>
    <row r="2" spans="1:26">
      <c r="K2" s="98" t="s">
        <v>30</v>
      </c>
      <c r="L2" s="99"/>
      <c r="M2" s="99"/>
      <c r="N2" s="99"/>
      <c r="O2" s="99"/>
      <c r="P2" s="100"/>
      <c r="Q2" s="94" t="s">
        <v>31</v>
      </c>
      <c r="S2" s="69" t="s">
        <v>32</v>
      </c>
      <c r="T2" s="90" t="s">
        <v>34</v>
      </c>
      <c r="U2" s="92" t="s">
        <v>33</v>
      </c>
      <c r="W2" s="94" t="s">
        <v>35</v>
      </c>
      <c r="X2" s="94" t="s">
        <v>40</v>
      </c>
      <c r="Z2" s="88" t="s">
        <v>41</v>
      </c>
    </row>
    <row r="3" spans="1:26" s="7" customFormat="1" ht="44" thickBot="1">
      <c r="A3" s="7" t="s">
        <v>9</v>
      </c>
      <c r="B3" s="7" t="s">
        <v>29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7" t="s">
        <v>22</v>
      </c>
      <c r="K3" s="77" t="s">
        <v>2</v>
      </c>
      <c r="L3" s="18" t="s">
        <v>3</v>
      </c>
      <c r="M3" s="18" t="s">
        <v>4</v>
      </c>
      <c r="N3" s="18" t="s">
        <v>5</v>
      </c>
      <c r="O3" s="18" t="s">
        <v>6</v>
      </c>
      <c r="P3" s="19" t="s">
        <v>7</v>
      </c>
      <c r="Q3" s="95"/>
      <c r="S3" s="70">
        <v>300</v>
      </c>
      <c r="T3" s="91"/>
      <c r="U3" s="93"/>
      <c r="W3" s="95"/>
      <c r="X3" s="95"/>
      <c r="Z3" s="89"/>
    </row>
    <row r="4" spans="1:26">
      <c r="A4" s="3" t="s">
        <v>11</v>
      </c>
      <c r="B4" s="4">
        <v>898</v>
      </c>
      <c r="C4" s="4">
        <v>736</v>
      </c>
      <c r="D4" s="4">
        <v>561</v>
      </c>
      <c r="E4" s="4">
        <v>333</v>
      </c>
      <c r="F4" s="4">
        <v>146</v>
      </c>
      <c r="G4" s="4">
        <v>71</v>
      </c>
      <c r="H4" s="4">
        <v>32</v>
      </c>
      <c r="I4" s="4">
        <v>52495</v>
      </c>
      <c r="K4" s="48"/>
      <c r="L4" s="49"/>
      <c r="M4" s="49"/>
      <c r="N4" s="49"/>
      <c r="O4" s="49"/>
      <c r="P4" s="50"/>
      <c r="Q4" s="63"/>
      <c r="T4" s="55"/>
      <c r="U4" s="56"/>
      <c r="W4" s="64"/>
      <c r="X4" s="73"/>
      <c r="Z4" s="64"/>
    </row>
    <row r="5" spans="1:26">
      <c r="A5" s="5" t="s">
        <v>12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4">
        <v>19242</v>
      </c>
      <c r="K5" s="13">
        <f t="shared" ref="K5:P7" si="0">C5/$B5</f>
        <v>0.83941605839416056</v>
      </c>
      <c r="L5" s="10">
        <f t="shared" si="0"/>
        <v>0.63868613138686137</v>
      </c>
      <c r="M5" s="10">
        <f t="shared" si="0"/>
        <v>0.37956204379562042</v>
      </c>
      <c r="N5" s="10">
        <f t="shared" si="0"/>
        <v>0.15328467153284672</v>
      </c>
      <c r="O5" s="10">
        <f t="shared" si="0"/>
        <v>8.0291970802919707E-2</v>
      </c>
      <c r="P5" s="14">
        <f t="shared" si="0"/>
        <v>3.2846715328467155E-2</v>
      </c>
      <c r="Q5" s="26">
        <f>K5/2+P5/2+SUM(L5:O5)</f>
        <v>1.687956204379562</v>
      </c>
      <c r="T5" s="37">
        <f>Q5*$S$3</f>
        <v>506.38686131386856</v>
      </c>
      <c r="U5" s="51">
        <f>I5/B5</f>
        <v>70.226277372262771</v>
      </c>
      <c r="W5" s="41">
        <f>T5-U5</f>
        <v>436.16058394160581</v>
      </c>
      <c r="X5" s="73"/>
      <c r="Z5" s="78">
        <f>W5*B5</f>
        <v>119507.99999999999</v>
      </c>
    </row>
    <row r="6" spans="1:26">
      <c r="A6" s="5" t="s">
        <v>13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4">
        <v>11132</v>
      </c>
      <c r="K6" s="13">
        <f t="shared" si="0"/>
        <v>0.83441558441558439</v>
      </c>
      <c r="L6" s="10">
        <f t="shared" si="0"/>
        <v>0.61688311688311692</v>
      </c>
      <c r="M6" s="10">
        <f t="shared" si="0"/>
        <v>0.38311688311688313</v>
      </c>
      <c r="N6" s="10">
        <f t="shared" si="0"/>
        <v>0.17207792207792208</v>
      </c>
      <c r="O6" s="10">
        <f t="shared" si="0"/>
        <v>8.7662337662337664E-2</v>
      </c>
      <c r="P6" s="14">
        <f t="shared" si="0"/>
        <v>4.2207792207792208E-2</v>
      </c>
      <c r="Q6" s="26">
        <f t="shared" ref="Q6:Q15" si="1">K6/2+P6/2+SUM(L6:O6)</f>
        <v>1.698051948051948</v>
      </c>
      <c r="T6" s="37">
        <f t="shared" ref="T6:T15" si="2">Q6*$S$3</f>
        <v>509.41558441558442</v>
      </c>
      <c r="U6" s="54">
        <f>I6/B6</f>
        <v>36.142857142857146</v>
      </c>
      <c r="W6" s="71">
        <f t="shared" ref="W6:W15" si="3">T6-U6</f>
        <v>473.27272727272725</v>
      </c>
      <c r="X6" s="74" t="s">
        <v>37</v>
      </c>
      <c r="Z6" s="78">
        <f t="shared" ref="Z6:Z15" si="4">W6*B6</f>
        <v>145768</v>
      </c>
    </row>
    <row r="7" spans="1:26">
      <c r="A7" s="5" t="s">
        <v>14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4">
        <v>22121</v>
      </c>
      <c r="K7" s="13">
        <f t="shared" si="0"/>
        <v>0.78797468354430378</v>
      </c>
      <c r="L7" s="10">
        <f t="shared" si="0"/>
        <v>0.620253164556962</v>
      </c>
      <c r="M7" s="10">
        <f t="shared" si="0"/>
        <v>0.35126582278481011</v>
      </c>
      <c r="N7" s="10">
        <f t="shared" si="0"/>
        <v>0.16139240506329114</v>
      </c>
      <c r="O7" s="10">
        <f t="shared" si="0"/>
        <v>6.9620253164556958E-2</v>
      </c>
      <c r="P7" s="14">
        <f t="shared" si="0"/>
        <v>3.1645569620253167E-2</v>
      </c>
      <c r="Q7" s="26">
        <f t="shared" si="1"/>
        <v>1.6123417721518987</v>
      </c>
      <c r="T7" s="37">
        <f t="shared" si="2"/>
        <v>483.70253164556959</v>
      </c>
      <c r="U7" s="51">
        <f>I7/B7</f>
        <v>70.00316455696202</v>
      </c>
      <c r="W7" s="41">
        <f t="shared" si="3"/>
        <v>413.69936708860757</v>
      </c>
      <c r="X7" s="73"/>
      <c r="Z7" s="78">
        <f t="shared" si="4"/>
        <v>130729</v>
      </c>
    </row>
    <row r="8" spans="1:26">
      <c r="A8" s="3" t="s">
        <v>15</v>
      </c>
      <c r="B8" s="4">
        <v>1602</v>
      </c>
      <c r="C8" s="4">
        <v>1181</v>
      </c>
      <c r="D8" s="4">
        <v>886</v>
      </c>
      <c r="E8" s="4">
        <v>587</v>
      </c>
      <c r="F8" s="4">
        <v>276</v>
      </c>
      <c r="G8" s="4">
        <v>139</v>
      </c>
      <c r="H8" s="4">
        <v>36</v>
      </c>
      <c r="I8" s="4">
        <v>146708</v>
      </c>
      <c r="K8" s="11"/>
      <c r="L8" s="9"/>
      <c r="M8" s="9"/>
      <c r="N8" s="9"/>
      <c r="O8" s="9"/>
      <c r="P8" s="12"/>
      <c r="Q8" s="62"/>
      <c r="T8" s="37"/>
      <c r="U8" s="51"/>
      <c r="W8" s="41"/>
      <c r="X8" s="73"/>
      <c r="Z8" s="78"/>
    </row>
    <row r="9" spans="1:26">
      <c r="A9" s="5" t="s">
        <v>16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4">
        <v>55040</v>
      </c>
      <c r="K9" s="13">
        <f t="shared" ref="K9:P15" si="5">C9/$B9</f>
        <v>0.77666666666666662</v>
      </c>
      <c r="L9" s="10">
        <f t="shared" si="5"/>
        <v>0.56999999999999995</v>
      </c>
      <c r="M9" s="10">
        <f t="shared" si="5"/>
        <v>0.35666666666666669</v>
      </c>
      <c r="N9" s="10">
        <f t="shared" si="5"/>
        <v>0.17666666666666667</v>
      </c>
      <c r="O9" s="10">
        <f t="shared" si="5"/>
        <v>0.09</v>
      </c>
      <c r="P9" s="14">
        <f t="shared" si="5"/>
        <v>0.03</v>
      </c>
      <c r="Q9" s="26">
        <f t="shared" si="1"/>
        <v>1.5966666666666667</v>
      </c>
      <c r="T9" s="37">
        <f t="shared" si="2"/>
        <v>479</v>
      </c>
      <c r="U9" s="53">
        <f t="shared" ref="U9:U15" si="6">I9/B9</f>
        <v>183.46666666666667</v>
      </c>
      <c r="W9" s="72">
        <f t="shared" si="3"/>
        <v>295.5333333333333</v>
      </c>
      <c r="X9" s="74" t="s">
        <v>39</v>
      </c>
      <c r="Z9" s="78">
        <f t="shared" si="4"/>
        <v>88659.999999999985</v>
      </c>
    </row>
    <row r="10" spans="1:26">
      <c r="A10" s="5" t="s">
        <v>17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4">
        <v>17110</v>
      </c>
      <c r="K10" s="13">
        <f t="shared" si="5"/>
        <v>0.78367346938775506</v>
      </c>
      <c r="L10" s="10">
        <f t="shared" si="5"/>
        <v>0.5591836734693878</v>
      </c>
      <c r="M10" s="10">
        <f t="shared" si="5"/>
        <v>0.34693877551020408</v>
      </c>
      <c r="N10" s="10">
        <f t="shared" si="5"/>
        <v>0.15918367346938775</v>
      </c>
      <c r="O10" s="10">
        <f t="shared" si="5"/>
        <v>7.3469387755102047E-2</v>
      </c>
      <c r="P10" s="14">
        <f t="shared" si="5"/>
        <v>1.2244897959183673E-2</v>
      </c>
      <c r="Q10" s="26">
        <f t="shared" si="1"/>
        <v>1.536734693877551</v>
      </c>
      <c r="T10" s="37">
        <f t="shared" si="2"/>
        <v>461.0204081632653</v>
      </c>
      <c r="U10" s="51">
        <f t="shared" si="6"/>
        <v>69.836734693877546</v>
      </c>
      <c r="W10" s="65">
        <f t="shared" si="3"/>
        <v>391.18367346938777</v>
      </c>
      <c r="X10" s="73"/>
      <c r="Z10" s="78">
        <f t="shared" si="4"/>
        <v>95840</v>
      </c>
    </row>
    <row r="11" spans="1:26">
      <c r="A11" s="5" t="s">
        <v>18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4">
        <v>19242</v>
      </c>
      <c r="K11" s="28">
        <f t="shared" si="5"/>
        <v>0.50729927007299269</v>
      </c>
      <c r="L11" s="29">
        <f t="shared" si="5"/>
        <v>0.3978102189781022</v>
      </c>
      <c r="M11" s="29">
        <f t="shared" si="5"/>
        <v>0.29927007299270075</v>
      </c>
      <c r="N11" s="29">
        <f t="shared" si="5"/>
        <v>0.11313868613138686</v>
      </c>
      <c r="O11" s="29">
        <f t="shared" si="5"/>
        <v>5.1094890510948905E-2</v>
      </c>
      <c r="P11" s="66">
        <f t="shared" si="5"/>
        <v>1.824817518248175E-2</v>
      </c>
      <c r="Q11" s="30">
        <f t="shared" si="1"/>
        <v>1.1240875912408761</v>
      </c>
      <c r="T11" s="38">
        <f t="shared" si="2"/>
        <v>337.22627737226281</v>
      </c>
      <c r="U11" s="52">
        <f t="shared" si="6"/>
        <v>70.226277372262771</v>
      </c>
      <c r="W11" s="42">
        <f t="shared" si="3"/>
        <v>267.00000000000006</v>
      </c>
      <c r="X11" s="74" t="s">
        <v>38</v>
      </c>
      <c r="Z11" s="78">
        <f t="shared" si="4"/>
        <v>73158.000000000015</v>
      </c>
    </row>
    <row r="12" spans="1:26">
      <c r="A12" s="5" t="s">
        <v>19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4">
        <v>17552</v>
      </c>
      <c r="K12" s="13">
        <f t="shared" si="5"/>
        <v>0.80800000000000005</v>
      </c>
      <c r="L12" s="10">
        <f t="shared" si="5"/>
        <v>0.60399999999999998</v>
      </c>
      <c r="M12" s="10">
        <f t="shared" si="5"/>
        <v>0.35199999999999998</v>
      </c>
      <c r="N12" s="10">
        <f t="shared" si="5"/>
        <v>0.17599999999999999</v>
      </c>
      <c r="O12" s="10">
        <f t="shared" si="5"/>
        <v>0.1</v>
      </c>
      <c r="P12" s="14">
        <f t="shared" si="5"/>
        <v>4.3999999999999997E-2</v>
      </c>
      <c r="Q12" s="26">
        <f t="shared" si="1"/>
        <v>1.6579999999999999</v>
      </c>
      <c r="T12" s="37">
        <f t="shared" si="2"/>
        <v>497.4</v>
      </c>
      <c r="U12" s="52">
        <f t="shared" si="6"/>
        <v>70.207999999999998</v>
      </c>
      <c r="W12" s="65">
        <f t="shared" si="3"/>
        <v>427.19200000000001</v>
      </c>
      <c r="X12" s="73"/>
      <c r="Z12" s="78">
        <f t="shared" si="4"/>
        <v>106798</v>
      </c>
    </row>
    <row r="13" spans="1:26">
      <c r="A13" s="5" t="s">
        <v>20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4">
        <v>18886</v>
      </c>
      <c r="K13" s="31">
        <f t="shared" si="5"/>
        <v>0.8075471698113208</v>
      </c>
      <c r="L13" s="32">
        <f t="shared" si="5"/>
        <v>0.61886792452830186</v>
      </c>
      <c r="M13" s="32">
        <f t="shared" si="5"/>
        <v>0.55094339622641508</v>
      </c>
      <c r="N13" s="32">
        <f t="shared" si="5"/>
        <v>0.27169811320754716</v>
      </c>
      <c r="O13" s="32">
        <f t="shared" si="5"/>
        <v>0.13962264150943396</v>
      </c>
      <c r="P13" s="67">
        <f t="shared" si="5"/>
        <v>3.0188679245283019E-2</v>
      </c>
      <c r="Q13" s="33">
        <f t="shared" si="1"/>
        <v>2</v>
      </c>
      <c r="T13" s="39">
        <f t="shared" si="2"/>
        <v>600</v>
      </c>
      <c r="U13" s="52">
        <f t="shared" si="6"/>
        <v>71.26792452830189</v>
      </c>
      <c r="W13" s="43">
        <f t="shared" si="3"/>
        <v>528.73207547169807</v>
      </c>
      <c r="X13" s="74" t="s">
        <v>36</v>
      </c>
      <c r="Z13" s="78">
        <f t="shared" si="4"/>
        <v>140114</v>
      </c>
    </row>
    <row r="14" spans="1:26" ht="15" thickBot="1">
      <c r="A14" s="5" t="s">
        <v>21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4">
        <v>18878</v>
      </c>
      <c r="K14" s="23">
        <f t="shared" si="5"/>
        <v>0.75</v>
      </c>
      <c r="L14" s="24">
        <f t="shared" si="5"/>
        <v>0.57462686567164178</v>
      </c>
      <c r="M14" s="24">
        <f t="shared" si="5"/>
        <v>0.29477611940298509</v>
      </c>
      <c r="N14" s="24">
        <f t="shared" si="5"/>
        <v>0.13805970149253732</v>
      </c>
      <c r="O14" s="24">
        <f t="shared" si="5"/>
        <v>6.7164179104477612E-2</v>
      </c>
      <c r="P14" s="25">
        <f t="shared" si="5"/>
        <v>0</v>
      </c>
      <c r="Q14" s="27">
        <f t="shared" si="1"/>
        <v>1.449626865671642</v>
      </c>
      <c r="T14" s="57">
        <f t="shared" si="2"/>
        <v>434.88805970149258</v>
      </c>
      <c r="U14" s="58">
        <f t="shared" si="6"/>
        <v>70.440298507462686</v>
      </c>
      <c r="W14" s="44">
        <f t="shared" si="3"/>
        <v>364.44776119402991</v>
      </c>
      <c r="X14" s="73"/>
      <c r="Z14" s="79">
        <f t="shared" si="4"/>
        <v>97672.000000000015</v>
      </c>
    </row>
    <row r="15" spans="1:26" ht="15" thickBot="1">
      <c r="A15" s="3" t="s">
        <v>10</v>
      </c>
      <c r="B15" s="4">
        <v>2500</v>
      </c>
      <c r="C15" s="4">
        <v>1917</v>
      </c>
      <c r="D15" s="4">
        <v>1447</v>
      </c>
      <c r="E15" s="4">
        <v>920</v>
      </c>
      <c r="F15" s="4">
        <v>422</v>
      </c>
      <c r="G15" s="4">
        <v>210</v>
      </c>
      <c r="H15" s="4">
        <v>68</v>
      </c>
      <c r="I15" s="4">
        <v>199203</v>
      </c>
      <c r="K15" s="34">
        <f t="shared" si="5"/>
        <v>0.76680000000000004</v>
      </c>
      <c r="L15" s="35">
        <f t="shared" si="5"/>
        <v>0.57879999999999998</v>
      </c>
      <c r="M15" s="35">
        <f t="shared" si="5"/>
        <v>0.36799999999999999</v>
      </c>
      <c r="N15" s="35">
        <f t="shared" si="5"/>
        <v>0.16880000000000001</v>
      </c>
      <c r="O15" s="35">
        <f t="shared" si="5"/>
        <v>8.4000000000000005E-2</v>
      </c>
      <c r="P15" s="68">
        <f t="shared" si="5"/>
        <v>2.7199999999999998E-2</v>
      </c>
      <c r="Q15" s="36">
        <f t="shared" si="1"/>
        <v>1.5966</v>
      </c>
      <c r="T15" s="59">
        <f t="shared" si="2"/>
        <v>478.98</v>
      </c>
      <c r="U15" s="60">
        <f t="shared" si="6"/>
        <v>79.681200000000004</v>
      </c>
      <c r="W15" s="45">
        <f t="shared" si="3"/>
        <v>399.29880000000003</v>
      </c>
      <c r="X15" s="75"/>
      <c r="Z15" s="80">
        <f t="shared" si="4"/>
        <v>998247.00000000012</v>
      </c>
    </row>
    <row r="17" spans="19:26" ht="15" thickBot="1"/>
    <row r="18" spans="19:26">
      <c r="S18" s="87" t="s">
        <v>32</v>
      </c>
      <c r="T18" s="90" t="s">
        <v>34</v>
      </c>
      <c r="U18" s="92" t="s">
        <v>33</v>
      </c>
      <c r="W18" s="94" t="s">
        <v>35</v>
      </c>
      <c r="X18" s="94" t="s">
        <v>40</v>
      </c>
      <c r="Z18" s="96" t="s">
        <v>41</v>
      </c>
    </row>
    <row r="19" spans="19:26" ht="15" thickBot="1">
      <c r="S19" s="82">
        <f>300*1.1</f>
        <v>330</v>
      </c>
      <c r="T19" s="91"/>
      <c r="U19" s="93"/>
      <c r="V19" s="7"/>
      <c r="W19" s="95"/>
      <c r="X19" s="95"/>
      <c r="Y19" s="7"/>
      <c r="Z19" s="97"/>
    </row>
    <row r="20" spans="19:26">
      <c r="T20" s="55"/>
      <c r="U20" s="56"/>
      <c r="W20" s="64"/>
      <c r="X20" s="73"/>
      <c r="Z20" s="84"/>
    </row>
    <row r="21" spans="19:26">
      <c r="T21" s="37">
        <f>Q5*$S$19</f>
        <v>557.02554744525548</v>
      </c>
      <c r="U21" s="51">
        <f>I5/B5</f>
        <v>70.226277372262771</v>
      </c>
      <c r="W21" s="41">
        <f>T21-U21</f>
        <v>486.79927007299273</v>
      </c>
      <c r="X21" s="73"/>
      <c r="Z21" s="85">
        <f>W21*B5</f>
        <v>133383</v>
      </c>
    </row>
    <row r="22" spans="19:26">
      <c r="T22" s="37">
        <f t="shared" ref="T22:T30" si="7">Q6*$S$19</f>
        <v>560.35714285714289</v>
      </c>
      <c r="U22" s="54">
        <f t="shared" ref="U22:U31" si="8">I6/B6</f>
        <v>36.142857142857146</v>
      </c>
      <c r="W22" s="71">
        <f t="shared" ref="W22:W23" si="9">T22-U22</f>
        <v>524.21428571428578</v>
      </c>
      <c r="X22" s="74" t="s">
        <v>37</v>
      </c>
      <c r="Z22" s="85">
        <f t="shared" ref="Z22:Z31" si="10">W22*B6</f>
        <v>161458.00000000003</v>
      </c>
    </row>
    <row r="23" spans="19:26">
      <c r="T23" s="37">
        <f t="shared" si="7"/>
        <v>532.07278481012656</v>
      </c>
      <c r="U23" s="51">
        <f t="shared" si="8"/>
        <v>70.00316455696202</v>
      </c>
      <c r="W23" s="41">
        <f t="shared" si="9"/>
        <v>462.06962025316454</v>
      </c>
      <c r="X23" s="73"/>
      <c r="Z23" s="85">
        <f t="shared" si="10"/>
        <v>146014</v>
      </c>
    </row>
    <row r="24" spans="19:26">
      <c r="T24" s="37"/>
      <c r="U24" s="51"/>
      <c r="W24" s="41"/>
      <c r="X24" s="73"/>
      <c r="Z24" s="85"/>
    </row>
    <row r="25" spans="19:26">
      <c r="T25" s="37">
        <f t="shared" si="7"/>
        <v>526.9</v>
      </c>
      <c r="U25" s="53">
        <f t="shared" si="8"/>
        <v>183.46666666666667</v>
      </c>
      <c r="W25" s="72">
        <f t="shared" ref="W25:W31" si="11">T25-U25</f>
        <v>343.43333333333328</v>
      </c>
      <c r="X25" s="74" t="s">
        <v>39</v>
      </c>
      <c r="Z25" s="85">
        <f t="shared" si="10"/>
        <v>103029.99999999999</v>
      </c>
    </row>
    <row r="26" spans="19:26">
      <c r="T26" s="37">
        <f t="shared" si="7"/>
        <v>507.12244897959181</v>
      </c>
      <c r="U26" s="51">
        <f t="shared" si="8"/>
        <v>69.836734693877546</v>
      </c>
      <c r="W26" s="65">
        <f t="shared" si="11"/>
        <v>437.28571428571428</v>
      </c>
      <c r="X26" s="73"/>
      <c r="Z26" s="85">
        <f t="shared" si="10"/>
        <v>107135</v>
      </c>
    </row>
    <row r="27" spans="19:26">
      <c r="T27" s="38">
        <f t="shared" si="7"/>
        <v>370.94890510948909</v>
      </c>
      <c r="U27" s="52">
        <f t="shared" si="8"/>
        <v>70.226277372262771</v>
      </c>
      <c r="W27" s="42">
        <f t="shared" si="11"/>
        <v>300.72262773722633</v>
      </c>
      <c r="X27" s="74" t="s">
        <v>38</v>
      </c>
      <c r="Z27" s="85">
        <f t="shared" si="10"/>
        <v>82398.000000000015</v>
      </c>
    </row>
    <row r="28" spans="19:26">
      <c r="T28" s="37">
        <f t="shared" si="7"/>
        <v>547.14</v>
      </c>
      <c r="U28" s="52">
        <f t="shared" si="8"/>
        <v>70.207999999999998</v>
      </c>
      <c r="W28" s="65">
        <f t="shared" si="11"/>
        <v>476.93200000000002</v>
      </c>
      <c r="X28" s="73"/>
      <c r="Z28" s="85">
        <f t="shared" si="10"/>
        <v>119233</v>
      </c>
    </row>
    <row r="29" spans="19:26">
      <c r="T29" s="39">
        <f t="shared" si="7"/>
        <v>660</v>
      </c>
      <c r="U29" s="52">
        <f t="shared" si="8"/>
        <v>71.26792452830189</v>
      </c>
      <c r="W29" s="43">
        <f t="shared" si="11"/>
        <v>588.73207547169807</v>
      </c>
      <c r="X29" s="74" t="s">
        <v>36</v>
      </c>
      <c r="Z29" s="85">
        <f t="shared" si="10"/>
        <v>156014</v>
      </c>
    </row>
    <row r="30" spans="19:26" ht="15" thickBot="1">
      <c r="T30" s="57">
        <f t="shared" si="7"/>
        <v>478.37686567164184</v>
      </c>
      <c r="U30" s="58">
        <f t="shared" si="8"/>
        <v>70.440298507462686</v>
      </c>
      <c r="W30" s="44">
        <f t="shared" si="11"/>
        <v>407.93656716417917</v>
      </c>
      <c r="X30" s="73"/>
      <c r="Z30" s="86">
        <f t="shared" si="10"/>
        <v>109327.00000000001</v>
      </c>
    </row>
    <row r="31" spans="19:26" ht="15" thickBot="1">
      <c r="T31" s="59">
        <f>Q15*$S$19</f>
        <v>526.87800000000004</v>
      </c>
      <c r="U31" s="60">
        <f t="shared" si="8"/>
        <v>79.681200000000004</v>
      </c>
      <c r="W31" s="45">
        <f t="shared" si="11"/>
        <v>447.19680000000005</v>
      </c>
      <c r="X31" s="75"/>
      <c r="Z31" s="83">
        <f t="shared" si="10"/>
        <v>1117992.0000000002</v>
      </c>
    </row>
    <row r="32" spans="19:26" ht="15" thickBot="1">
      <c r="Z32" s="81">
        <f>Z31/Z15-1</f>
        <v>0.11995528160865998</v>
      </c>
    </row>
    <row r="33" spans="20:20">
      <c r="T33" s="76" t="s">
        <v>42</v>
      </c>
    </row>
  </sheetData>
  <mergeCells count="12">
    <mergeCell ref="K2:P2"/>
    <mergeCell ref="Q2:Q3"/>
    <mergeCell ref="T2:T3"/>
    <mergeCell ref="U2:U3"/>
    <mergeCell ref="W2:W3"/>
    <mergeCell ref="Z2:Z3"/>
    <mergeCell ref="T18:T19"/>
    <mergeCell ref="U18:U19"/>
    <mergeCell ref="W18:W19"/>
    <mergeCell ref="X18:X19"/>
    <mergeCell ref="Z18:Z19"/>
    <mergeCell ref="X2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1_abs_rtntn</vt:lpstr>
      <vt:lpstr>2_rltv_rtntn</vt:lpstr>
      <vt:lpstr>3_LT_уср_прямоуг</vt:lpstr>
      <vt:lpstr>4_LTR</vt:lpstr>
      <vt:lpstr>5_LTV</vt:lpstr>
      <vt:lpstr>6_LTV_выводы</vt:lpstr>
      <vt:lpstr>7_LTV_сумм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Sergei</cp:lastModifiedBy>
  <dcterms:created xsi:type="dcterms:W3CDTF">2015-06-05T18:19:34Z</dcterms:created>
  <dcterms:modified xsi:type="dcterms:W3CDTF">2025-05-30T08:28:19Z</dcterms:modified>
</cp:coreProperties>
</file>